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Documentum\"/>
    </mc:Choice>
  </mc:AlternateContent>
  <xr:revisionPtr revIDLastSave="0" documentId="13_ncr:1_{37E97E3D-50B6-4D99-B9BA-1F909C416861}" xr6:coauthVersionLast="47" xr6:coauthVersionMax="47" xr10:uidLastSave="{00000000-0000-0000-0000-000000000000}"/>
  <bookViews>
    <workbookView xWindow="-120" yWindow="-120" windowWidth="29040" windowHeight="15840" xr2:uid="{204B08CA-7BDE-46B3-889A-DBB449E57777}"/>
  </bookViews>
  <sheets>
    <sheet name="25x25ByteQRVersion2L" sheetId="9" r:id="rId1"/>
    <sheet name="25x25EC" sheetId="11" r:id="rId2"/>
    <sheet name="Capacity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" i="9" l="1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I3" i="9"/>
  <c r="AJ3" i="9" s="1"/>
  <c r="AK3" i="9" s="1"/>
  <c r="AL3" i="9" s="1"/>
  <c r="AM3" i="9" s="1"/>
  <c r="AN3" i="9" s="1"/>
  <c r="AO3" i="9" s="1"/>
  <c r="AP3" i="9" s="1"/>
  <c r="AQ3" i="9" s="1"/>
  <c r="AR3" i="9" s="1"/>
  <c r="AS3" i="9" s="1"/>
  <c r="AT3" i="9" s="1"/>
  <c r="AU3" i="9" s="1"/>
  <c r="AV3" i="9" s="1"/>
  <c r="AW3" i="9" s="1"/>
  <c r="AX3" i="9" s="1"/>
  <c r="AY3" i="9" s="1"/>
  <c r="AZ3" i="9" s="1"/>
  <c r="BA3" i="9" s="1"/>
  <c r="BB3" i="9" s="1"/>
  <c r="BC3" i="9" s="1"/>
  <c r="BD3" i="9" s="1"/>
  <c r="BE3" i="9" s="1"/>
  <c r="BF3" i="9" s="1"/>
  <c r="BG3" i="9" s="1"/>
  <c r="BH3" i="9" s="1"/>
  <c r="BI3" i="9" s="1"/>
  <c r="BJ3" i="9" s="1"/>
  <c r="BK3" i="9" s="1"/>
  <c r="BL3" i="9" s="1"/>
  <c r="BM3" i="9" s="1"/>
  <c r="AH3" i="9"/>
  <c r="B21" i="11" l="1"/>
  <c r="B20" i="11"/>
  <c r="B19" i="11"/>
  <c r="FM7" i="11" s="1"/>
  <c r="B18" i="11"/>
  <c r="B17" i="11"/>
  <c r="J7" i="11" s="1"/>
  <c r="K7" i="11" s="1"/>
  <c r="B16" i="11"/>
  <c r="AM1" i="6"/>
  <c r="AN1" i="6" s="1"/>
  <c r="AO1" i="6" s="1"/>
  <c r="AP1" i="6" s="1"/>
  <c r="AQ1" i="6" s="1"/>
  <c r="AR1" i="6" s="1"/>
  <c r="AS1" i="6" s="1"/>
  <c r="AT1" i="6" s="1"/>
  <c r="AU1" i="6" s="1"/>
  <c r="AV1" i="6" s="1"/>
  <c r="AW1" i="6" s="1"/>
  <c r="AX1" i="6" s="1"/>
  <c r="AY1" i="6" s="1"/>
  <c r="AZ1" i="6" s="1"/>
  <c r="BA1" i="6" s="1"/>
  <c r="BB1" i="6" s="1"/>
  <c r="BC1" i="6" s="1"/>
  <c r="BD1" i="6" s="1"/>
  <c r="BE1" i="6" s="1"/>
  <c r="BF1" i="6" s="1"/>
  <c r="BG1" i="6" s="1"/>
  <c r="BH1" i="6" s="1"/>
  <c r="BI1" i="6" s="1"/>
  <c r="BJ1" i="6" s="1"/>
  <c r="BK1" i="6" s="1"/>
  <c r="BL1" i="6" s="1"/>
  <c r="BM1" i="6" s="1"/>
  <c r="BN1" i="6" s="1"/>
  <c r="AL1" i="6"/>
  <c r="I11" i="11"/>
  <c r="FE9" i="11"/>
  <c r="FD9" i="11"/>
  <c r="FC9" i="11"/>
  <c r="FB9" i="11"/>
  <c r="FA9" i="11"/>
  <c r="EZ9" i="11"/>
  <c r="EY9" i="11"/>
  <c r="EX9" i="11"/>
  <c r="EW9" i="11"/>
  <c r="EV9" i="11"/>
  <c r="EU9" i="11"/>
  <c r="ET9" i="11"/>
  <c r="ES9" i="11"/>
  <c r="ER9" i="11"/>
  <c r="EQ9" i="11"/>
  <c r="EP9" i="11"/>
  <c r="EO9" i="11"/>
  <c r="EN9" i="11"/>
  <c r="EM9" i="11"/>
  <c r="EL9" i="11"/>
  <c r="EK9" i="11"/>
  <c r="EJ9" i="11"/>
  <c r="EI9" i="11"/>
  <c r="EH9" i="11"/>
  <c r="EG9" i="11"/>
  <c r="EF9" i="11"/>
  <c r="EE9" i="11"/>
  <c r="ED9" i="11"/>
  <c r="EC9" i="11"/>
  <c r="J4" i="11"/>
  <c r="K4" i="11" s="1"/>
  <c r="FN7" i="11" l="1"/>
  <c r="FM9" i="11"/>
  <c r="J123" i="11"/>
  <c r="K123" i="11"/>
  <c r="L4" i="11"/>
  <c r="K8" i="11"/>
  <c r="L7" i="11"/>
  <c r="FG10" i="11"/>
  <c r="FG11" i="11"/>
  <c r="I12" i="11"/>
  <c r="J8" i="11"/>
  <c r="FM8" i="11"/>
  <c r="FO7" i="11" l="1"/>
  <c r="FN9" i="11"/>
  <c r="I13" i="11"/>
  <c r="FG12" i="11"/>
  <c r="M4" i="11"/>
  <c r="FN8" i="11"/>
  <c r="FO8" i="11" s="1"/>
  <c r="FP8" i="11" s="1"/>
  <c r="FQ8" i="11" s="1"/>
  <c r="FR8" i="11" s="1"/>
  <c r="FS8" i="11" s="1"/>
  <c r="FT8" i="11" s="1"/>
  <c r="FU8" i="11" s="1"/>
  <c r="FV8" i="11" s="1"/>
  <c r="FW8" i="11" s="1"/>
  <c r="FX8" i="11" s="1"/>
  <c r="FY8" i="11" s="1"/>
  <c r="FZ8" i="11" s="1"/>
  <c r="GA8" i="11" s="1"/>
  <c r="GB8" i="11" s="1"/>
  <c r="GC8" i="11" s="1"/>
  <c r="GD8" i="11" s="1"/>
  <c r="GE8" i="11" s="1"/>
  <c r="GF8" i="11" s="1"/>
  <c r="GG8" i="11" s="1"/>
  <c r="GH8" i="11" s="1"/>
  <c r="GI8" i="11" s="1"/>
  <c r="GJ8" i="11" s="1"/>
  <c r="GK8" i="11" s="1"/>
  <c r="GL8" i="11" s="1"/>
  <c r="GM8" i="11" s="1"/>
  <c r="GN8" i="11" s="1"/>
  <c r="GO8" i="11" s="1"/>
  <c r="GP8" i="11" s="1"/>
  <c r="GQ8" i="11" s="1"/>
  <c r="GR8" i="11" s="1"/>
  <c r="GS8" i="11" s="1"/>
  <c r="GT8" i="11" s="1"/>
  <c r="GU8" i="11" s="1"/>
  <c r="GV8" i="11" s="1"/>
  <c r="GW8" i="11" s="1"/>
  <c r="GX8" i="11" s="1"/>
  <c r="GY8" i="11" s="1"/>
  <c r="GZ8" i="11" s="1"/>
  <c r="HA8" i="11" s="1"/>
  <c r="HB8" i="11" s="1"/>
  <c r="HC8" i="11" s="1"/>
  <c r="HD8" i="11" s="1"/>
  <c r="HE8" i="11" s="1"/>
  <c r="HF8" i="11" s="1"/>
  <c r="HG8" i="11" s="1"/>
  <c r="HH8" i="11" s="1"/>
  <c r="HI8" i="11" s="1"/>
  <c r="HJ8" i="11" s="1"/>
  <c r="HK8" i="11" s="1"/>
  <c r="HL8" i="11" s="1"/>
  <c r="HM8" i="11" s="1"/>
  <c r="HN8" i="11" s="1"/>
  <c r="HO8" i="11" s="1"/>
  <c r="HP8" i="11" s="1"/>
  <c r="HQ8" i="11" s="1"/>
  <c r="HR8" i="11" s="1"/>
  <c r="HS8" i="11" s="1"/>
  <c r="HT8" i="11" s="1"/>
  <c r="HU8" i="11" s="1"/>
  <c r="HV8" i="11" s="1"/>
  <c r="HW8" i="11" s="1"/>
  <c r="HX8" i="11" s="1"/>
  <c r="HY8" i="11" s="1"/>
  <c r="HZ8" i="11" s="1"/>
  <c r="IA8" i="11" s="1"/>
  <c r="IB8" i="11" s="1"/>
  <c r="IC8" i="11" s="1"/>
  <c r="ID8" i="11" s="1"/>
  <c r="IE8" i="11" s="1"/>
  <c r="IF8" i="11" s="1"/>
  <c r="IG8" i="11" s="1"/>
  <c r="IH8" i="11" s="1"/>
  <c r="II8" i="11" s="1"/>
  <c r="IJ8" i="11" s="1"/>
  <c r="IK8" i="11" s="1"/>
  <c r="IL8" i="11" s="1"/>
  <c r="IM8" i="11" s="1"/>
  <c r="IN8" i="11" s="1"/>
  <c r="IO8" i="11" s="1"/>
  <c r="IP8" i="11" s="1"/>
  <c r="IQ8" i="11" s="1"/>
  <c r="IR8" i="11" s="1"/>
  <c r="IS8" i="11" s="1"/>
  <c r="IT8" i="11" s="1"/>
  <c r="IU8" i="11" s="1"/>
  <c r="IV8" i="11" s="1"/>
  <c r="IW8" i="11" s="1"/>
  <c r="IX8" i="11" s="1"/>
  <c r="IY8" i="11" s="1"/>
  <c r="IZ8" i="11" s="1"/>
  <c r="JA8" i="11" s="1"/>
  <c r="JB8" i="11" s="1"/>
  <c r="JC8" i="11" s="1"/>
  <c r="JD8" i="11" s="1"/>
  <c r="JE8" i="11" s="1"/>
  <c r="JF8" i="11" s="1"/>
  <c r="JG8" i="11" s="1"/>
  <c r="JH8" i="11" s="1"/>
  <c r="JI8" i="11" s="1"/>
  <c r="JJ8" i="11" s="1"/>
  <c r="JK8" i="11" s="1"/>
  <c r="JL8" i="11" s="1"/>
  <c r="JM8" i="11" s="1"/>
  <c r="JN8" i="11" s="1"/>
  <c r="JO8" i="11" s="1"/>
  <c r="JP8" i="11" s="1"/>
  <c r="JQ8" i="11" s="1"/>
  <c r="JR8" i="11" s="1"/>
  <c r="JS8" i="11" s="1"/>
  <c r="JT8" i="11" s="1"/>
  <c r="JU8" i="11" s="1"/>
  <c r="JV8" i="11" s="1"/>
  <c r="JW8" i="11" s="1"/>
  <c r="JX8" i="11" s="1"/>
  <c r="JY8" i="11" s="1"/>
  <c r="JZ8" i="11" s="1"/>
  <c r="KA8" i="11" s="1"/>
  <c r="KB8" i="11" s="1"/>
  <c r="KC8" i="11" s="1"/>
  <c r="KD8" i="11" s="1"/>
  <c r="KE8" i="11" s="1"/>
  <c r="KF8" i="11" s="1"/>
  <c r="KG8" i="11" s="1"/>
  <c r="KH8" i="11" s="1"/>
  <c r="KI8" i="11" s="1"/>
  <c r="KJ8" i="11" s="1"/>
  <c r="KK8" i="11" s="1"/>
  <c r="KL8" i="11" s="1"/>
  <c r="KM8" i="11" s="1"/>
  <c r="KN8" i="11" s="1"/>
  <c r="KO8" i="11" s="1"/>
  <c r="KP8" i="11" s="1"/>
  <c r="KQ8" i="11" s="1"/>
  <c r="KR8" i="11" s="1"/>
  <c r="KS8" i="11" s="1"/>
  <c r="KT8" i="11" s="1"/>
  <c r="KU8" i="11" s="1"/>
  <c r="KV8" i="11" s="1"/>
  <c r="KW8" i="11" s="1"/>
  <c r="KX8" i="11" s="1"/>
  <c r="KY8" i="11" s="1"/>
  <c r="KZ8" i="11" s="1"/>
  <c r="LA8" i="11" s="1"/>
  <c r="LB8" i="11" s="1"/>
  <c r="LC8" i="11" s="1"/>
  <c r="LD8" i="11" s="1"/>
  <c r="LE8" i="11" s="1"/>
  <c r="LF8" i="11" s="1"/>
  <c r="LG8" i="11" s="1"/>
  <c r="LH8" i="11" s="1"/>
  <c r="L123" i="11"/>
  <c r="M7" i="11"/>
  <c r="L8" i="11"/>
  <c r="FP7" i="11" l="1"/>
  <c r="FO9" i="11"/>
  <c r="M123" i="11"/>
  <c r="N7" i="11"/>
  <c r="M8" i="11"/>
  <c r="N4" i="11"/>
  <c r="I14" i="11"/>
  <c r="FG13" i="11"/>
  <c r="FQ7" i="11" l="1"/>
  <c r="FP9" i="11"/>
  <c r="N123" i="11"/>
  <c r="N8" i="11"/>
  <c r="O7" i="11"/>
  <c r="O4" i="11"/>
  <c r="I15" i="11"/>
  <c r="FG14" i="11"/>
  <c r="FR7" i="11" l="1"/>
  <c r="FQ9" i="11"/>
  <c r="I16" i="11"/>
  <c r="FG15" i="11"/>
  <c r="P4" i="11"/>
  <c r="O123" i="11"/>
  <c r="O8" i="11"/>
  <c r="P7" i="11"/>
  <c r="FS7" i="11" l="1"/>
  <c r="FR9" i="11"/>
  <c r="I17" i="11"/>
  <c r="FG16" i="11"/>
  <c r="P123" i="11"/>
  <c r="Q7" i="11"/>
  <c r="P8" i="11"/>
  <c r="Q4" i="11"/>
  <c r="FT7" i="11" l="1"/>
  <c r="FS9" i="11"/>
  <c r="R4" i="11"/>
  <c r="Q123" i="11"/>
  <c r="R7" i="11"/>
  <c r="Q8" i="11"/>
  <c r="FG17" i="11"/>
  <c r="I18" i="11"/>
  <c r="FT9" i="11" l="1"/>
  <c r="FU7" i="11"/>
  <c r="S4" i="11"/>
  <c r="R123" i="11"/>
  <c r="R8" i="11"/>
  <c r="S7" i="11"/>
  <c r="I19" i="11"/>
  <c r="FG18" i="11"/>
  <c r="FU9" i="11" l="1"/>
  <c r="FV7" i="11"/>
  <c r="S123" i="11"/>
  <c r="T7" i="11"/>
  <c r="S8" i="11"/>
  <c r="I20" i="11"/>
  <c r="FG19" i="11"/>
  <c r="T4" i="11"/>
  <c r="FV9" i="11" l="1"/>
  <c r="FW7" i="11"/>
  <c r="U4" i="11"/>
  <c r="T123" i="11"/>
  <c r="U7" i="11"/>
  <c r="T8" i="11"/>
  <c r="I21" i="11"/>
  <c r="FG20" i="11"/>
  <c r="FW9" i="11" l="1"/>
  <c r="FX7" i="11"/>
  <c r="I22" i="11"/>
  <c r="FG21" i="11"/>
  <c r="V4" i="11"/>
  <c r="U123" i="11"/>
  <c r="V7" i="11"/>
  <c r="U8" i="11"/>
  <c r="FX9" i="11" l="1"/>
  <c r="FX10" i="11" s="1"/>
  <c r="FX11" i="11" s="1"/>
  <c r="FX12" i="11" s="1"/>
  <c r="FX13" i="11" s="1"/>
  <c r="FX14" i="11" s="1"/>
  <c r="FX15" i="11" s="1"/>
  <c r="FX16" i="11" s="1"/>
  <c r="FX17" i="11" s="1"/>
  <c r="FX18" i="11" s="1"/>
  <c r="FX19" i="11" s="1"/>
  <c r="FX20" i="11" s="1"/>
  <c r="FX21" i="11" s="1"/>
  <c r="FX22" i="11" s="1"/>
  <c r="FX23" i="11" s="1"/>
  <c r="FX24" i="11" s="1"/>
  <c r="FX25" i="11" s="1"/>
  <c r="FX26" i="11" s="1"/>
  <c r="FX27" i="11" s="1"/>
  <c r="FX28" i="11" s="1"/>
  <c r="FX29" i="11" s="1"/>
  <c r="FX30" i="11" s="1"/>
  <c r="FX31" i="11" s="1"/>
  <c r="FX32" i="11" s="1"/>
  <c r="FX33" i="11" s="1"/>
  <c r="FX34" i="11" s="1"/>
  <c r="FX35" i="11" s="1"/>
  <c r="FX36" i="11" s="1"/>
  <c r="FX37" i="11" s="1"/>
  <c r="FX38" i="11" s="1"/>
  <c r="FX39" i="11" s="1"/>
  <c r="FX40" i="11" s="1"/>
  <c r="FX41" i="11" s="1"/>
  <c r="FX42" i="11" s="1"/>
  <c r="FX43" i="11" s="1"/>
  <c r="FX44" i="11" s="1"/>
  <c r="FX45" i="11" s="1"/>
  <c r="FX46" i="11" s="1"/>
  <c r="FX47" i="11" s="1"/>
  <c r="FX48" i="11" s="1"/>
  <c r="FX49" i="11" s="1"/>
  <c r="FX50" i="11" s="1"/>
  <c r="FX51" i="11" s="1"/>
  <c r="FX52" i="11" s="1"/>
  <c r="FX53" i="11" s="1"/>
  <c r="FX54" i="11" s="1"/>
  <c r="FX55" i="11" s="1"/>
  <c r="FX56" i="11" s="1"/>
  <c r="FX57" i="11" s="1"/>
  <c r="FX58" i="11" s="1"/>
  <c r="FX59" i="11" s="1"/>
  <c r="FX60" i="11" s="1"/>
  <c r="FX61" i="11" s="1"/>
  <c r="FX62" i="11" s="1"/>
  <c r="FX63" i="11" s="1"/>
  <c r="FX64" i="11" s="1"/>
  <c r="FX65" i="11" s="1"/>
  <c r="FX66" i="11" s="1"/>
  <c r="FX67" i="11" s="1"/>
  <c r="FX68" i="11" s="1"/>
  <c r="FX69" i="11" s="1"/>
  <c r="FX70" i="11" s="1"/>
  <c r="FX71" i="11" s="1"/>
  <c r="FX72" i="11" s="1"/>
  <c r="FX73" i="11" s="1"/>
  <c r="FX74" i="11" s="1"/>
  <c r="FX75" i="11" s="1"/>
  <c r="FX76" i="11" s="1"/>
  <c r="FX77" i="11" s="1"/>
  <c r="FX78" i="11" s="1"/>
  <c r="FX79" i="11" s="1"/>
  <c r="FX80" i="11" s="1"/>
  <c r="FX81" i="11" s="1"/>
  <c r="FX82" i="11" s="1"/>
  <c r="FX83" i="11" s="1"/>
  <c r="FX84" i="11" s="1"/>
  <c r="FX85" i="11" s="1"/>
  <c r="FX86" i="11" s="1"/>
  <c r="FX87" i="11" s="1"/>
  <c r="FX88" i="11" s="1"/>
  <c r="FX89" i="11" s="1"/>
  <c r="FX90" i="11" s="1"/>
  <c r="FX91" i="11" s="1"/>
  <c r="FX92" i="11" s="1"/>
  <c r="FX93" i="11" s="1"/>
  <c r="FX94" i="11" s="1"/>
  <c r="FX95" i="11" s="1"/>
  <c r="FX96" i="11" s="1"/>
  <c r="FX97" i="11" s="1"/>
  <c r="FX98" i="11" s="1"/>
  <c r="FX99" i="11" s="1"/>
  <c r="FX100" i="11" s="1"/>
  <c r="FX101" i="11" s="1"/>
  <c r="FX102" i="11" s="1"/>
  <c r="FX103" i="11" s="1"/>
  <c r="FX104" i="11" s="1"/>
  <c r="FX105" i="11" s="1"/>
  <c r="FX106" i="11" s="1"/>
  <c r="FX107" i="11" s="1"/>
  <c r="FX108" i="11" s="1"/>
  <c r="FX109" i="11" s="1"/>
  <c r="FX110" i="11" s="1"/>
  <c r="FX111" i="11" s="1"/>
  <c r="FX112" i="11" s="1"/>
  <c r="FX113" i="11" s="1"/>
  <c r="FX114" i="11" s="1"/>
  <c r="FX115" i="11" s="1"/>
  <c r="FX116" i="11" s="1"/>
  <c r="FX117" i="11" s="1"/>
  <c r="FX118" i="11" s="1"/>
  <c r="FY7" i="11"/>
  <c r="I23" i="11"/>
  <c r="FG22" i="11"/>
  <c r="V123" i="11"/>
  <c r="V8" i="11"/>
  <c r="W7" i="11"/>
  <c r="W4" i="11"/>
  <c r="FY9" i="11" l="1"/>
  <c r="FY10" i="11" s="1"/>
  <c r="FY11" i="11" s="1"/>
  <c r="FY12" i="11" s="1"/>
  <c r="FY13" i="11" s="1"/>
  <c r="FY14" i="11" s="1"/>
  <c r="FY15" i="11" s="1"/>
  <c r="FY16" i="11" s="1"/>
  <c r="FY17" i="11" s="1"/>
  <c r="FY18" i="11" s="1"/>
  <c r="FY19" i="11" s="1"/>
  <c r="FY20" i="11" s="1"/>
  <c r="FY21" i="11" s="1"/>
  <c r="FY22" i="11" s="1"/>
  <c r="FY23" i="11" s="1"/>
  <c r="FY24" i="11" s="1"/>
  <c r="FY25" i="11" s="1"/>
  <c r="FY26" i="11" s="1"/>
  <c r="FY27" i="11" s="1"/>
  <c r="FY28" i="11" s="1"/>
  <c r="FY29" i="11" s="1"/>
  <c r="FY30" i="11" s="1"/>
  <c r="FY31" i="11" s="1"/>
  <c r="FY32" i="11" s="1"/>
  <c r="FY33" i="11" s="1"/>
  <c r="FY34" i="11" s="1"/>
  <c r="FY35" i="11" s="1"/>
  <c r="FY36" i="11" s="1"/>
  <c r="FY37" i="11" s="1"/>
  <c r="FY38" i="11" s="1"/>
  <c r="FY39" i="11" s="1"/>
  <c r="FY40" i="11" s="1"/>
  <c r="FY41" i="11" s="1"/>
  <c r="FY42" i="11" s="1"/>
  <c r="FY43" i="11" s="1"/>
  <c r="FY44" i="11" s="1"/>
  <c r="FY45" i="11" s="1"/>
  <c r="FY46" i="11" s="1"/>
  <c r="FY47" i="11" s="1"/>
  <c r="FY48" i="11" s="1"/>
  <c r="FY49" i="11" s="1"/>
  <c r="FY50" i="11" s="1"/>
  <c r="FY51" i="11" s="1"/>
  <c r="FY52" i="11" s="1"/>
  <c r="FY53" i="11" s="1"/>
  <c r="FY54" i="11" s="1"/>
  <c r="FY55" i="11" s="1"/>
  <c r="FY56" i="11" s="1"/>
  <c r="FY57" i="11" s="1"/>
  <c r="FY58" i="11" s="1"/>
  <c r="FY59" i="11" s="1"/>
  <c r="FY60" i="11" s="1"/>
  <c r="FY61" i="11" s="1"/>
  <c r="FY62" i="11" s="1"/>
  <c r="FY63" i="11" s="1"/>
  <c r="FY64" i="11" s="1"/>
  <c r="FY65" i="11" s="1"/>
  <c r="FY66" i="11" s="1"/>
  <c r="FY67" i="11" s="1"/>
  <c r="FY68" i="11" s="1"/>
  <c r="FY69" i="11" s="1"/>
  <c r="FY70" i="11" s="1"/>
  <c r="FY71" i="11" s="1"/>
  <c r="FY72" i="11" s="1"/>
  <c r="FY73" i="11" s="1"/>
  <c r="FY74" i="11" s="1"/>
  <c r="FY75" i="11" s="1"/>
  <c r="FY76" i="11" s="1"/>
  <c r="FY77" i="11" s="1"/>
  <c r="FY78" i="11" s="1"/>
  <c r="FY79" i="11" s="1"/>
  <c r="FY80" i="11" s="1"/>
  <c r="FY81" i="11" s="1"/>
  <c r="FY82" i="11" s="1"/>
  <c r="FY83" i="11" s="1"/>
  <c r="FY84" i="11" s="1"/>
  <c r="FY85" i="11" s="1"/>
  <c r="FY86" i="11" s="1"/>
  <c r="FY87" i="11" s="1"/>
  <c r="FY88" i="11" s="1"/>
  <c r="FY89" i="11" s="1"/>
  <c r="FY90" i="11" s="1"/>
  <c r="FY91" i="11" s="1"/>
  <c r="FY92" i="11" s="1"/>
  <c r="FY93" i="11" s="1"/>
  <c r="FY94" i="11" s="1"/>
  <c r="FY95" i="11" s="1"/>
  <c r="FY96" i="11" s="1"/>
  <c r="FY97" i="11" s="1"/>
  <c r="FY98" i="11" s="1"/>
  <c r="FY99" i="11" s="1"/>
  <c r="FY100" i="11" s="1"/>
  <c r="FY101" i="11" s="1"/>
  <c r="FY102" i="11" s="1"/>
  <c r="FY103" i="11" s="1"/>
  <c r="FY104" i="11" s="1"/>
  <c r="FY105" i="11" s="1"/>
  <c r="FY106" i="11" s="1"/>
  <c r="FY107" i="11" s="1"/>
  <c r="FY108" i="11" s="1"/>
  <c r="FY109" i="11" s="1"/>
  <c r="FY110" i="11" s="1"/>
  <c r="FY111" i="11" s="1"/>
  <c r="FY112" i="11" s="1"/>
  <c r="FY113" i="11" s="1"/>
  <c r="FY114" i="11" s="1"/>
  <c r="FY115" i="11" s="1"/>
  <c r="FY116" i="11" s="1"/>
  <c r="FY117" i="11" s="1"/>
  <c r="FY118" i="11" s="1"/>
  <c r="FZ7" i="11"/>
  <c r="I24" i="11"/>
  <c r="FG23" i="11"/>
  <c r="W123" i="11"/>
  <c r="W8" i="11"/>
  <c r="X7" i="11"/>
  <c r="X4" i="11"/>
  <c r="FZ9" i="11" l="1"/>
  <c r="FZ10" i="11" s="1"/>
  <c r="FZ11" i="11" s="1"/>
  <c r="FZ12" i="11" s="1"/>
  <c r="FZ13" i="11" s="1"/>
  <c r="FZ14" i="11" s="1"/>
  <c r="FZ15" i="11" s="1"/>
  <c r="FZ16" i="11" s="1"/>
  <c r="FZ17" i="11" s="1"/>
  <c r="FZ18" i="11" s="1"/>
  <c r="FZ19" i="11" s="1"/>
  <c r="FZ20" i="11" s="1"/>
  <c r="FZ21" i="11" s="1"/>
  <c r="FZ22" i="11" s="1"/>
  <c r="FZ23" i="11" s="1"/>
  <c r="FZ24" i="11" s="1"/>
  <c r="FZ25" i="11" s="1"/>
  <c r="FZ26" i="11" s="1"/>
  <c r="FZ27" i="11" s="1"/>
  <c r="FZ28" i="11" s="1"/>
  <c r="FZ29" i="11" s="1"/>
  <c r="FZ30" i="11" s="1"/>
  <c r="FZ31" i="11" s="1"/>
  <c r="FZ32" i="11" s="1"/>
  <c r="FZ33" i="11" s="1"/>
  <c r="FZ34" i="11" s="1"/>
  <c r="FZ35" i="11" s="1"/>
  <c r="FZ36" i="11" s="1"/>
  <c r="FZ37" i="11" s="1"/>
  <c r="FZ38" i="11" s="1"/>
  <c r="FZ39" i="11" s="1"/>
  <c r="FZ40" i="11" s="1"/>
  <c r="FZ41" i="11" s="1"/>
  <c r="FZ42" i="11" s="1"/>
  <c r="FZ43" i="11" s="1"/>
  <c r="FZ44" i="11" s="1"/>
  <c r="FZ45" i="11" s="1"/>
  <c r="FZ46" i="11" s="1"/>
  <c r="FZ47" i="11" s="1"/>
  <c r="FZ48" i="11" s="1"/>
  <c r="FZ49" i="11" s="1"/>
  <c r="FZ50" i="11" s="1"/>
  <c r="FZ51" i="11" s="1"/>
  <c r="FZ52" i="11" s="1"/>
  <c r="FZ53" i="11" s="1"/>
  <c r="FZ54" i="11" s="1"/>
  <c r="FZ55" i="11" s="1"/>
  <c r="FZ56" i="11" s="1"/>
  <c r="FZ57" i="11" s="1"/>
  <c r="FZ58" i="11" s="1"/>
  <c r="FZ59" i="11" s="1"/>
  <c r="FZ60" i="11" s="1"/>
  <c r="FZ61" i="11" s="1"/>
  <c r="FZ62" i="11" s="1"/>
  <c r="FZ63" i="11" s="1"/>
  <c r="FZ64" i="11" s="1"/>
  <c r="FZ65" i="11" s="1"/>
  <c r="FZ66" i="11" s="1"/>
  <c r="FZ67" i="11" s="1"/>
  <c r="FZ68" i="11" s="1"/>
  <c r="FZ69" i="11" s="1"/>
  <c r="FZ70" i="11" s="1"/>
  <c r="FZ71" i="11" s="1"/>
  <c r="FZ72" i="11" s="1"/>
  <c r="FZ73" i="11" s="1"/>
  <c r="FZ74" i="11" s="1"/>
  <c r="FZ75" i="11" s="1"/>
  <c r="FZ76" i="11" s="1"/>
  <c r="FZ77" i="11" s="1"/>
  <c r="FZ78" i="11" s="1"/>
  <c r="FZ79" i="11" s="1"/>
  <c r="FZ80" i="11" s="1"/>
  <c r="FZ81" i="11" s="1"/>
  <c r="FZ82" i="11" s="1"/>
  <c r="FZ83" i="11" s="1"/>
  <c r="FZ84" i="11" s="1"/>
  <c r="FZ85" i="11" s="1"/>
  <c r="FZ86" i="11" s="1"/>
  <c r="FZ87" i="11" s="1"/>
  <c r="FZ88" i="11" s="1"/>
  <c r="FZ89" i="11" s="1"/>
  <c r="FZ90" i="11" s="1"/>
  <c r="FZ91" i="11" s="1"/>
  <c r="FZ92" i="11" s="1"/>
  <c r="FZ93" i="11" s="1"/>
  <c r="FZ94" i="11" s="1"/>
  <c r="FZ95" i="11" s="1"/>
  <c r="FZ96" i="11" s="1"/>
  <c r="FZ97" i="11" s="1"/>
  <c r="FZ98" i="11" s="1"/>
  <c r="FZ99" i="11" s="1"/>
  <c r="FZ100" i="11" s="1"/>
  <c r="FZ101" i="11" s="1"/>
  <c r="FZ102" i="11" s="1"/>
  <c r="FZ103" i="11" s="1"/>
  <c r="FZ104" i="11" s="1"/>
  <c r="FZ105" i="11" s="1"/>
  <c r="FZ106" i="11" s="1"/>
  <c r="FZ107" i="11" s="1"/>
  <c r="FZ108" i="11" s="1"/>
  <c r="FZ109" i="11" s="1"/>
  <c r="FZ110" i="11" s="1"/>
  <c r="FZ111" i="11" s="1"/>
  <c r="FZ112" i="11" s="1"/>
  <c r="FZ113" i="11" s="1"/>
  <c r="FZ114" i="11" s="1"/>
  <c r="FZ115" i="11" s="1"/>
  <c r="FZ116" i="11" s="1"/>
  <c r="FZ117" i="11" s="1"/>
  <c r="FZ118" i="11" s="1"/>
  <c r="GA7" i="11"/>
  <c r="X123" i="11"/>
  <c r="Y7" i="11"/>
  <c r="X8" i="11"/>
  <c r="Y4" i="11"/>
  <c r="I25" i="11"/>
  <c r="FG24" i="11"/>
  <c r="GA9" i="11" l="1"/>
  <c r="GA10" i="11" s="1"/>
  <c r="GA11" i="11" s="1"/>
  <c r="GA12" i="11" s="1"/>
  <c r="GA13" i="11" s="1"/>
  <c r="GA14" i="11" s="1"/>
  <c r="GA15" i="11" s="1"/>
  <c r="GA16" i="11" s="1"/>
  <c r="GA17" i="11" s="1"/>
  <c r="GA18" i="11" s="1"/>
  <c r="GA19" i="11" s="1"/>
  <c r="GA20" i="11" s="1"/>
  <c r="GA21" i="11" s="1"/>
  <c r="GA22" i="11" s="1"/>
  <c r="GA23" i="11" s="1"/>
  <c r="GA24" i="11" s="1"/>
  <c r="GA25" i="11" s="1"/>
  <c r="GA26" i="11" s="1"/>
  <c r="GA27" i="11" s="1"/>
  <c r="GA28" i="11" s="1"/>
  <c r="GA29" i="11" s="1"/>
  <c r="GA30" i="11" s="1"/>
  <c r="GA31" i="11" s="1"/>
  <c r="GA32" i="11" s="1"/>
  <c r="GA33" i="11" s="1"/>
  <c r="GA34" i="11" s="1"/>
  <c r="GA35" i="11" s="1"/>
  <c r="GA36" i="11" s="1"/>
  <c r="GA37" i="11" s="1"/>
  <c r="GA38" i="11" s="1"/>
  <c r="GA39" i="11" s="1"/>
  <c r="GA40" i="11" s="1"/>
  <c r="GA41" i="11" s="1"/>
  <c r="GA42" i="11" s="1"/>
  <c r="GA43" i="11" s="1"/>
  <c r="GA44" i="11" s="1"/>
  <c r="GA45" i="11" s="1"/>
  <c r="GA46" i="11" s="1"/>
  <c r="GA47" i="11" s="1"/>
  <c r="GA48" i="11" s="1"/>
  <c r="GA49" i="11" s="1"/>
  <c r="GA50" i="11" s="1"/>
  <c r="GA51" i="11" s="1"/>
  <c r="GA52" i="11" s="1"/>
  <c r="GA53" i="11" s="1"/>
  <c r="GA54" i="11" s="1"/>
  <c r="GA55" i="11" s="1"/>
  <c r="GA56" i="11" s="1"/>
  <c r="GA57" i="11" s="1"/>
  <c r="GA58" i="11" s="1"/>
  <c r="GA59" i="11" s="1"/>
  <c r="GA60" i="11" s="1"/>
  <c r="GA61" i="11" s="1"/>
  <c r="GA62" i="11" s="1"/>
  <c r="GA63" i="11" s="1"/>
  <c r="GA64" i="11" s="1"/>
  <c r="GA65" i="11" s="1"/>
  <c r="GA66" i="11" s="1"/>
  <c r="GA67" i="11" s="1"/>
  <c r="GA68" i="11" s="1"/>
  <c r="GA69" i="11" s="1"/>
  <c r="GA70" i="11" s="1"/>
  <c r="GA71" i="11" s="1"/>
  <c r="GA72" i="11" s="1"/>
  <c r="GA73" i="11" s="1"/>
  <c r="GA74" i="11" s="1"/>
  <c r="GA75" i="11" s="1"/>
  <c r="GA76" i="11" s="1"/>
  <c r="GA77" i="11" s="1"/>
  <c r="GA78" i="11" s="1"/>
  <c r="GA79" i="11" s="1"/>
  <c r="GA80" i="11" s="1"/>
  <c r="GA81" i="11" s="1"/>
  <c r="GA82" i="11" s="1"/>
  <c r="GA83" i="11" s="1"/>
  <c r="GA84" i="11" s="1"/>
  <c r="GA85" i="11" s="1"/>
  <c r="GA86" i="11" s="1"/>
  <c r="GA87" i="11" s="1"/>
  <c r="GA88" i="11" s="1"/>
  <c r="GA89" i="11" s="1"/>
  <c r="GA90" i="11" s="1"/>
  <c r="GA91" i="11" s="1"/>
  <c r="GA92" i="11" s="1"/>
  <c r="GA93" i="11" s="1"/>
  <c r="GA94" i="11" s="1"/>
  <c r="GA95" i="11" s="1"/>
  <c r="GA96" i="11" s="1"/>
  <c r="GA97" i="11" s="1"/>
  <c r="GA98" i="11" s="1"/>
  <c r="GA99" i="11" s="1"/>
  <c r="GA100" i="11" s="1"/>
  <c r="GA101" i="11" s="1"/>
  <c r="GA102" i="11" s="1"/>
  <c r="GA103" i="11" s="1"/>
  <c r="GA104" i="11" s="1"/>
  <c r="GA105" i="11" s="1"/>
  <c r="GA106" i="11" s="1"/>
  <c r="GA107" i="11" s="1"/>
  <c r="GA108" i="11" s="1"/>
  <c r="GA109" i="11" s="1"/>
  <c r="GA110" i="11" s="1"/>
  <c r="GA111" i="11" s="1"/>
  <c r="GA112" i="11" s="1"/>
  <c r="GA113" i="11" s="1"/>
  <c r="GA114" i="11" s="1"/>
  <c r="GA115" i="11" s="1"/>
  <c r="GA116" i="11" s="1"/>
  <c r="GA117" i="11" s="1"/>
  <c r="GA118" i="11" s="1"/>
  <c r="GB7" i="11"/>
  <c r="Z4" i="11"/>
  <c r="I26" i="11"/>
  <c r="FG25" i="11"/>
  <c r="Y123" i="11"/>
  <c r="Z7" i="11"/>
  <c r="Y8" i="11"/>
  <c r="GB9" i="11" l="1"/>
  <c r="GB10" i="11" s="1"/>
  <c r="GB11" i="11" s="1"/>
  <c r="GB12" i="11" s="1"/>
  <c r="GB13" i="11" s="1"/>
  <c r="GB14" i="11" s="1"/>
  <c r="GB15" i="11" s="1"/>
  <c r="GB16" i="11" s="1"/>
  <c r="GB17" i="11" s="1"/>
  <c r="GB18" i="11" s="1"/>
  <c r="GB19" i="11" s="1"/>
  <c r="GB20" i="11" s="1"/>
  <c r="GB21" i="11" s="1"/>
  <c r="GB22" i="11" s="1"/>
  <c r="GB23" i="11" s="1"/>
  <c r="GB24" i="11" s="1"/>
  <c r="GB25" i="11" s="1"/>
  <c r="GB26" i="11" s="1"/>
  <c r="GB27" i="11" s="1"/>
  <c r="GB28" i="11" s="1"/>
  <c r="GB29" i="11" s="1"/>
  <c r="GB30" i="11" s="1"/>
  <c r="GB31" i="11" s="1"/>
  <c r="GB32" i="11" s="1"/>
  <c r="GB33" i="11" s="1"/>
  <c r="GB34" i="11" s="1"/>
  <c r="GB35" i="11" s="1"/>
  <c r="GB36" i="11" s="1"/>
  <c r="GB37" i="11" s="1"/>
  <c r="GB38" i="11" s="1"/>
  <c r="GB39" i="11" s="1"/>
  <c r="GB40" i="11" s="1"/>
  <c r="GB41" i="11" s="1"/>
  <c r="GB42" i="11" s="1"/>
  <c r="GB43" i="11" s="1"/>
  <c r="GB44" i="11" s="1"/>
  <c r="GB45" i="11" s="1"/>
  <c r="GB46" i="11" s="1"/>
  <c r="GB47" i="11" s="1"/>
  <c r="GB48" i="11" s="1"/>
  <c r="GB49" i="11" s="1"/>
  <c r="GB50" i="11" s="1"/>
  <c r="GB51" i="11" s="1"/>
  <c r="GB52" i="11" s="1"/>
  <c r="GB53" i="11" s="1"/>
  <c r="GB54" i="11" s="1"/>
  <c r="GB55" i="11" s="1"/>
  <c r="GB56" i="11" s="1"/>
  <c r="GB57" i="11" s="1"/>
  <c r="GB58" i="11" s="1"/>
  <c r="GB59" i="11" s="1"/>
  <c r="GB60" i="11" s="1"/>
  <c r="GB61" i="11" s="1"/>
  <c r="GB62" i="11" s="1"/>
  <c r="GB63" i="11" s="1"/>
  <c r="GB64" i="11" s="1"/>
  <c r="GB65" i="11" s="1"/>
  <c r="GB66" i="11" s="1"/>
  <c r="GB67" i="11" s="1"/>
  <c r="GB68" i="11" s="1"/>
  <c r="GB69" i="11" s="1"/>
  <c r="GB70" i="11" s="1"/>
  <c r="GB71" i="11" s="1"/>
  <c r="GB72" i="11" s="1"/>
  <c r="GB73" i="11" s="1"/>
  <c r="GB74" i="11" s="1"/>
  <c r="GB75" i="11" s="1"/>
  <c r="GB76" i="11" s="1"/>
  <c r="GB77" i="11" s="1"/>
  <c r="GB78" i="11" s="1"/>
  <c r="GB79" i="11" s="1"/>
  <c r="GB80" i="11" s="1"/>
  <c r="GB81" i="11" s="1"/>
  <c r="GB82" i="11" s="1"/>
  <c r="GB83" i="11" s="1"/>
  <c r="GB84" i="11" s="1"/>
  <c r="GB85" i="11" s="1"/>
  <c r="GB86" i="11" s="1"/>
  <c r="GB87" i="11" s="1"/>
  <c r="GB88" i="11" s="1"/>
  <c r="GB89" i="11" s="1"/>
  <c r="GB90" i="11" s="1"/>
  <c r="GB91" i="11" s="1"/>
  <c r="GB92" i="11" s="1"/>
  <c r="GB93" i="11" s="1"/>
  <c r="GB94" i="11" s="1"/>
  <c r="GB95" i="11" s="1"/>
  <c r="GB96" i="11" s="1"/>
  <c r="GB97" i="11" s="1"/>
  <c r="GB98" i="11" s="1"/>
  <c r="GB99" i="11" s="1"/>
  <c r="GB100" i="11" s="1"/>
  <c r="GB101" i="11" s="1"/>
  <c r="GB102" i="11" s="1"/>
  <c r="GB103" i="11" s="1"/>
  <c r="GB104" i="11" s="1"/>
  <c r="GB105" i="11" s="1"/>
  <c r="GB106" i="11" s="1"/>
  <c r="GB107" i="11" s="1"/>
  <c r="GB108" i="11" s="1"/>
  <c r="GB109" i="11" s="1"/>
  <c r="GB110" i="11" s="1"/>
  <c r="GB111" i="11" s="1"/>
  <c r="GB112" i="11" s="1"/>
  <c r="GB113" i="11" s="1"/>
  <c r="GB114" i="11" s="1"/>
  <c r="GB115" i="11" s="1"/>
  <c r="GB116" i="11" s="1"/>
  <c r="GB117" i="11" s="1"/>
  <c r="GB118" i="11" s="1"/>
  <c r="GC7" i="11"/>
  <c r="Z123" i="11"/>
  <c r="Z8" i="11"/>
  <c r="AA7" i="11"/>
  <c r="I27" i="11"/>
  <c r="FG26" i="11"/>
  <c r="AA4" i="11"/>
  <c r="GC9" i="11" l="1"/>
  <c r="GC10" i="11" s="1"/>
  <c r="GC11" i="11" s="1"/>
  <c r="GC12" i="11" s="1"/>
  <c r="GC13" i="11" s="1"/>
  <c r="GC14" i="11" s="1"/>
  <c r="GC15" i="11" s="1"/>
  <c r="GC16" i="11" s="1"/>
  <c r="GC17" i="11" s="1"/>
  <c r="GC18" i="11" s="1"/>
  <c r="GC19" i="11" s="1"/>
  <c r="GC20" i="11" s="1"/>
  <c r="GC21" i="11" s="1"/>
  <c r="GC22" i="11" s="1"/>
  <c r="GC23" i="11" s="1"/>
  <c r="GC24" i="11" s="1"/>
  <c r="GC25" i="11" s="1"/>
  <c r="GC26" i="11" s="1"/>
  <c r="GC27" i="11" s="1"/>
  <c r="GC28" i="11" s="1"/>
  <c r="GC29" i="11" s="1"/>
  <c r="GC30" i="11" s="1"/>
  <c r="GC31" i="11" s="1"/>
  <c r="GC32" i="11" s="1"/>
  <c r="GC33" i="11" s="1"/>
  <c r="GC34" i="11" s="1"/>
  <c r="GC35" i="11" s="1"/>
  <c r="GC36" i="11" s="1"/>
  <c r="GC37" i="11" s="1"/>
  <c r="GC38" i="11" s="1"/>
  <c r="GC39" i="11" s="1"/>
  <c r="GC40" i="11" s="1"/>
  <c r="GC41" i="11" s="1"/>
  <c r="GC42" i="11" s="1"/>
  <c r="GC43" i="11" s="1"/>
  <c r="GC44" i="11" s="1"/>
  <c r="GC45" i="11" s="1"/>
  <c r="GC46" i="11" s="1"/>
  <c r="GC47" i="11" s="1"/>
  <c r="GC48" i="11" s="1"/>
  <c r="GC49" i="11" s="1"/>
  <c r="GC50" i="11" s="1"/>
  <c r="GC51" i="11" s="1"/>
  <c r="GC52" i="11" s="1"/>
  <c r="GC53" i="11" s="1"/>
  <c r="GC54" i="11" s="1"/>
  <c r="GC55" i="11" s="1"/>
  <c r="GC56" i="11" s="1"/>
  <c r="GC57" i="11" s="1"/>
  <c r="GC58" i="11" s="1"/>
  <c r="GC59" i="11" s="1"/>
  <c r="GC60" i="11" s="1"/>
  <c r="GC61" i="11" s="1"/>
  <c r="GC62" i="11" s="1"/>
  <c r="GC63" i="11" s="1"/>
  <c r="GC64" i="11" s="1"/>
  <c r="GC65" i="11" s="1"/>
  <c r="GC66" i="11" s="1"/>
  <c r="GC67" i="11" s="1"/>
  <c r="GC68" i="11" s="1"/>
  <c r="GC69" i="11" s="1"/>
  <c r="GC70" i="11" s="1"/>
  <c r="GC71" i="11" s="1"/>
  <c r="GC72" i="11" s="1"/>
  <c r="GC73" i="11" s="1"/>
  <c r="GC74" i="11" s="1"/>
  <c r="GC75" i="11" s="1"/>
  <c r="GC76" i="11" s="1"/>
  <c r="GC77" i="11" s="1"/>
  <c r="GC78" i="11" s="1"/>
  <c r="GC79" i="11" s="1"/>
  <c r="GC80" i="11" s="1"/>
  <c r="GC81" i="11" s="1"/>
  <c r="GC82" i="11" s="1"/>
  <c r="GC83" i="11" s="1"/>
  <c r="GC84" i="11" s="1"/>
  <c r="GC85" i="11" s="1"/>
  <c r="GC86" i="11" s="1"/>
  <c r="GC87" i="11" s="1"/>
  <c r="GC88" i="11" s="1"/>
  <c r="GC89" i="11" s="1"/>
  <c r="GC90" i="11" s="1"/>
  <c r="GC91" i="11" s="1"/>
  <c r="GC92" i="11" s="1"/>
  <c r="GC93" i="11" s="1"/>
  <c r="GC94" i="11" s="1"/>
  <c r="GC95" i="11" s="1"/>
  <c r="GC96" i="11" s="1"/>
  <c r="GC97" i="11" s="1"/>
  <c r="GC98" i="11" s="1"/>
  <c r="GC99" i="11" s="1"/>
  <c r="GC100" i="11" s="1"/>
  <c r="GC101" i="11" s="1"/>
  <c r="GC102" i="11" s="1"/>
  <c r="GC103" i="11" s="1"/>
  <c r="GC104" i="11" s="1"/>
  <c r="GC105" i="11" s="1"/>
  <c r="GC106" i="11" s="1"/>
  <c r="GC107" i="11" s="1"/>
  <c r="GC108" i="11" s="1"/>
  <c r="GC109" i="11" s="1"/>
  <c r="GC110" i="11" s="1"/>
  <c r="GC111" i="11" s="1"/>
  <c r="GC112" i="11" s="1"/>
  <c r="GC113" i="11" s="1"/>
  <c r="GC114" i="11" s="1"/>
  <c r="GC115" i="11" s="1"/>
  <c r="GC116" i="11" s="1"/>
  <c r="GC117" i="11" s="1"/>
  <c r="GC118" i="11" s="1"/>
  <c r="GD7" i="11"/>
  <c r="I28" i="11"/>
  <c r="FG27" i="11"/>
  <c r="AA123" i="11"/>
  <c r="AB7" i="11"/>
  <c r="AA8" i="11"/>
  <c r="AB4" i="11"/>
  <c r="GD9" i="11" l="1"/>
  <c r="GD10" i="11" s="1"/>
  <c r="GD11" i="11" s="1"/>
  <c r="GD12" i="11" s="1"/>
  <c r="GD13" i="11" s="1"/>
  <c r="GD14" i="11" s="1"/>
  <c r="GD15" i="11" s="1"/>
  <c r="GD16" i="11" s="1"/>
  <c r="GD17" i="11" s="1"/>
  <c r="GD18" i="11" s="1"/>
  <c r="GD19" i="11" s="1"/>
  <c r="GD20" i="11" s="1"/>
  <c r="GD21" i="11" s="1"/>
  <c r="GD22" i="11" s="1"/>
  <c r="GD23" i="11" s="1"/>
  <c r="GD24" i="11" s="1"/>
  <c r="GD25" i="11" s="1"/>
  <c r="GD26" i="11" s="1"/>
  <c r="GD27" i="11" s="1"/>
  <c r="GD28" i="11" s="1"/>
  <c r="GD29" i="11" s="1"/>
  <c r="GD30" i="11" s="1"/>
  <c r="GD31" i="11" s="1"/>
  <c r="GD32" i="11" s="1"/>
  <c r="GD33" i="11" s="1"/>
  <c r="GD34" i="11" s="1"/>
  <c r="GD35" i="11" s="1"/>
  <c r="GD36" i="11" s="1"/>
  <c r="GD37" i="11" s="1"/>
  <c r="GD38" i="11" s="1"/>
  <c r="GD39" i="11" s="1"/>
  <c r="GD40" i="11" s="1"/>
  <c r="GD41" i="11" s="1"/>
  <c r="GD42" i="11" s="1"/>
  <c r="GD43" i="11" s="1"/>
  <c r="GD44" i="11" s="1"/>
  <c r="GD45" i="11" s="1"/>
  <c r="GD46" i="11" s="1"/>
  <c r="GD47" i="11" s="1"/>
  <c r="GD48" i="11" s="1"/>
  <c r="GD49" i="11" s="1"/>
  <c r="GD50" i="11" s="1"/>
  <c r="GD51" i="11" s="1"/>
  <c r="GD52" i="11" s="1"/>
  <c r="GD53" i="11" s="1"/>
  <c r="GD54" i="11" s="1"/>
  <c r="GD55" i="11" s="1"/>
  <c r="GD56" i="11" s="1"/>
  <c r="GD57" i="11" s="1"/>
  <c r="GD58" i="11" s="1"/>
  <c r="GD59" i="11" s="1"/>
  <c r="GD60" i="11" s="1"/>
  <c r="GD61" i="11" s="1"/>
  <c r="GD62" i="11" s="1"/>
  <c r="GD63" i="11" s="1"/>
  <c r="GD64" i="11" s="1"/>
  <c r="GD65" i="11" s="1"/>
  <c r="GD66" i="11" s="1"/>
  <c r="GD67" i="11" s="1"/>
  <c r="GD68" i="11" s="1"/>
  <c r="GD69" i="11" s="1"/>
  <c r="GD70" i="11" s="1"/>
  <c r="GD71" i="11" s="1"/>
  <c r="GD72" i="11" s="1"/>
  <c r="GD73" i="11" s="1"/>
  <c r="GD74" i="11" s="1"/>
  <c r="GD75" i="11" s="1"/>
  <c r="GD76" i="11" s="1"/>
  <c r="GD77" i="11" s="1"/>
  <c r="GD78" i="11" s="1"/>
  <c r="GD79" i="11" s="1"/>
  <c r="GD80" i="11" s="1"/>
  <c r="GD81" i="11" s="1"/>
  <c r="GD82" i="11" s="1"/>
  <c r="GD83" i="11" s="1"/>
  <c r="GD84" i="11" s="1"/>
  <c r="GD85" i="11" s="1"/>
  <c r="GD86" i="11" s="1"/>
  <c r="GD87" i="11" s="1"/>
  <c r="GD88" i="11" s="1"/>
  <c r="GD89" i="11" s="1"/>
  <c r="GD90" i="11" s="1"/>
  <c r="GD91" i="11" s="1"/>
  <c r="GD92" i="11" s="1"/>
  <c r="GD93" i="11" s="1"/>
  <c r="GD94" i="11" s="1"/>
  <c r="GD95" i="11" s="1"/>
  <c r="GD96" i="11" s="1"/>
  <c r="GD97" i="11" s="1"/>
  <c r="GD98" i="11" s="1"/>
  <c r="GD99" i="11" s="1"/>
  <c r="GD100" i="11" s="1"/>
  <c r="GD101" i="11" s="1"/>
  <c r="GD102" i="11" s="1"/>
  <c r="GD103" i="11" s="1"/>
  <c r="GD104" i="11" s="1"/>
  <c r="GD105" i="11" s="1"/>
  <c r="GD106" i="11" s="1"/>
  <c r="GD107" i="11" s="1"/>
  <c r="GD108" i="11" s="1"/>
  <c r="GD109" i="11" s="1"/>
  <c r="GD110" i="11" s="1"/>
  <c r="GD111" i="11" s="1"/>
  <c r="GD112" i="11" s="1"/>
  <c r="GD113" i="11" s="1"/>
  <c r="GD114" i="11" s="1"/>
  <c r="GD115" i="11" s="1"/>
  <c r="GD116" i="11" s="1"/>
  <c r="GD117" i="11" s="1"/>
  <c r="GD118" i="11" s="1"/>
  <c r="GE7" i="11"/>
  <c r="AC4" i="11"/>
  <c r="AB123" i="11"/>
  <c r="AC7" i="11"/>
  <c r="AB8" i="11"/>
  <c r="I29" i="11"/>
  <c r="FG28" i="11"/>
  <c r="GE9" i="11" l="1"/>
  <c r="GE10" i="11" s="1"/>
  <c r="GE11" i="11" s="1"/>
  <c r="GE12" i="11" s="1"/>
  <c r="GE13" i="11" s="1"/>
  <c r="GE14" i="11" s="1"/>
  <c r="GE15" i="11" s="1"/>
  <c r="GE16" i="11" s="1"/>
  <c r="GE17" i="11" s="1"/>
  <c r="GE18" i="11" s="1"/>
  <c r="GE19" i="11" s="1"/>
  <c r="GE20" i="11" s="1"/>
  <c r="GE21" i="11" s="1"/>
  <c r="GE22" i="11" s="1"/>
  <c r="GE23" i="11" s="1"/>
  <c r="GE24" i="11" s="1"/>
  <c r="GE25" i="11" s="1"/>
  <c r="GE26" i="11" s="1"/>
  <c r="GE27" i="11" s="1"/>
  <c r="GE28" i="11" s="1"/>
  <c r="GE29" i="11" s="1"/>
  <c r="GE30" i="11" s="1"/>
  <c r="GE31" i="11" s="1"/>
  <c r="GE32" i="11" s="1"/>
  <c r="GE33" i="11" s="1"/>
  <c r="GE34" i="11" s="1"/>
  <c r="GE35" i="11" s="1"/>
  <c r="GE36" i="11" s="1"/>
  <c r="GE37" i="11" s="1"/>
  <c r="GE38" i="11" s="1"/>
  <c r="GE39" i="11" s="1"/>
  <c r="GE40" i="11" s="1"/>
  <c r="GE41" i="11" s="1"/>
  <c r="GE42" i="11" s="1"/>
  <c r="GE43" i="11" s="1"/>
  <c r="GE44" i="11" s="1"/>
  <c r="GE45" i="11" s="1"/>
  <c r="GE46" i="11" s="1"/>
  <c r="GE47" i="11" s="1"/>
  <c r="GE48" i="11" s="1"/>
  <c r="GE49" i="11" s="1"/>
  <c r="GE50" i="11" s="1"/>
  <c r="GE51" i="11" s="1"/>
  <c r="GE52" i="11" s="1"/>
  <c r="GE53" i="11" s="1"/>
  <c r="GE54" i="11" s="1"/>
  <c r="GE55" i="11" s="1"/>
  <c r="GE56" i="11" s="1"/>
  <c r="GE57" i="11" s="1"/>
  <c r="GE58" i="11" s="1"/>
  <c r="GE59" i="11" s="1"/>
  <c r="GE60" i="11" s="1"/>
  <c r="GE61" i="11" s="1"/>
  <c r="GE62" i="11" s="1"/>
  <c r="GE63" i="11" s="1"/>
  <c r="GE64" i="11" s="1"/>
  <c r="GE65" i="11" s="1"/>
  <c r="GE66" i="11" s="1"/>
  <c r="GE67" i="11" s="1"/>
  <c r="GE68" i="11" s="1"/>
  <c r="GE69" i="11" s="1"/>
  <c r="GE70" i="11" s="1"/>
  <c r="GE71" i="11" s="1"/>
  <c r="GE72" i="11" s="1"/>
  <c r="GE73" i="11" s="1"/>
  <c r="GE74" i="11" s="1"/>
  <c r="GE75" i="11" s="1"/>
  <c r="GE76" i="11" s="1"/>
  <c r="GE77" i="11" s="1"/>
  <c r="GE78" i="11" s="1"/>
  <c r="GE79" i="11" s="1"/>
  <c r="GE80" i="11" s="1"/>
  <c r="GE81" i="11" s="1"/>
  <c r="GE82" i="11" s="1"/>
  <c r="GE83" i="11" s="1"/>
  <c r="GE84" i="11" s="1"/>
  <c r="GE85" i="11" s="1"/>
  <c r="GE86" i="11" s="1"/>
  <c r="GE87" i="11" s="1"/>
  <c r="GE88" i="11" s="1"/>
  <c r="GE89" i="11" s="1"/>
  <c r="GE90" i="11" s="1"/>
  <c r="GE91" i="11" s="1"/>
  <c r="GE92" i="11" s="1"/>
  <c r="GE93" i="11" s="1"/>
  <c r="GE94" i="11" s="1"/>
  <c r="GE95" i="11" s="1"/>
  <c r="GE96" i="11" s="1"/>
  <c r="GE97" i="11" s="1"/>
  <c r="GE98" i="11" s="1"/>
  <c r="GE99" i="11" s="1"/>
  <c r="GE100" i="11" s="1"/>
  <c r="GE101" i="11" s="1"/>
  <c r="GE102" i="11" s="1"/>
  <c r="GE103" i="11" s="1"/>
  <c r="GE104" i="11" s="1"/>
  <c r="GE105" i="11" s="1"/>
  <c r="GE106" i="11" s="1"/>
  <c r="GE107" i="11" s="1"/>
  <c r="GE108" i="11" s="1"/>
  <c r="GE109" i="11" s="1"/>
  <c r="GE110" i="11" s="1"/>
  <c r="GE111" i="11" s="1"/>
  <c r="GE112" i="11" s="1"/>
  <c r="GE113" i="11" s="1"/>
  <c r="GE114" i="11" s="1"/>
  <c r="GE115" i="11" s="1"/>
  <c r="GE116" i="11" s="1"/>
  <c r="GE117" i="11" s="1"/>
  <c r="GE118" i="11" s="1"/>
  <c r="GF7" i="11"/>
  <c r="AD4" i="11"/>
  <c r="AC123" i="11"/>
  <c r="AD7" i="11"/>
  <c r="AC8" i="11"/>
  <c r="FG29" i="11"/>
  <c r="I30" i="11"/>
  <c r="GF9" i="11" l="1"/>
  <c r="GF10" i="11" s="1"/>
  <c r="GF11" i="11" s="1"/>
  <c r="GF12" i="11" s="1"/>
  <c r="GF13" i="11" s="1"/>
  <c r="GF14" i="11" s="1"/>
  <c r="GF15" i="11" s="1"/>
  <c r="GF16" i="11" s="1"/>
  <c r="GF17" i="11" s="1"/>
  <c r="GF18" i="11" s="1"/>
  <c r="GF19" i="11" s="1"/>
  <c r="GF20" i="11" s="1"/>
  <c r="GF21" i="11" s="1"/>
  <c r="GF22" i="11" s="1"/>
  <c r="GF23" i="11" s="1"/>
  <c r="GF24" i="11" s="1"/>
  <c r="GF25" i="11" s="1"/>
  <c r="GF26" i="11" s="1"/>
  <c r="GF27" i="11" s="1"/>
  <c r="GF28" i="11" s="1"/>
  <c r="GF29" i="11" s="1"/>
  <c r="GF30" i="11" s="1"/>
  <c r="GF31" i="11" s="1"/>
  <c r="GF32" i="11" s="1"/>
  <c r="GF33" i="11" s="1"/>
  <c r="GF34" i="11" s="1"/>
  <c r="GF35" i="11" s="1"/>
  <c r="GF36" i="11" s="1"/>
  <c r="GF37" i="11" s="1"/>
  <c r="GF38" i="11" s="1"/>
  <c r="GF39" i="11" s="1"/>
  <c r="GF40" i="11" s="1"/>
  <c r="GF41" i="11" s="1"/>
  <c r="GF42" i="11" s="1"/>
  <c r="GF43" i="11" s="1"/>
  <c r="GF44" i="11" s="1"/>
  <c r="GF45" i="11" s="1"/>
  <c r="GF46" i="11" s="1"/>
  <c r="GF47" i="11" s="1"/>
  <c r="GF48" i="11" s="1"/>
  <c r="GF49" i="11" s="1"/>
  <c r="GF50" i="11" s="1"/>
  <c r="GF51" i="11" s="1"/>
  <c r="GF52" i="11" s="1"/>
  <c r="GF53" i="11" s="1"/>
  <c r="GF54" i="11" s="1"/>
  <c r="GF55" i="11" s="1"/>
  <c r="GF56" i="11" s="1"/>
  <c r="GF57" i="11" s="1"/>
  <c r="GF58" i="11" s="1"/>
  <c r="GF59" i="11" s="1"/>
  <c r="GF60" i="11" s="1"/>
  <c r="GF61" i="11" s="1"/>
  <c r="GF62" i="11" s="1"/>
  <c r="GF63" i="11" s="1"/>
  <c r="GF64" i="11" s="1"/>
  <c r="GF65" i="11" s="1"/>
  <c r="GF66" i="11" s="1"/>
  <c r="GF67" i="11" s="1"/>
  <c r="GF68" i="11" s="1"/>
  <c r="GF69" i="11" s="1"/>
  <c r="GF70" i="11" s="1"/>
  <c r="GF71" i="11" s="1"/>
  <c r="GF72" i="11" s="1"/>
  <c r="GF73" i="11" s="1"/>
  <c r="GF74" i="11" s="1"/>
  <c r="GF75" i="11" s="1"/>
  <c r="GF76" i="11" s="1"/>
  <c r="GF77" i="11" s="1"/>
  <c r="GF78" i="11" s="1"/>
  <c r="GF79" i="11" s="1"/>
  <c r="GF80" i="11" s="1"/>
  <c r="GF81" i="11" s="1"/>
  <c r="GF82" i="11" s="1"/>
  <c r="GF83" i="11" s="1"/>
  <c r="GF84" i="11" s="1"/>
  <c r="GF85" i="11" s="1"/>
  <c r="GF86" i="11" s="1"/>
  <c r="GF87" i="11" s="1"/>
  <c r="GF88" i="11" s="1"/>
  <c r="GF89" i="11" s="1"/>
  <c r="GF90" i="11" s="1"/>
  <c r="GF91" i="11" s="1"/>
  <c r="GF92" i="11" s="1"/>
  <c r="GF93" i="11" s="1"/>
  <c r="GF94" i="11" s="1"/>
  <c r="GF95" i="11" s="1"/>
  <c r="GF96" i="11" s="1"/>
  <c r="GF97" i="11" s="1"/>
  <c r="GF98" i="11" s="1"/>
  <c r="GF99" i="11" s="1"/>
  <c r="GF100" i="11" s="1"/>
  <c r="GF101" i="11" s="1"/>
  <c r="GF102" i="11" s="1"/>
  <c r="GF103" i="11" s="1"/>
  <c r="GF104" i="11" s="1"/>
  <c r="GF105" i="11" s="1"/>
  <c r="GF106" i="11" s="1"/>
  <c r="GF107" i="11" s="1"/>
  <c r="GF108" i="11" s="1"/>
  <c r="GF109" i="11" s="1"/>
  <c r="GF110" i="11" s="1"/>
  <c r="GF111" i="11" s="1"/>
  <c r="GF112" i="11" s="1"/>
  <c r="GF113" i="11" s="1"/>
  <c r="GF114" i="11" s="1"/>
  <c r="GF115" i="11" s="1"/>
  <c r="GF116" i="11" s="1"/>
  <c r="GF117" i="11" s="1"/>
  <c r="GF118" i="11" s="1"/>
  <c r="GG7" i="11"/>
  <c r="AD123" i="11"/>
  <c r="AD8" i="11"/>
  <c r="AE7" i="11"/>
  <c r="AE4" i="11"/>
  <c r="I31" i="11"/>
  <c r="FG30" i="11"/>
  <c r="GG9" i="11" l="1"/>
  <c r="GG10" i="11" s="1"/>
  <c r="GG11" i="11" s="1"/>
  <c r="GG12" i="11" s="1"/>
  <c r="GG13" i="11" s="1"/>
  <c r="GG14" i="11" s="1"/>
  <c r="GG15" i="11" s="1"/>
  <c r="GG16" i="11" s="1"/>
  <c r="GG17" i="11" s="1"/>
  <c r="GG18" i="11" s="1"/>
  <c r="GG19" i="11" s="1"/>
  <c r="GG20" i="11" s="1"/>
  <c r="GG21" i="11" s="1"/>
  <c r="GG22" i="11" s="1"/>
  <c r="GG23" i="11" s="1"/>
  <c r="GG24" i="11" s="1"/>
  <c r="GG25" i="11" s="1"/>
  <c r="GG26" i="11" s="1"/>
  <c r="GG27" i="11" s="1"/>
  <c r="GG28" i="11" s="1"/>
  <c r="GG29" i="11" s="1"/>
  <c r="GG30" i="11" s="1"/>
  <c r="GG31" i="11" s="1"/>
  <c r="GG32" i="11" s="1"/>
  <c r="GG33" i="11" s="1"/>
  <c r="GG34" i="11" s="1"/>
  <c r="GG35" i="11" s="1"/>
  <c r="GG36" i="11" s="1"/>
  <c r="GG37" i="11" s="1"/>
  <c r="GG38" i="11" s="1"/>
  <c r="GG39" i="11" s="1"/>
  <c r="GG40" i="11" s="1"/>
  <c r="GG41" i="11" s="1"/>
  <c r="GG42" i="11" s="1"/>
  <c r="GG43" i="11" s="1"/>
  <c r="GG44" i="11" s="1"/>
  <c r="GG45" i="11" s="1"/>
  <c r="GG46" i="11" s="1"/>
  <c r="GG47" i="11" s="1"/>
  <c r="GG48" i="11" s="1"/>
  <c r="GG49" i="11" s="1"/>
  <c r="GG50" i="11" s="1"/>
  <c r="GG51" i="11" s="1"/>
  <c r="GG52" i="11" s="1"/>
  <c r="GG53" i="11" s="1"/>
  <c r="GG54" i="11" s="1"/>
  <c r="GG55" i="11" s="1"/>
  <c r="GG56" i="11" s="1"/>
  <c r="GG57" i="11" s="1"/>
  <c r="GG58" i="11" s="1"/>
  <c r="GG59" i="11" s="1"/>
  <c r="GG60" i="11" s="1"/>
  <c r="GG61" i="11" s="1"/>
  <c r="GG62" i="11" s="1"/>
  <c r="GG63" i="11" s="1"/>
  <c r="GG64" i="11" s="1"/>
  <c r="GG65" i="11" s="1"/>
  <c r="GG66" i="11" s="1"/>
  <c r="GG67" i="11" s="1"/>
  <c r="GG68" i="11" s="1"/>
  <c r="GG69" i="11" s="1"/>
  <c r="GG70" i="11" s="1"/>
  <c r="GG71" i="11" s="1"/>
  <c r="GG72" i="11" s="1"/>
  <c r="GG73" i="11" s="1"/>
  <c r="GG74" i="11" s="1"/>
  <c r="GG75" i="11" s="1"/>
  <c r="GG76" i="11" s="1"/>
  <c r="GG77" i="11" s="1"/>
  <c r="GG78" i="11" s="1"/>
  <c r="GG79" i="11" s="1"/>
  <c r="GG80" i="11" s="1"/>
  <c r="GG81" i="11" s="1"/>
  <c r="GG82" i="11" s="1"/>
  <c r="GG83" i="11" s="1"/>
  <c r="GG84" i="11" s="1"/>
  <c r="GG85" i="11" s="1"/>
  <c r="GG86" i="11" s="1"/>
  <c r="GG87" i="11" s="1"/>
  <c r="GG88" i="11" s="1"/>
  <c r="GG89" i="11" s="1"/>
  <c r="GG90" i="11" s="1"/>
  <c r="GG91" i="11" s="1"/>
  <c r="GG92" i="11" s="1"/>
  <c r="GG93" i="11" s="1"/>
  <c r="GG94" i="11" s="1"/>
  <c r="GG95" i="11" s="1"/>
  <c r="GG96" i="11" s="1"/>
  <c r="GG97" i="11" s="1"/>
  <c r="GG98" i="11" s="1"/>
  <c r="GG99" i="11" s="1"/>
  <c r="GG100" i="11" s="1"/>
  <c r="GG101" i="11" s="1"/>
  <c r="GG102" i="11" s="1"/>
  <c r="GG103" i="11" s="1"/>
  <c r="GG104" i="11" s="1"/>
  <c r="GG105" i="11" s="1"/>
  <c r="GG106" i="11" s="1"/>
  <c r="GG107" i="11" s="1"/>
  <c r="GG108" i="11" s="1"/>
  <c r="GG109" i="11" s="1"/>
  <c r="GG110" i="11" s="1"/>
  <c r="GG111" i="11" s="1"/>
  <c r="GG112" i="11" s="1"/>
  <c r="GG113" i="11" s="1"/>
  <c r="GG114" i="11" s="1"/>
  <c r="GG115" i="11" s="1"/>
  <c r="GG116" i="11" s="1"/>
  <c r="GG117" i="11" s="1"/>
  <c r="GG118" i="11" s="1"/>
  <c r="GH7" i="11"/>
  <c r="AE123" i="11"/>
  <c r="AE8" i="11"/>
  <c r="AF7" i="11"/>
  <c r="I32" i="11"/>
  <c r="FG31" i="11"/>
  <c r="AF4" i="11"/>
  <c r="GH9" i="11" l="1"/>
  <c r="GH10" i="11" s="1"/>
  <c r="GH11" i="11" s="1"/>
  <c r="GH12" i="11" s="1"/>
  <c r="GH13" i="11" s="1"/>
  <c r="GH14" i="11" s="1"/>
  <c r="GH15" i="11" s="1"/>
  <c r="GH16" i="11" s="1"/>
  <c r="GH17" i="11" s="1"/>
  <c r="GH18" i="11" s="1"/>
  <c r="GH19" i="11" s="1"/>
  <c r="GH20" i="11" s="1"/>
  <c r="GH21" i="11" s="1"/>
  <c r="GH22" i="11" s="1"/>
  <c r="GH23" i="11" s="1"/>
  <c r="GH24" i="11" s="1"/>
  <c r="GH25" i="11" s="1"/>
  <c r="GH26" i="11" s="1"/>
  <c r="GH27" i="11" s="1"/>
  <c r="GH28" i="11" s="1"/>
  <c r="GH29" i="11" s="1"/>
  <c r="GH30" i="11" s="1"/>
  <c r="GH31" i="11" s="1"/>
  <c r="GH32" i="11" s="1"/>
  <c r="GH33" i="11" s="1"/>
  <c r="GH34" i="11" s="1"/>
  <c r="GH35" i="11" s="1"/>
  <c r="GH36" i="11" s="1"/>
  <c r="GH37" i="11" s="1"/>
  <c r="GH38" i="11" s="1"/>
  <c r="GH39" i="11" s="1"/>
  <c r="GH40" i="11" s="1"/>
  <c r="GH41" i="11" s="1"/>
  <c r="GH42" i="11" s="1"/>
  <c r="GH43" i="11" s="1"/>
  <c r="GH44" i="11" s="1"/>
  <c r="GH45" i="11" s="1"/>
  <c r="GH46" i="11" s="1"/>
  <c r="GH47" i="11" s="1"/>
  <c r="GH48" i="11" s="1"/>
  <c r="GH49" i="11" s="1"/>
  <c r="GH50" i="11" s="1"/>
  <c r="GH51" i="11" s="1"/>
  <c r="GH52" i="11" s="1"/>
  <c r="GH53" i="11" s="1"/>
  <c r="GH54" i="11" s="1"/>
  <c r="GH55" i="11" s="1"/>
  <c r="GH56" i="11" s="1"/>
  <c r="GH57" i="11" s="1"/>
  <c r="GH58" i="11" s="1"/>
  <c r="GH59" i="11" s="1"/>
  <c r="GH60" i="11" s="1"/>
  <c r="GH61" i="11" s="1"/>
  <c r="GH62" i="11" s="1"/>
  <c r="GH63" i="11" s="1"/>
  <c r="GH64" i="11" s="1"/>
  <c r="GH65" i="11" s="1"/>
  <c r="GH66" i="11" s="1"/>
  <c r="GH67" i="11" s="1"/>
  <c r="GH68" i="11" s="1"/>
  <c r="GH69" i="11" s="1"/>
  <c r="GH70" i="11" s="1"/>
  <c r="GH71" i="11" s="1"/>
  <c r="GH72" i="11" s="1"/>
  <c r="GH73" i="11" s="1"/>
  <c r="GH74" i="11" s="1"/>
  <c r="GH75" i="11" s="1"/>
  <c r="GH76" i="11" s="1"/>
  <c r="GH77" i="11" s="1"/>
  <c r="GH78" i="11" s="1"/>
  <c r="GH79" i="11" s="1"/>
  <c r="GH80" i="11" s="1"/>
  <c r="GH81" i="11" s="1"/>
  <c r="GH82" i="11" s="1"/>
  <c r="GH83" i="11" s="1"/>
  <c r="GH84" i="11" s="1"/>
  <c r="GH85" i="11" s="1"/>
  <c r="GH86" i="11" s="1"/>
  <c r="GH87" i="11" s="1"/>
  <c r="GH88" i="11" s="1"/>
  <c r="GH89" i="11" s="1"/>
  <c r="GH90" i="11" s="1"/>
  <c r="GH91" i="11" s="1"/>
  <c r="GH92" i="11" s="1"/>
  <c r="GH93" i="11" s="1"/>
  <c r="GH94" i="11" s="1"/>
  <c r="GH95" i="11" s="1"/>
  <c r="GH96" i="11" s="1"/>
  <c r="GH97" i="11" s="1"/>
  <c r="GH98" i="11" s="1"/>
  <c r="GH99" i="11" s="1"/>
  <c r="GH100" i="11" s="1"/>
  <c r="GH101" i="11" s="1"/>
  <c r="GH102" i="11" s="1"/>
  <c r="GH103" i="11" s="1"/>
  <c r="GH104" i="11" s="1"/>
  <c r="GH105" i="11" s="1"/>
  <c r="GH106" i="11" s="1"/>
  <c r="GH107" i="11" s="1"/>
  <c r="GH108" i="11" s="1"/>
  <c r="GH109" i="11" s="1"/>
  <c r="GH110" i="11" s="1"/>
  <c r="GH111" i="11" s="1"/>
  <c r="GH112" i="11" s="1"/>
  <c r="GH113" i="11" s="1"/>
  <c r="GH114" i="11" s="1"/>
  <c r="GH115" i="11" s="1"/>
  <c r="GH116" i="11" s="1"/>
  <c r="GH117" i="11" s="1"/>
  <c r="GH118" i="11" s="1"/>
  <c r="GI7" i="11"/>
  <c r="AG4" i="11"/>
  <c r="I33" i="11"/>
  <c r="FG32" i="11"/>
  <c r="AF123" i="11"/>
  <c r="AG7" i="11"/>
  <c r="AF8" i="11"/>
  <c r="GI9" i="11" l="1"/>
  <c r="GI10" i="11" s="1"/>
  <c r="GI11" i="11" s="1"/>
  <c r="GI12" i="11" s="1"/>
  <c r="GI13" i="11" s="1"/>
  <c r="GI14" i="11" s="1"/>
  <c r="GI15" i="11" s="1"/>
  <c r="GI16" i="11" s="1"/>
  <c r="GI17" i="11" s="1"/>
  <c r="GI18" i="11" s="1"/>
  <c r="GI19" i="11" s="1"/>
  <c r="GI20" i="11" s="1"/>
  <c r="GI21" i="11" s="1"/>
  <c r="GI22" i="11" s="1"/>
  <c r="GI23" i="11" s="1"/>
  <c r="GI24" i="11" s="1"/>
  <c r="GI25" i="11" s="1"/>
  <c r="GI26" i="11" s="1"/>
  <c r="GI27" i="11" s="1"/>
  <c r="GI28" i="11" s="1"/>
  <c r="GI29" i="11" s="1"/>
  <c r="GI30" i="11" s="1"/>
  <c r="GI31" i="11" s="1"/>
  <c r="GI32" i="11" s="1"/>
  <c r="GI33" i="11" s="1"/>
  <c r="GI34" i="11" s="1"/>
  <c r="GI35" i="11" s="1"/>
  <c r="GI36" i="11" s="1"/>
  <c r="GI37" i="11" s="1"/>
  <c r="GI38" i="11" s="1"/>
  <c r="GI39" i="11" s="1"/>
  <c r="GI40" i="11" s="1"/>
  <c r="GI41" i="11" s="1"/>
  <c r="GI42" i="11" s="1"/>
  <c r="GI43" i="11" s="1"/>
  <c r="GI44" i="11" s="1"/>
  <c r="GI45" i="11" s="1"/>
  <c r="GI46" i="11" s="1"/>
  <c r="GI47" i="11" s="1"/>
  <c r="GI48" i="11" s="1"/>
  <c r="GI49" i="11" s="1"/>
  <c r="GI50" i="11" s="1"/>
  <c r="GI51" i="11" s="1"/>
  <c r="GI52" i="11" s="1"/>
  <c r="GI53" i="11" s="1"/>
  <c r="GI54" i="11" s="1"/>
  <c r="GI55" i="11" s="1"/>
  <c r="GI56" i="11" s="1"/>
  <c r="GI57" i="11" s="1"/>
  <c r="GI58" i="11" s="1"/>
  <c r="GI59" i="11" s="1"/>
  <c r="GI60" i="11" s="1"/>
  <c r="GI61" i="11" s="1"/>
  <c r="GI62" i="11" s="1"/>
  <c r="GI63" i="11" s="1"/>
  <c r="GI64" i="11" s="1"/>
  <c r="GI65" i="11" s="1"/>
  <c r="GI66" i="11" s="1"/>
  <c r="GI67" i="11" s="1"/>
  <c r="GI68" i="11" s="1"/>
  <c r="GI69" i="11" s="1"/>
  <c r="GI70" i="11" s="1"/>
  <c r="GI71" i="11" s="1"/>
  <c r="GI72" i="11" s="1"/>
  <c r="GI73" i="11" s="1"/>
  <c r="GI74" i="11" s="1"/>
  <c r="GI75" i="11" s="1"/>
  <c r="GI76" i="11" s="1"/>
  <c r="GI77" i="11" s="1"/>
  <c r="GI78" i="11" s="1"/>
  <c r="GI79" i="11" s="1"/>
  <c r="GI80" i="11" s="1"/>
  <c r="GI81" i="11" s="1"/>
  <c r="GI82" i="11" s="1"/>
  <c r="GI83" i="11" s="1"/>
  <c r="GI84" i="11" s="1"/>
  <c r="GI85" i="11" s="1"/>
  <c r="GI86" i="11" s="1"/>
  <c r="GI87" i="11" s="1"/>
  <c r="GI88" i="11" s="1"/>
  <c r="GI89" i="11" s="1"/>
  <c r="GI90" i="11" s="1"/>
  <c r="GI91" i="11" s="1"/>
  <c r="GI92" i="11" s="1"/>
  <c r="GI93" i="11" s="1"/>
  <c r="GI94" i="11" s="1"/>
  <c r="GI95" i="11" s="1"/>
  <c r="GI96" i="11" s="1"/>
  <c r="GI97" i="11" s="1"/>
  <c r="GI98" i="11" s="1"/>
  <c r="GI99" i="11" s="1"/>
  <c r="GI100" i="11" s="1"/>
  <c r="GI101" i="11" s="1"/>
  <c r="GI102" i="11" s="1"/>
  <c r="GI103" i="11" s="1"/>
  <c r="GI104" i="11" s="1"/>
  <c r="GI105" i="11" s="1"/>
  <c r="GI106" i="11" s="1"/>
  <c r="GI107" i="11" s="1"/>
  <c r="GI108" i="11" s="1"/>
  <c r="GI109" i="11" s="1"/>
  <c r="GI110" i="11" s="1"/>
  <c r="GI111" i="11" s="1"/>
  <c r="GI112" i="11" s="1"/>
  <c r="GI113" i="11" s="1"/>
  <c r="GI114" i="11" s="1"/>
  <c r="GI115" i="11" s="1"/>
  <c r="GI116" i="11" s="1"/>
  <c r="GI117" i="11" s="1"/>
  <c r="GI118" i="11" s="1"/>
  <c r="GJ7" i="11"/>
  <c r="AG123" i="11"/>
  <c r="AH7" i="11"/>
  <c r="AG8" i="11"/>
  <c r="FG33" i="11"/>
  <c r="I34" i="11"/>
  <c r="AH4" i="11"/>
  <c r="GJ9" i="11" l="1"/>
  <c r="GJ10" i="11" s="1"/>
  <c r="GJ11" i="11" s="1"/>
  <c r="GJ12" i="11" s="1"/>
  <c r="GJ13" i="11" s="1"/>
  <c r="GJ14" i="11" s="1"/>
  <c r="GJ15" i="11" s="1"/>
  <c r="GJ16" i="11" s="1"/>
  <c r="GJ17" i="11" s="1"/>
  <c r="GJ18" i="11" s="1"/>
  <c r="GJ19" i="11" s="1"/>
  <c r="GJ20" i="11" s="1"/>
  <c r="GJ21" i="11" s="1"/>
  <c r="GJ22" i="11" s="1"/>
  <c r="GJ23" i="11" s="1"/>
  <c r="GJ24" i="11" s="1"/>
  <c r="GJ25" i="11" s="1"/>
  <c r="GJ26" i="11" s="1"/>
  <c r="GJ27" i="11" s="1"/>
  <c r="GJ28" i="11" s="1"/>
  <c r="GJ29" i="11" s="1"/>
  <c r="GJ30" i="11" s="1"/>
  <c r="GJ31" i="11" s="1"/>
  <c r="GJ32" i="11" s="1"/>
  <c r="GJ33" i="11" s="1"/>
  <c r="GJ34" i="11" s="1"/>
  <c r="GJ35" i="11" s="1"/>
  <c r="GJ36" i="11" s="1"/>
  <c r="GJ37" i="11" s="1"/>
  <c r="GJ38" i="11" s="1"/>
  <c r="GJ39" i="11" s="1"/>
  <c r="GJ40" i="11" s="1"/>
  <c r="GJ41" i="11" s="1"/>
  <c r="GJ42" i="11" s="1"/>
  <c r="GJ43" i="11" s="1"/>
  <c r="GJ44" i="11" s="1"/>
  <c r="GJ45" i="11" s="1"/>
  <c r="GJ46" i="11" s="1"/>
  <c r="GJ47" i="11" s="1"/>
  <c r="GJ48" i="11" s="1"/>
  <c r="GJ49" i="11" s="1"/>
  <c r="GJ50" i="11" s="1"/>
  <c r="GJ51" i="11" s="1"/>
  <c r="GJ52" i="11" s="1"/>
  <c r="GJ53" i="11" s="1"/>
  <c r="GJ54" i="11" s="1"/>
  <c r="GJ55" i="11" s="1"/>
  <c r="GJ56" i="11" s="1"/>
  <c r="GJ57" i="11" s="1"/>
  <c r="GJ58" i="11" s="1"/>
  <c r="GJ59" i="11" s="1"/>
  <c r="GJ60" i="11" s="1"/>
  <c r="GJ61" i="11" s="1"/>
  <c r="GJ62" i="11" s="1"/>
  <c r="GJ63" i="11" s="1"/>
  <c r="GJ64" i="11" s="1"/>
  <c r="GJ65" i="11" s="1"/>
  <c r="GJ66" i="11" s="1"/>
  <c r="GJ67" i="11" s="1"/>
  <c r="GJ68" i="11" s="1"/>
  <c r="GJ69" i="11" s="1"/>
  <c r="GJ70" i="11" s="1"/>
  <c r="GJ71" i="11" s="1"/>
  <c r="GJ72" i="11" s="1"/>
  <c r="GJ73" i="11" s="1"/>
  <c r="GJ74" i="11" s="1"/>
  <c r="GJ75" i="11" s="1"/>
  <c r="GJ76" i="11" s="1"/>
  <c r="GJ77" i="11" s="1"/>
  <c r="GJ78" i="11" s="1"/>
  <c r="GJ79" i="11" s="1"/>
  <c r="GJ80" i="11" s="1"/>
  <c r="GJ81" i="11" s="1"/>
  <c r="GJ82" i="11" s="1"/>
  <c r="GJ83" i="11" s="1"/>
  <c r="GJ84" i="11" s="1"/>
  <c r="GJ85" i="11" s="1"/>
  <c r="GJ86" i="11" s="1"/>
  <c r="GJ87" i="11" s="1"/>
  <c r="GJ88" i="11" s="1"/>
  <c r="GJ89" i="11" s="1"/>
  <c r="GJ90" i="11" s="1"/>
  <c r="GJ91" i="11" s="1"/>
  <c r="GJ92" i="11" s="1"/>
  <c r="GJ93" i="11" s="1"/>
  <c r="GJ94" i="11" s="1"/>
  <c r="GJ95" i="11" s="1"/>
  <c r="GJ96" i="11" s="1"/>
  <c r="GJ97" i="11" s="1"/>
  <c r="GJ98" i="11" s="1"/>
  <c r="GJ99" i="11" s="1"/>
  <c r="GJ100" i="11" s="1"/>
  <c r="GJ101" i="11" s="1"/>
  <c r="GJ102" i="11" s="1"/>
  <c r="GJ103" i="11" s="1"/>
  <c r="GJ104" i="11" s="1"/>
  <c r="GJ105" i="11" s="1"/>
  <c r="GJ106" i="11" s="1"/>
  <c r="GJ107" i="11" s="1"/>
  <c r="GJ108" i="11" s="1"/>
  <c r="GJ109" i="11" s="1"/>
  <c r="GJ110" i="11" s="1"/>
  <c r="GJ111" i="11" s="1"/>
  <c r="GJ112" i="11" s="1"/>
  <c r="GJ113" i="11" s="1"/>
  <c r="GJ114" i="11" s="1"/>
  <c r="GJ115" i="11" s="1"/>
  <c r="GJ116" i="11" s="1"/>
  <c r="GJ117" i="11" s="1"/>
  <c r="GJ118" i="11" s="1"/>
  <c r="GK7" i="11"/>
  <c r="I35" i="11"/>
  <c r="FG34" i="11"/>
  <c r="AI4" i="11"/>
  <c r="AH123" i="11"/>
  <c r="AH8" i="11"/>
  <c r="AI7" i="11"/>
  <c r="GK9" i="11" l="1"/>
  <c r="GK10" i="11" s="1"/>
  <c r="GK11" i="11" s="1"/>
  <c r="GK12" i="11" s="1"/>
  <c r="GK13" i="11" s="1"/>
  <c r="GK14" i="11" s="1"/>
  <c r="GK15" i="11" s="1"/>
  <c r="GK16" i="11" s="1"/>
  <c r="GK17" i="11" s="1"/>
  <c r="GK18" i="11" s="1"/>
  <c r="GK19" i="11" s="1"/>
  <c r="GK20" i="11" s="1"/>
  <c r="GK21" i="11" s="1"/>
  <c r="GK22" i="11" s="1"/>
  <c r="GK23" i="11" s="1"/>
  <c r="GK24" i="11" s="1"/>
  <c r="GK25" i="11" s="1"/>
  <c r="GK26" i="11" s="1"/>
  <c r="GK27" i="11" s="1"/>
  <c r="GK28" i="11" s="1"/>
  <c r="GK29" i="11" s="1"/>
  <c r="GK30" i="11" s="1"/>
  <c r="GK31" i="11" s="1"/>
  <c r="GK32" i="11" s="1"/>
  <c r="GK33" i="11" s="1"/>
  <c r="GK34" i="11" s="1"/>
  <c r="GK35" i="11" s="1"/>
  <c r="GK36" i="11" s="1"/>
  <c r="GK37" i="11" s="1"/>
  <c r="GK38" i="11" s="1"/>
  <c r="GK39" i="11" s="1"/>
  <c r="GK40" i="11" s="1"/>
  <c r="GK41" i="11" s="1"/>
  <c r="GK42" i="11" s="1"/>
  <c r="GK43" i="11" s="1"/>
  <c r="GK44" i="11" s="1"/>
  <c r="GK45" i="11" s="1"/>
  <c r="GK46" i="11" s="1"/>
  <c r="GK47" i="11" s="1"/>
  <c r="GK48" i="11" s="1"/>
  <c r="GK49" i="11" s="1"/>
  <c r="GK50" i="11" s="1"/>
  <c r="GK51" i="11" s="1"/>
  <c r="GK52" i="11" s="1"/>
  <c r="GK53" i="11" s="1"/>
  <c r="GK54" i="11" s="1"/>
  <c r="GK55" i="11" s="1"/>
  <c r="GK56" i="11" s="1"/>
  <c r="GK57" i="11" s="1"/>
  <c r="GK58" i="11" s="1"/>
  <c r="GK59" i="11" s="1"/>
  <c r="GK60" i="11" s="1"/>
  <c r="GK61" i="11" s="1"/>
  <c r="GK62" i="11" s="1"/>
  <c r="GK63" i="11" s="1"/>
  <c r="GK64" i="11" s="1"/>
  <c r="GK65" i="11" s="1"/>
  <c r="GK66" i="11" s="1"/>
  <c r="GK67" i="11" s="1"/>
  <c r="GK68" i="11" s="1"/>
  <c r="GK69" i="11" s="1"/>
  <c r="GK70" i="11" s="1"/>
  <c r="GK71" i="11" s="1"/>
  <c r="GK72" i="11" s="1"/>
  <c r="GK73" i="11" s="1"/>
  <c r="GK74" i="11" s="1"/>
  <c r="GK75" i="11" s="1"/>
  <c r="GK76" i="11" s="1"/>
  <c r="GK77" i="11" s="1"/>
  <c r="GK78" i="11" s="1"/>
  <c r="GK79" i="11" s="1"/>
  <c r="GK80" i="11" s="1"/>
  <c r="GK81" i="11" s="1"/>
  <c r="GK82" i="11" s="1"/>
  <c r="GK83" i="11" s="1"/>
  <c r="GK84" i="11" s="1"/>
  <c r="GK85" i="11" s="1"/>
  <c r="GK86" i="11" s="1"/>
  <c r="GK87" i="11" s="1"/>
  <c r="GK88" i="11" s="1"/>
  <c r="GK89" i="11" s="1"/>
  <c r="GK90" i="11" s="1"/>
  <c r="GK91" i="11" s="1"/>
  <c r="GK92" i="11" s="1"/>
  <c r="GK93" i="11" s="1"/>
  <c r="GK94" i="11" s="1"/>
  <c r="GK95" i="11" s="1"/>
  <c r="GK96" i="11" s="1"/>
  <c r="GK97" i="11" s="1"/>
  <c r="GK98" i="11" s="1"/>
  <c r="GK99" i="11" s="1"/>
  <c r="GK100" i="11" s="1"/>
  <c r="GK101" i="11" s="1"/>
  <c r="GK102" i="11" s="1"/>
  <c r="GK103" i="11" s="1"/>
  <c r="GK104" i="11" s="1"/>
  <c r="GK105" i="11" s="1"/>
  <c r="GK106" i="11" s="1"/>
  <c r="GK107" i="11" s="1"/>
  <c r="GK108" i="11" s="1"/>
  <c r="GK109" i="11" s="1"/>
  <c r="GK110" i="11" s="1"/>
  <c r="GK111" i="11" s="1"/>
  <c r="GK112" i="11" s="1"/>
  <c r="GK113" i="11" s="1"/>
  <c r="GK114" i="11" s="1"/>
  <c r="GK115" i="11" s="1"/>
  <c r="GK116" i="11" s="1"/>
  <c r="GK117" i="11" s="1"/>
  <c r="GK118" i="11" s="1"/>
  <c r="GL7" i="11"/>
  <c r="I36" i="11"/>
  <c r="FG35" i="11"/>
  <c r="AI123" i="11"/>
  <c r="AJ7" i="11"/>
  <c r="AI8" i="11"/>
  <c r="AJ4" i="11"/>
  <c r="GL9" i="11" l="1"/>
  <c r="GL10" i="11" s="1"/>
  <c r="GL11" i="11" s="1"/>
  <c r="GL12" i="11" s="1"/>
  <c r="GL13" i="11" s="1"/>
  <c r="GL14" i="11" s="1"/>
  <c r="GL15" i="11" s="1"/>
  <c r="GL16" i="11" s="1"/>
  <c r="GL17" i="11" s="1"/>
  <c r="GL18" i="11" s="1"/>
  <c r="GL19" i="11" s="1"/>
  <c r="GL20" i="11" s="1"/>
  <c r="GL21" i="11" s="1"/>
  <c r="GL22" i="11" s="1"/>
  <c r="GL23" i="11" s="1"/>
  <c r="GL24" i="11" s="1"/>
  <c r="GL25" i="11" s="1"/>
  <c r="GL26" i="11" s="1"/>
  <c r="GL27" i="11" s="1"/>
  <c r="GL28" i="11" s="1"/>
  <c r="GL29" i="11" s="1"/>
  <c r="GL30" i="11" s="1"/>
  <c r="GL31" i="11" s="1"/>
  <c r="GL32" i="11" s="1"/>
  <c r="GL33" i="11" s="1"/>
  <c r="GL34" i="11" s="1"/>
  <c r="GL35" i="11" s="1"/>
  <c r="GL36" i="11" s="1"/>
  <c r="GL37" i="11" s="1"/>
  <c r="GL38" i="11" s="1"/>
  <c r="GL39" i="11" s="1"/>
  <c r="GL40" i="11" s="1"/>
  <c r="GL41" i="11" s="1"/>
  <c r="GL42" i="11" s="1"/>
  <c r="GL43" i="11" s="1"/>
  <c r="GL44" i="11" s="1"/>
  <c r="GL45" i="11" s="1"/>
  <c r="GL46" i="11" s="1"/>
  <c r="GL47" i="11" s="1"/>
  <c r="GL48" i="11" s="1"/>
  <c r="GL49" i="11" s="1"/>
  <c r="GL50" i="11" s="1"/>
  <c r="GL51" i="11" s="1"/>
  <c r="GL52" i="11" s="1"/>
  <c r="GL53" i="11" s="1"/>
  <c r="GL54" i="11" s="1"/>
  <c r="GL55" i="11" s="1"/>
  <c r="GL56" i="11" s="1"/>
  <c r="GL57" i="11" s="1"/>
  <c r="GL58" i="11" s="1"/>
  <c r="GL59" i="11" s="1"/>
  <c r="GL60" i="11" s="1"/>
  <c r="GL61" i="11" s="1"/>
  <c r="GL62" i="11" s="1"/>
  <c r="GL63" i="11" s="1"/>
  <c r="GL64" i="11" s="1"/>
  <c r="GL65" i="11" s="1"/>
  <c r="GL66" i="11" s="1"/>
  <c r="GL67" i="11" s="1"/>
  <c r="GL68" i="11" s="1"/>
  <c r="GL69" i="11" s="1"/>
  <c r="GL70" i="11" s="1"/>
  <c r="GL71" i="11" s="1"/>
  <c r="GL72" i="11" s="1"/>
  <c r="GL73" i="11" s="1"/>
  <c r="GL74" i="11" s="1"/>
  <c r="GL75" i="11" s="1"/>
  <c r="GL76" i="11" s="1"/>
  <c r="GL77" i="11" s="1"/>
  <c r="GL78" i="11" s="1"/>
  <c r="GL79" i="11" s="1"/>
  <c r="GL80" i="11" s="1"/>
  <c r="GL81" i="11" s="1"/>
  <c r="GL82" i="11" s="1"/>
  <c r="GL83" i="11" s="1"/>
  <c r="GL84" i="11" s="1"/>
  <c r="GL85" i="11" s="1"/>
  <c r="GL86" i="11" s="1"/>
  <c r="GL87" i="11" s="1"/>
  <c r="GL88" i="11" s="1"/>
  <c r="GL89" i="11" s="1"/>
  <c r="GL90" i="11" s="1"/>
  <c r="GL91" i="11" s="1"/>
  <c r="GL92" i="11" s="1"/>
  <c r="GL93" i="11" s="1"/>
  <c r="GL94" i="11" s="1"/>
  <c r="GL95" i="11" s="1"/>
  <c r="GL96" i="11" s="1"/>
  <c r="GL97" i="11" s="1"/>
  <c r="GL98" i="11" s="1"/>
  <c r="GL99" i="11" s="1"/>
  <c r="GL100" i="11" s="1"/>
  <c r="GL101" i="11" s="1"/>
  <c r="GL102" i="11" s="1"/>
  <c r="GL103" i="11" s="1"/>
  <c r="GL104" i="11" s="1"/>
  <c r="GL105" i="11" s="1"/>
  <c r="GL106" i="11" s="1"/>
  <c r="GL107" i="11" s="1"/>
  <c r="GL108" i="11" s="1"/>
  <c r="GL109" i="11" s="1"/>
  <c r="GL110" i="11" s="1"/>
  <c r="GL111" i="11" s="1"/>
  <c r="GL112" i="11" s="1"/>
  <c r="GL113" i="11" s="1"/>
  <c r="GL114" i="11" s="1"/>
  <c r="GL115" i="11" s="1"/>
  <c r="GL116" i="11" s="1"/>
  <c r="GL117" i="11" s="1"/>
  <c r="GL118" i="11" s="1"/>
  <c r="GM7" i="11"/>
  <c r="I37" i="11"/>
  <c r="FG36" i="11"/>
  <c r="AK4" i="11"/>
  <c r="AJ123" i="11"/>
  <c r="AK7" i="11"/>
  <c r="AJ8" i="11"/>
  <c r="GM9" i="11" l="1"/>
  <c r="GM10" i="11" s="1"/>
  <c r="GM11" i="11" s="1"/>
  <c r="GM12" i="11" s="1"/>
  <c r="GM13" i="11" s="1"/>
  <c r="GM14" i="11" s="1"/>
  <c r="GM15" i="11" s="1"/>
  <c r="GM16" i="11" s="1"/>
  <c r="GM17" i="11" s="1"/>
  <c r="GM18" i="11" s="1"/>
  <c r="GM19" i="11" s="1"/>
  <c r="GM20" i="11" s="1"/>
  <c r="GM21" i="11" s="1"/>
  <c r="GM22" i="11" s="1"/>
  <c r="GM23" i="11" s="1"/>
  <c r="GM24" i="11" s="1"/>
  <c r="GM25" i="11" s="1"/>
  <c r="GM26" i="11" s="1"/>
  <c r="GM27" i="11" s="1"/>
  <c r="GM28" i="11" s="1"/>
  <c r="GM29" i="11" s="1"/>
  <c r="GM30" i="11" s="1"/>
  <c r="GM31" i="11" s="1"/>
  <c r="GM32" i="11" s="1"/>
  <c r="GM33" i="11" s="1"/>
  <c r="GM34" i="11" s="1"/>
  <c r="GM35" i="11" s="1"/>
  <c r="GM36" i="11" s="1"/>
  <c r="GM37" i="11" s="1"/>
  <c r="GM38" i="11" s="1"/>
  <c r="GM39" i="11" s="1"/>
  <c r="GM40" i="11" s="1"/>
  <c r="GM41" i="11" s="1"/>
  <c r="GM42" i="11" s="1"/>
  <c r="GM43" i="11" s="1"/>
  <c r="GM44" i="11" s="1"/>
  <c r="GM45" i="11" s="1"/>
  <c r="GM46" i="11" s="1"/>
  <c r="GM47" i="11" s="1"/>
  <c r="GM48" i="11" s="1"/>
  <c r="GM49" i="11" s="1"/>
  <c r="GM50" i="11" s="1"/>
  <c r="GM51" i="11" s="1"/>
  <c r="GM52" i="11" s="1"/>
  <c r="GM53" i="11" s="1"/>
  <c r="GM54" i="11" s="1"/>
  <c r="GM55" i="11" s="1"/>
  <c r="GM56" i="11" s="1"/>
  <c r="GM57" i="11" s="1"/>
  <c r="GM58" i="11" s="1"/>
  <c r="GM59" i="11" s="1"/>
  <c r="GM60" i="11" s="1"/>
  <c r="GM61" i="11" s="1"/>
  <c r="GM62" i="11" s="1"/>
  <c r="GM63" i="11" s="1"/>
  <c r="GM64" i="11" s="1"/>
  <c r="GM65" i="11" s="1"/>
  <c r="GM66" i="11" s="1"/>
  <c r="GM67" i="11" s="1"/>
  <c r="GM68" i="11" s="1"/>
  <c r="GM69" i="11" s="1"/>
  <c r="GM70" i="11" s="1"/>
  <c r="GM71" i="11" s="1"/>
  <c r="GM72" i="11" s="1"/>
  <c r="GM73" i="11" s="1"/>
  <c r="GM74" i="11" s="1"/>
  <c r="GM75" i="11" s="1"/>
  <c r="GM76" i="11" s="1"/>
  <c r="GM77" i="11" s="1"/>
  <c r="GM78" i="11" s="1"/>
  <c r="GM79" i="11" s="1"/>
  <c r="GM80" i="11" s="1"/>
  <c r="GM81" i="11" s="1"/>
  <c r="GM82" i="11" s="1"/>
  <c r="GM83" i="11" s="1"/>
  <c r="GM84" i="11" s="1"/>
  <c r="GM85" i="11" s="1"/>
  <c r="GM86" i="11" s="1"/>
  <c r="GM87" i="11" s="1"/>
  <c r="GM88" i="11" s="1"/>
  <c r="GM89" i="11" s="1"/>
  <c r="GM90" i="11" s="1"/>
  <c r="GM91" i="11" s="1"/>
  <c r="GM92" i="11" s="1"/>
  <c r="GM93" i="11" s="1"/>
  <c r="GM94" i="11" s="1"/>
  <c r="GM95" i="11" s="1"/>
  <c r="GM96" i="11" s="1"/>
  <c r="GM97" i="11" s="1"/>
  <c r="GM98" i="11" s="1"/>
  <c r="GM99" i="11" s="1"/>
  <c r="GM100" i="11" s="1"/>
  <c r="GM101" i="11" s="1"/>
  <c r="GM102" i="11" s="1"/>
  <c r="GM103" i="11" s="1"/>
  <c r="GM104" i="11" s="1"/>
  <c r="GM105" i="11" s="1"/>
  <c r="GM106" i="11" s="1"/>
  <c r="GM107" i="11" s="1"/>
  <c r="GM108" i="11" s="1"/>
  <c r="GM109" i="11" s="1"/>
  <c r="GM110" i="11" s="1"/>
  <c r="GM111" i="11" s="1"/>
  <c r="GM112" i="11" s="1"/>
  <c r="GM113" i="11" s="1"/>
  <c r="GM114" i="11" s="1"/>
  <c r="GM115" i="11" s="1"/>
  <c r="GM116" i="11" s="1"/>
  <c r="GM117" i="11" s="1"/>
  <c r="GM118" i="11" s="1"/>
  <c r="GN7" i="11"/>
  <c r="AL4" i="11"/>
  <c r="AK123" i="11"/>
  <c r="AL7" i="11"/>
  <c r="AK8" i="11"/>
  <c r="I38" i="11"/>
  <c r="FG37" i="11"/>
  <c r="GN9" i="11" l="1"/>
  <c r="GN10" i="11" s="1"/>
  <c r="GN11" i="11" s="1"/>
  <c r="GN12" i="11" s="1"/>
  <c r="GN13" i="11" s="1"/>
  <c r="GN14" i="11" s="1"/>
  <c r="GN15" i="11" s="1"/>
  <c r="GN16" i="11" s="1"/>
  <c r="GN17" i="11" s="1"/>
  <c r="GN18" i="11" s="1"/>
  <c r="GN19" i="11" s="1"/>
  <c r="GN20" i="11" s="1"/>
  <c r="GN21" i="11" s="1"/>
  <c r="GN22" i="11" s="1"/>
  <c r="GN23" i="11" s="1"/>
  <c r="GN24" i="11" s="1"/>
  <c r="GN25" i="11" s="1"/>
  <c r="GN26" i="11" s="1"/>
  <c r="GN27" i="11" s="1"/>
  <c r="GN28" i="11" s="1"/>
  <c r="GN29" i="11" s="1"/>
  <c r="GN30" i="11" s="1"/>
  <c r="GN31" i="11" s="1"/>
  <c r="GN32" i="11" s="1"/>
  <c r="GN33" i="11" s="1"/>
  <c r="GN34" i="11" s="1"/>
  <c r="GN35" i="11" s="1"/>
  <c r="GN36" i="11" s="1"/>
  <c r="GN37" i="11" s="1"/>
  <c r="GN38" i="11" s="1"/>
  <c r="GN39" i="11" s="1"/>
  <c r="GN40" i="11" s="1"/>
  <c r="GN41" i="11" s="1"/>
  <c r="GN42" i="11" s="1"/>
  <c r="GN43" i="11" s="1"/>
  <c r="GN44" i="11" s="1"/>
  <c r="GN45" i="11" s="1"/>
  <c r="GN46" i="11" s="1"/>
  <c r="GN47" i="11" s="1"/>
  <c r="GN48" i="11" s="1"/>
  <c r="GN49" i="11" s="1"/>
  <c r="GN50" i="11" s="1"/>
  <c r="GN51" i="11" s="1"/>
  <c r="GN52" i="11" s="1"/>
  <c r="GN53" i="11" s="1"/>
  <c r="GN54" i="11" s="1"/>
  <c r="GN55" i="11" s="1"/>
  <c r="GN56" i="11" s="1"/>
  <c r="GN57" i="11" s="1"/>
  <c r="GN58" i="11" s="1"/>
  <c r="GN59" i="11" s="1"/>
  <c r="GN60" i="11" s="1"/>
  <c r="GN61" i="11" s="1"/>
  <c r="GN62" i="11" s="1"/>
  <c r="GN63" i="11" s="1"/>
  <c r="GN64" i="11" s="1"/>
  <c r="GN65" i="11" s="1"/>
  <c r="GN66" i="11" s="1"/>
  <c r="GN67" i="11" s="1"/>
  <c r="GN68" i="11" s="1"/>
  <c r="GN69" i="11" s="1"/>
  <c r="GN70" i="11" s="1"/>
  <c r="GN71" i="11" s="1"/>
  <c r="GN72" i="11" s="1"/>
  <c r="GN73" i="11" s="1"/>
  <c r="GN74" i="11" s="1"/>
  <c r="GN75" i="11" s="1"/>
  <c r="GN76" i="11" s="1"/>
  <c r="GN77" i="11" s="1"/>
  <c r="GN78" i="11" s="1"/>
  <c r="GN79" i="11" s="1"/>
  <c r="GN80" i="11" s="1"/>
  <c r="GN81" i="11" s="1"/>
  <c r="GN82" i="11" s="1"/>
  <c r="GN83" i="11" s="1"/>
  <c r="GN84" i="11" s="1"/>
  <c r="GN85" i="11" s="1"/>
  <c r="GN86" i="11" s="1"/>
  <c r="GN87" i="11" s="1"/>
  <c r="GN88" i="11" s="1"/>
  <c r="GN89" i="11" s="1"/>
  <c r="GN90" i="11" s="1"/>
  <c r="GN91" i="11" s="1"/>
  <c r="GN92" i="11" s="1"/>
  <c r="GN93" i="11" s="1"/>
  <c r="GN94" i="11" s="1"/>
  <c r="GN95" i="11" s="1"/>
  <c r="GN96" i="11" s="1"/>
  <c r="GN97" i="11" s="1"/>
  <c r="GN98" i="11" s="1"/>
  <c r="GN99" i="11" s="1"/>
  <c r="GN100" i="11" s="1"/>
  <c r="GN101" i="11" s="1"/>
  <c r="GN102" i="11" s="1"/>
  <c r="GN103" i="11" s="1"/>
  <c r="GN104" i="11" s="1"/>
  <c r="GN105" i="11" s="1"/>
  <c r="GN106" i="11" s="1"/>
  <c r="GN107" i="11" s="1"/>
  <c r="GN108" i="11" s="1"/>
  <c r="GN109" i="11" s="1"/>
  <c r="GN110" i="11" s="1"/>
  <c r="GN111" i="11" s="1"/>
  <c r="GN112" i="11" s="1"/>
  <c r="GN113" i="11" s="1"/>
  <c r="GN114" i="11" s="1"/>
  <c r="GN115" i="11" s="1"/>
  <c r="GN116" i="11" s="1"/>
  <c r="GN117" i="11" s="1"/>
  <c r="GN118" i="11" s="1"/>
  <c r="GO7" i="11"/>
  <c r="AM4" i="11"/>
  <c r="I39" i="11"/>
  <c r="FG38" i="11"/>
  <c r="AL123" i="11"/>
  <c r="AL8" i="11"/>
  <c r="AM7" i="11"/>
  <c r="GO9" i="11" l="1"/>
  <c r="GO10" i="11" s="1"/>
  <c r="GO11" i="11" s="1"/>
  <c r="GO12" i="11" s="1"/>
  <c r="GO13" i="11" s="1"/>
  <c r="GO14" i="11" s="1"/>
  <c r="GO15" i="11" s="1"/>
  <c r="GO16" i="11" s="1"/>
  <c r="GO17" i="11" s="1"/>
  <c r="GO18" i="11" s="1"/>
  <c r="GO19" i="11" s="1"/>
  <c r="GO20" i="11" s="1"/>
  <c r="GO21" i="11" s="1"/>
  <c r="GO22" i="11" s="1"/>
  <c r="GO23" i="11" s="1"/>
  <c r="GO24" i="11" s="1"/>
  <c r="GO25" i="11" s="1"/>
  <c r="GO26" i="11" s="1"/>
  <c r="GO27" i="11" s="1"/>
  <c r="GO28" i="11" s="1"/>
  <c r="GO29" i="11" s="1"/>
  <c r="GO30" i="11" s="1"/>
  <c r="GO31" i="11" s="1"/>
  <c r="GO32" i="11" s="1"/>
  <c r="GO33" i="11" s="1"/>
  <c r="GO34" i="11" s="1"/>
  <c r="GO35" i="11" s="1"/>
  <c r="GO36" i="11" s="1"/>
  <c r="GO37" i="11" s="1"/>
  <c r="GO38" i="11" s="1"/>
  <c r="GO39" i="11" s="1"/>
  <c r="GO40" i="11" s="1"/>
  <c r="GO41" i="11" s="1"/>
  <c r="GO42" i="11" s="1"/>
  <c r="GO43" i="11" s="1"/>
  <c r="GO44" i="11" s="1"/>
  <c r="GO45" i="11" s="1"/>
  <c r="GO46" i="11" s="1"/>
  <c r="GO47" i="11" s="1"/>
  <c r="GO48" i="11" s="1"/>
  <c r="GO49" i="11" s="1"/>
  <c r="GO50" i="11" s="1"/>
  <c r="GO51" i="11" s="1"/>
  <c r="GO52" i="11" s="1"/>
  <c r="GO53" i="11" s="1"/>
  <c r="GO54" i="11" s="1"/>
  <c r="GO55" i="11" s="1"/>
  <c r="GO56" i="11" s="1"/>
  <c r="GO57" i="11" s="1"/>
  <c r="GO58" i="11" s="1"/>
  <c r="GO59" i="11" s="1"/>
  <c r="GO60" i="11" s="1"/>
  <c r="GO61" i="11" s="1"/>
  <c r="GO62" i="11" s="1"/>
  <c r="GO63" i="11" s="1"/>
  <c r="GO64" i="11" s="1"/>
  <c r="GO65" i="11" s="1"/>
  <c r="GO66" i="11" s="1"/>
  <c r="GO67" i="11" s="1"/>
  <c r="GO68" i="11" s="1"/>
  <c r="GO69" i="11" s="1"/>
  <c r="GO70" i="11" s="1"/>
  <c r="GO71" i="11" s="1"/>
  <c r="GO72" i="11" s="1"/>
  <c r="GO73" i="11" s="1"/>
  <c r="GO74" i="11" s="1"/>
  <c r="GO75" i="11" s="1"/>
  <c r="GO76" i="11" s="1"/>
  <c r="GO77" i="11" s="1"/>
  <c r="GO78" i="11" s="1"/>
  <c r="GO79" i="11" s="1"/>
  <c r="GO80" i="11" s="1"/>
  <c r="GO81" i="11" s="1"/>
  <c r="GO82" i="11" s="1"/>
  <c r="GO83" i="11" s="1"/>
  <c r="GO84" i="11" s="1"/>
  <c r="GO85" i="11" s="1"/>
  <c r="GO86" i="11" s="1"/>
  <c r="GO87" i="11" s="1"/>
  <c r="GO88" i="11" s="1"/>
  <c r="GO89" i="11" s="1"/>
  <c r="GO90" i="11" s="1"/>
  <c r="GO91" i="11" s="1"/>
  <c r="GO92" i="11" s="1"/>
  <c r="GO93" i="11" s="1"/>
  <c r="GO94" i="11" s="1"/>
  <c r="GO95" i="11" s="1"/>
  <c r="GO96" i="11" s="1"/>
  <c r="GO97" i="11" s="1"/>
  <c r="GO98" i="11" s="1"/>
  <c r="GO99" i="11" s="1"/>
  <c r="GO100" i="11" s="1"/>
  <c r="GO101" i="11" s="1"/>
  <c r="GO102" i="11" s="1"/>
  <c r="GO103" i="11" s="1"/>
  <c r="GO104" i="11" s="1"/>
  <c r="GO105" i="11" s="1"/>
  <c r="GO106" i="11" s="1"/>
  <c r="GO107" i="11" s="1"/>
  <c r="GO108" i="11" s="1"/>
  <c r="GO109" i="11" s="1"/>
  <c r="GO110" i="11" s="1"/>
  <c r="GO111" i="11" s="1"/>
  <c r="GO112" i="11" s="1"/>
  <c r="GO113" i="11" s="1"/>
  <c r="GO114" i="11" s="1"/>
  <c r="GO115" i="11" s="1"/>
  <c r="GO116" i="11" s="1"/>
  <c r="GO117" i="11" s="1"/>
  <c r="GO118" i="11" s="1"/>
  <c r="GP7" i="11"/>
  <c r="AM123" i="11"/>
  <c r="AN7" i="11"/>
  <c r="AM8" i="11"/>
  <c r="I40" i="11"/>
  <c r="FG39" i="11"/>
  <c r="AN4" i="11"/>
  <c r="GP9" i="11" l="1"/>
  <c r="GP10" i="11" s="1"/>
  <c r="GP11" i="11" s="1"/>
  <c r="GP12" i="11" s="1"/>
  <c r="GP13" i="11" s="1"/>
  <c r="GP14" i="11" s="1"/>
  <c r="GP15" i="11" s="1"/>
  <c r="GP16" i="11" s="1"/>
  <c r="GP17" i="11" s="1"/>
  <c r="GP18" i="11" s="1"/>
  <c r="GP19" i="11" s="1"/>
  <c r="GP20" i="11" s="1"/>
  <c r="GP21" i="11" s="1"/>
  <c r="GP22" i="11" s="1"/>
  <c r="GP23" i="11" s="1"/>
  <c r="GP24" i="11" s="1"/>
  <c r="GP25" i="11" s="1"/>
  <c r="GP26" i="11" s="1"/>
  <c r="GP27" i="11" s="1"/>
  <c r="GP28" i="11" s="1"/>
  <c r="GP29" i="11" s="1"/>
  <c r="GP30" i="11" s="1"/>
  <c r="GP31" i="11" s="1"/>
  <c r="GP32" i="11" s="1"/>
  <c r="GP33" i="11" s="1"/>
  <c r="GP34" i="11" s="1"/>
  <c r="GP35" i="11" s="1"/>
  <c r="GP36" i="11" s="1"/>
  <c r="GP37" i="11" s="1"/>
  <c r="GP38" i="11" s="1"/>
  <c r="GP39" i="11" s="1"/>
  <c r="GP40" i="11" s="1"/>
  <c r="GP41" i="11" s="1"/>
  <c r="GP42" i="11" s="1"/>
  <c r="GP43" i="11" s="1"/>
  <c r="GP44" i="11" s="1"/>
  <c r="GP45" i="11" s="1"/>
  <c r="GP46" i="11" s="1"/>
  <c r="GP47" i="11" s="1"/>
  <c r="GP48" i="11" s="1"/>
  <c r="GP49" i="11" s="1"/>
  <c r="GP50" i="11" s="1"/>
  <c r="GP51" i="11" s="1"/>
  <c r="GP52" i="11" s="1"/>
  <c r="GP53" i="11" s="1"/>
  <c r="GP54" i="11" s="1"/>
  <c r="GP55" i="11" s="1"/>
  <c r="GP56" i="11" s="1"/>
  <c r="GP57" i="11" s="1"/>
  <c r="GP58" i="11" s="1"/>
  <c r="GP59" i="11" s="1"/>
  <c r="GP60" i="11" s="1"/>
  <c r="GP61" i="11" s="1"/>
  <c r="GP62" i="11" s="1"/>
  <c r="GP63" i="11" s="1"/>
  <c r="GP64" i="11" s="1"/>
  <c r="GP65" i="11" s="1"/>
  <c r="GP66" i="11" s="1"/>
  <c r="GP67" i="11" s="1"/>
  <c r="GP68" i="11" s="1"/>
  <c r="GP69" i="11" s="1"/>
  <c r="GP70" i="11" s="1"/>
  <c r="GP71" i="11" s="1"/>
  <c r="GP72" i="11" s="1"/>
  <c r="GP73" i="11" s="1"/>
  <c r="GP74" i="11" s="1"/>
  <c r="GP75" i="11" s="1"/>
  <c r="GP76" i="11" s="1"/>
  <c r="GP77" i="11" s="1"/>
  <c r="GP78" i="11" s="1"/>
  <c r="GP79" i="11" s="1"/>
  <c r="GP80" i="11" s="1"/>
  <c r="GP81" i="11" s="1"/>
  <c r="GP82" i="11" s="1"/>
  <c r="GP83" i="11" s="1"/>
  <c r="GP84" i="11" s="1"/>
  <c r="GP85" i="11" s="1"/>
  <c r="GP86" i="11" s="1"/>
  <c r="GP87" i="11" s="1"/>
  <c r="GP88" i="11" s="1"/>
  <c r="GP89" i="11" s="1"/>
  <c r="GP90" i="11" s="1"/>
  <c r="GP91" i="11" s="1"/>
  <c r="GP92" i="11" s="1"/>
  <c r="GP93" i="11" s="1"/>
  <c r="GP94" i="11" s="1"/>
  <c r="GP95" i="11" s="1"/>
  <c r="GP96" i="11" s="1"/>
  <c r="GP97" i="11" s="1"/>
  <c r="GP98" i="11" s="1"/>
  <c r="GP99" i="11" s="1"/>
  <c r="GP100" i="11" s="1"/>
  <c r="GP101" i="11" s="1"/>
  <c r="GP102" i="11" s="1"/>
  <c r="GP103" i="11" s="1"/>
  <c r="GP104" i="11" s="1"/>
  <c r="GP105" i="11" s="1"/>
  <c r="GP106" i="11" s="1"/>
  <c r="GP107" i="11" s="1"/>
  <c r="GP108" i="11" s="1"/>
  <c r="GP109" i="11" s="1"/>
  <c r="GP110" i="11" s="1"/>
  <c r="GP111" i="11" s="1"/>
  <c r="GP112" i="11" s="1"/>
  <c r="GP113" i="11" s="1"/>
  <c r="GP114" i="11" s="1"/>
  <c r="GP115" i="11" s="1"/>
  <c r="GP116" i="11" s="1"/>
  <c r="GP117" i="11" s="1"/>
  <c r="GP118" i="11" s="1"/>
  <c r="GQ7" i="11"/>
  <c r="I41" i="11"/>
  <c r="FG40" i="11"/>
  <c r="AN123" i="11"/>
  <c r="AO7" i="11"/>
  <c r="AN8" i="11"/>
  <c r="AO4" i="11"/>
  <c r="GQ9" i="11" l="1"/>
  <c r="GQ10" i="11" s="1"/>
  <c r="GQ11" i="11" s="1"/>
  <c r="GQ12" i="11" s="1"/>
  <c r="GQ13" i="11" s="1"/>
  <c r="GQ14" i="11" s="1"/>
  <c r="GQ15" i="11" s="1"/>
  <c r="GQ16" i="11" s="1"/>
  <c r="GQ17" i="11" s="1"/>
  <c r="GQ18" i="11" s="1"/>
  <c r="GQ19" i="11" s="1"/>
  <c r="GQ20" i="11" s="1"/>
  <c r="GQ21" i="11" s="1"/>
  <c r="GQ22" i="11" s="1"/>
  <c r="GQ23" i="11" s="1"/>
  <c r="GQ24" i="11" s="1"/>
  <c r="GQ25" i="11" s="1"/>
  <c r="GQ26" i="11" s="1"/>
  <c r="GQ27" i="11" s="1"/>
  <c r="GQ28" i="11" s="1"/>
  <c r="GQ29" i="11" s="1"/>
  <c r="GQ30" i="11" s="1"/>
  <c r="GQ31" i="11" s="1"/>
  <c r="GQ32" i="11" s="1"/>
  <c r="GQ33" i="11" s="1"/>
  <c r="GQ34" i="11" s="1"/>
  <c r="GQ35" i="11" s="1"/>
  <c r="GQ36" i="11" s="1"/>
  <c r="GQ37" i="11" s="1"/>
  <c r="GQ38" i="11" s="1"/>
  <c r="GQ39" i="11" s="1"/>
  <c r="GQ40" i="11" s="1"/>
  <c r="GQ41" i="11" s="1"/>
  <c r="GQ42" i="11" s="1"/>
  <c r="GQ43" i="11" s="1"/>
  <c r="GQ44" i="11" s="1"/>
  <c r="GQ45" i="11" s="1"/>
  <c r="GQ46" i="11" s="1"/>
  <c r="GQ47" i="11" s="1"/>
  <c r="GQ48" i="11" s="1"/>
  <c r="GQ49" i="11" s="1"/>
  <c r="GQ50" i="11" s="1"/>
  <c r="GQ51" i="11" s="1"/>
  <c r="GQ52" i="11" s="1"/>
  <c r="GQ53" i="11" s="1"/>
  <c r="GQ54" i="11" s="1"/>
  <c r="GQ55" i="11" s="1"/>
  <c r="GQ56" i="11" s="1"/>
  <c r="GQ57" i="11" s="1"/>
  <c r="GQ58" i="11" s="1"/>
  <c r="GQ59" i="11" s="1"/>
  <c r="GQ60" i="11" s="1"/>
  <c r="GQ61" i="11" s="1"/>
  <c r="GQ62" i="11" s="1"/>
  <c r="GQ63" i="11" s="1"/>
  <c r="GQ64" i="11" s="1"/>
  <c r="GQ65" i="11" s="1"/>
  <c r="GQ66" i="11" s="1"/>
  <c r="GQ67" i="11" s="1"/>
  <c r="GQ68" i="11" s="1"/>
  <c r="GQ69" i="11" s="1"/>
  <c r="GQ70" i="11" s="1"/>
  <c r="GQ71" i="11" s="1"/>
  <c r="GQ72" i="11" s="1"/>
  <c r="GQ73" i="11" s="1"/>
  <c r="GQ74" i="11" s="1"/>
  <c r="GQ75" i="11" s="1"/>
  <c r="GQ76" i="11" s="1"/>
  <c r="GQ77" i="11" s="1"/>
  <c r="GQ78" i="11" s="1"/>
  <c r="GQ79" i="11" s="1"/>
  <c r="GQ80" i="11" s="1"/>
  <c r="GQ81" i="11" s="1"/>
  <c r="GQ82" i="11" s="1"/>
  <c r="GQ83" i="11" s="1"/>
  <c r="GQ84" i="11" s="1"/>
  <c r="GQ85" i="11" s="1"/>
  <c r="GQ86" i="11" s="1"/>
  <c r="GQ87" i="11" s="1"/>
  <c r="GQ88" i="11" s="1"/>
  <c r="GQ89" i="11" s="1"/>
  <c r="GQ90" i="11" s="1"/>
  <c r="GQ91" i="11" s="1"/>
  <c r="GQ92" i="11" s="1"/>
  <c r="GQ93" i="11" s="1"/>
  <c r="GQ94" i="11" s="1"/>
  <c r="GQ95" i="11" s="1"/>
  <c r="GQ96" i="11" s="1"/>
  <c r="GQ97" i="11" s="1"/>
  <c r="GQ98" i="11" s="1"/>
  <c r="GQ99" i="11" s="1"/>
  <c r="GQ100" i="11" s="1"/>
  <c r="GQ101" i="11" s="1"/>
  <c r="GQ102" i="11" s="1"/>
  <c r="GQ103" i="11" s="1"/>
  <c r="GQ104" i="11" s="1"/>
  <c r="GQ105" i="11" s="1"/>
  <c r="GQ106" i="11" s="1"/>
  <c r="GQ107" i="11" s="1"/>
  <c r="GQ108" i="11" s="1"/>
  <c r="GQ109" i="11" s="1"/>
  <c r="GQ110" i="11" s="1"/>
  <c r="GQ111" i="11" s="1"/>
  <c r="GQ112" i="11" s="1"/>
  <c r="GQ113" i="11" s="1"/>
  <c r="GQ114" i="11" s="1"/>
  <c r="GQ115" i="11" s="1"/>
  <c r="GQ116" i="11" s="1"/>
  <c r="GQ117" i="11" s="1"/>
  <c r="GQ118" i="11" s="1"/>
  <c r="GR7" i="11"/>
  <c r="AP4" i="11"/>
  <c r="AO123" i="11"/>
  <c r="AP7" i="11"/>
  <c r="AO8" i="11"/>
  <c r="I42" i="11"/>
  <c r="FG41" i="11"/>
  <c r="GR9" i="11" l="1"/>
  <c r="GR10" i="11" s="1"/>
  <c r="GR11" i="11" s="1"/>
  <c r="GR12" i="11" s="1"/>
  <c r="GR13" i="11" s="1"/>
  <c r="GR14" i="11" s="1"/>
  <c r="GR15" i="11" s="1"/>
  <c r="GR16" i="11" s="1"/>
  <c r="GR17" i="11" s="1"/>
  <c r="GR18" i="11" s="1"/>
  <c r="GR19" i="11" s="1"/>
  <c r="GR20" i="11" s="1"/>
  <c r="GR21" i="11" s="1"/>
  <c r="GR22" i="11" s="1"/>
  <c r="GR23" i="11" s="1"/>
  <c r="GR24" i="11" s="1"/>
  <c r="GR25" i="11" s="1"/>
  <c r="GR26" i="11" s="1"/>
  <c r="GR27" i="11" s="1"/>
  <c r="GR28" i="11" s="1"/>
  <c r="GR29" i="11" s="1"/>
  <c r="GR30" i="11" s="1"/>
  <c r="GR31" i="11" s="1"/>
  <c r="GR32" i="11" s="1"/>
  <c r="GR33" i="11" s="1"/>
  <c r="GR34" i="11" s="1"/>
  <c r="GR35" i="11" s="1"/>
  <c r="GR36" i="11" s="1"/>
  <c r="GR37" i="11" s="1"/>
  <c r="GR38" i="11" s="1"/>
  <c r="GR39" i="11" s="1"/>
  <c r="GR40" i="11" s="1"/>
  <c r="GR41" i="11" s="1"/>
  <c r="GR42" i="11" s="1"/>
  <c r="GR43" i="11" s="1"/>
  <c r="GR44" i="11" s="1"/>
  <c r="GR45" i="11" s="1"/>
  <c r="GR46" i="11" s="1"/>
  <c r="GR47" i="11" s="1"/>
  <c r="GR48" i="11" s="1"/>
  <c r="GR49" i="11" s="1"/>
  <c r="GR50" i="11" s="1"/>
  <c r="GR51" i="11" s="1"/>
  <c r="GR52" i="11" s="1"/>
  <c r="GR53" i="11" s="1"/>
  <c r="GR54" i="11" s="1"/>
  <c r="GR55" i="11" s="1"/>
  <c r="GR56" i="11" s="1"/>
  <c r="GR57" i="11" s="1"/>
  <c r="GR58" i="11" s="1"/>
  <c r="GR59" i="11" s="1"/>
  <c r="GR60" i="11" s="1"/>
  <c r="GR61" i="11" s="1"/>
  <c r="GR62" i="11" s="1"/>
  <c r="GR63" i="11" s="1"/>
  <c r="GR64" i="11" s="1"/>
  <c r="GR65" i="11" s="1"/>
  <c r="GR66" i="11" s="1"/>
  <c r="GR67" i="11" s="1"/>
  <c r="GR68" i="11" s="1"/>
  <c r="GR69" i="11" s="1"/>
  <c r="GR70" i="11" s="1"/>
  <c r="GR71" i="11" s="1"/>
  <c r="GR72" i="11" s="1"/>
  <c r="GR73" i="11" s="1"/>
  <c r="GR74" i="11" s="1"/>
  <c r="GR75" i="11" s="1"/>
  <c r="GR76" i="11" s="1"/>
  <c r="GR77" i="11" s="1"/>
  <c r="GR78" i="11" s="1"/>
  <c r="GR79" i="11" s="1"/>
  <c r="GR80" i="11" s="1"/>
  <c r="GR81" i="11" s="1"/>
  <c r="GR82" i="11" s="1"/>
  <c r="GR83" i="11" s="1"/>
  <c r="GR84" i="11" s="1"/>
  <c r="GR85" i="11" s="1"/>
  <c r="GR86" i="11" s="1"/>
  <c r="GR87" i="11" s="1"/>
  <c r="GR88" i="11" s="1"/>
  <c r="GR89" i="11" s="1"/>
  <c r="GR90" i="11" s="1"/>
  <c r="GR91" i="11" s="1"/>
  <c r="GR92" i="11" s="1"/>
  <c r="GR93" i="11" s="1"/>
  <c r="GR94" i="11" s="1"/>
  <c r="GR95" i="11" s="1"/>
  <c r="GR96" i="11" s="1"/>
  <c r="GR97" i="11" s="1"/>
  <c r="GR98" i="11" s="1"/>
  <c r="GR99" i="11" s="1"/>
  <c r="GR100" i="11" s="1"/>
  <c r="GR101" i="11" s="1"/>
  <c r="GR102" i="11" s="1"/>
  <c r="GR103" i="11" s="1"/>
  <c r="GR104" i="11" s="1"/>
  <c r="GR105" i="11" s="1"/>
  <c r="GR106" i="11" s="1"/>
  <c r="GR107" i="11" s="1"/>
  <c r="GR108" i="11" s="1"/>
  <c r="GR109" i="11" s="1"/>
  <c r="GR110" i="11" s="1"/>
  <c r="GR111" i="11" s="1"/>
  <c r="GR112" i="11" s="1"/>
  <c r="GR113" i="11" s="1"/>
  <c r="GR114" i="11" s="1"/>
  <c r="GR115" i="11" s="1"/>
  <c r="GR116" i="11" s="1"/>
  <c r="GR117" i="11" s="1"/>
  <c r="GR118" i="11" s="1"/>
  <c r="GS7" i="11"/>
  <c r="AQ4" i="11"/>
  <c r="I43" i="11"/>
  <c r="FG42" i="11"/>
  <c r="AP123" i="11"/>
  <c r="AP8" i="11"/>
  <c r="AQ7" i="11"/>
  <c r="GS9" i="11" l="1"/>
  <c r="GS10" i="11" s="1"/>
  <c r="GS11" i="11" s="1"/>
  <c r="GS12" i="11" s="1"/>
  <c r="GS13" i="11" s="1"/>
  <c r="GS14" i="11" s="1"/>
  <c r="GS15" i="11" s="1"/>
  <c r="GS16" i="11" s="1"/>
  <c r="GS17" i="11" s="1"/>
  <c r="GS18" i="11" s="1"/>
  <c r="GS19" i="11" s="1"/>
  <c r="GS20" i="11" s="1"/>
  <c r="GS21" i="11" s="1"/>
  <c r="GS22" i="11" s="1"/>
  <c r="GS23" i="11" s="1"/>
  <c r="GS24" i="11" s="1"/>
  <c r="GS25" i="11" s="1"/>
  <c r="GS26" i="11" s="1"/>
  <c r="GS27" i="11" s="1"/>
  <c r="GS28" i="11" s="1"/>
  <c r="GS29" i="11" s="1"/>
  <c r="GS30" i="11" s="1"/>
  <c r="GS31" i="11" s="1"/>
  <c r="GS32" i="11" s="1"/>
  <c r="GS33" i="11" s="1"/>
  <c r="GS34" i="11" s="1"/>
  <c r="GS35" i="11" s="1"/>
  <c r="GS36" i="11" s="1"/>
  <c r="GS37" i="11" s="1"/>
  <c r="GS38" i="11" s="1"/>
  <c r="GS39" i="11" s="1"/>
  <c r="GS40" i="11" s="1"/>
  <c r="GS41" i="11" s="1"/>
  <c r="GS42" i="11" s="1"/>
  <c r="GS43" i="11" s="1"/>
  <c r="GS44" i="11" s="1"/>
  <c r="GS45" i="11" s="1"/>
  <c r="GS46" i="11" s="1"/>
  <c r="GS47" i="11" s="1"/>
  <c r="GS48" i="11" s="1"/>
  <c r="GS49" i="11" s="1"/>
  <c r="GS50" i="11" s="1"/>
  <c r="GS51" i="11" s="1"/>
  <c r="GS52" i="11" s="1"/>
  <c r="GS53" i="11" s="1"/>
  <c r="GS54" i="11" s="1"/>
  <c r="GS55" i="11" s="1"/>
  <c r="GS56" i="11" s="1"/>
  <c r="GS57" i="11" s="1"/>
  <c r="GS58" i="11" s="1"/>
  <c r="GS59" i="11" s="1"/>
  <c r="GS60" i="11" s="1"/>
  <c r="GS61" i="11" s="1"/>
  <c r="GS62" i="11" s="1"/>
  <c r="GS63" i="11" s="1"/>
  <c r="GS64" i="11" s="1"/>
  <c r="GS65" i="11" s="1"/>
  <c r="GS66" i="11" s="1"/>
  <c r="GS67" i="11" s="1"/>
  <c r="GS68" i="11" s="1"/>
  <c r="GS69" i="11" s="1"/>
  <c r="GS70" i="11" s="1"/>
  <c r="GS71" i="11" s="1"/>
  <c r="GS72" i="11" s="1"/>
  <c r="GS73" i="11" s="1"/>
  <c r="GS74" i="11" s="1"/>
  <c r="GS75" i="11" s="1"/>
  <c r="GS76" i="11" s="1"/>
  <c r="GS77" i="11" s="1"/>
  <c r="GS78" i="11" s="1"/>
  <c r="GS79" i="11" s="1"/>
  <c r="GS80" i="11" s="1"/>
  <c r="GS81" i="11" s="1"/>
  <c r="GS82" i="11" s="1"/>
  <c r="GS83" i="11" s="1"/>
  <c r="GS84" i="11" s="1"/>
  <c r="GS85" i="11" s="1"/>
  <c r="GS86" i="11" s="1"/>
  <c r="GS87" i="11" s="1"/>
  <c r="GS88" i="11" s="1"/>
  <c r="GS89" i="11" s="1"/>
  <c r="GS90" i="11" s="1"/>
  <c r="GS91" i="11" s="1"/>
  <c r="GS92" i="11" s="1"/>
  <c r="GS93" i="11" s="1"/>
  <c r="GS94" i="11" s="1"/>
  <c r="GS95" i="11" s="1"/>
  <c r="GS96" i="11" s="1"/>
  <c r="GS97" i="11" s="1"/>
  <c r="GS98" i="11" s="1"/>
  <c r="GS99" i="11" s="1"/>
  <c r="GS100" i="11" s="1"/>
  <c r="GS101" i="11" s="1"/>
  <c r="GS102" i="11" s="1"/>
  <c r="GS103" i="11" s="1"/>
  <c r="GS104" i="11" s="1"/>
  <c r="GS105" i="11" s="1"/>
  <c r="GS106" i="11" s="1"/>
  <c r="GS107" i="11" s="1"/>
  <c r="GS108" i="11" s="1"/>
  <c r="GS109" i="11" s="1"/>
  <c r="GS110" i="11" s="1"/>
  <c r="GS111" i="11" s="1"/>
  <c r="GS112" i="11" s="1"/>
  <c r="GS113" i="11" s="1"/>
  <c r="GS114" i="11" s="1"/>
  <c r="GS115" i="11" s="1"/>
  <c r="GS116" i="11" s="1"/>
  <c r="GS117" i="11" s="1"/>
  <c r="GS118" i="11" s="1"/>
  <c r="GT7" i="11"/>
  <c r="I44" i="11"/>
  <c r="FG43" i="11"/>
  <c r="AR4" i="11"/>
  <c r="AQ123" i="11"/>
  <c r="AQ8" i="11"/>
  <c r="AR7" i="11"/>
  <c r="GT9" i="11" l="1"/>
  <c r="GT10" i="11" s="1"/>
  <c r="GT11" i="11" s="1"/>
  <c r="GT12" i="11" s="1"/>
  <c r="GT13" i="11" s="1"/>
  <c r="GT14" i="11" s="1"/>
  <c r="GT15" i="11" s="1"/>
  <c r="GT16" i="11" s="1"/>
  <c r="GT17" i="11" s="1"/>
  <c r="GT18" i="11" s="1"/>
  <c r="GT19" i="11" s="1"/>
  <c r="GT20" i="11" s="1"/>
  <c r="GT21" i="11" s="1"/>
  <c r="GT22" i="11" s="1"/>
  <c r="GT23" i="11" s="1"/>
  <c r="GT24" i="11" s="1"/>
  <c r="GT25" i="11" s="1"/>
  <c r="GT26" i="11" s="1"/>
  <c r="GT27" i="11" s="1"/>
  <c r="GT28" i="11" s="1"/>
  <c r="GT29" i="11" s="1"/>
  <c r="GT30" i="11" s="1"/>
  <c r="GT31" i="11" s="1"/>
  <c r="GT32" i="11" s="1"/>
  <c r="GT33" i="11" s="1"/>
  <c r="GT34" i="11" s="1"/>
  <c r="GT35" i="11" s="1"/>
  <c r="GT36" i="11" s="1"/>
  <c r="GT37" i="11" s="1"/>
  <c r="GT38" i="11" s="1"/>
  <c r="GT39" i="11" s="1"/>
  <c r="GT40" i="11" s="1"/>
  <c r="GT41" i="11" s="1"/>
  <c r="GT42" i="11" s="1"/>
  <c r="GT43" i="11" s="1"/>
  <c r="GT44" i="11" s="1"/>
  <c r="GT45" i="11" s="1"/>
  <c r="GT46" i="11" s="1"/>
  <c r="GT47" i="11" s="1"/>
  <c r="GT48" i="11" s="1"/>
  <c r="GT49" i="11" s="1"/>
  <c r="GT50" i="11" s="1"/>
  <c r="GT51" i="11" s="1"/>
  <c r="GT52" i="11" s="1"/>
  <c r="GT53" i="11" s="1"/>
  <c r="GT54" i="11" s="1"/>
  <c r="GT55" i="11" s="1"/>
  <c r="GT56" i="11" s="1"/>
  <c r="GT57" i="11" s="1"/>
  <c r="GT58" i="11" s="1"/>
  <c r="GT59" i="11" s="1"/>
  <c r="GT60" i="11" s="1"/>
  <c r="GT61" i="11" s="1"/>
  <c r="GT62" i="11" s="1"/>
  <c r="GT63" i="11" s="1"/>
  <c r="GT64" i="11" s="1"/>
  <c r="GT65" i="11" s="1"/>
  <c r="GT66" i="11" s="1"/>
  <c r="GT67" i="11" s="1"/>
  <c r="GT68" i="11" s="1"/>
  <c r="GT69" i="11" s="1"/>
  <c r="GT70" i="11" s="1"/>
  <c r="GT71" i="11" s="1"/>
  <c r="GT72" i="11" s="1"/>
  <c r="GT73" i="11" s="1"/>
  <c r="GT74" i="11" s="1"/>
  <c r="GT75" i="11" s="1"/>
  <c r="GT76" i="11" s="1"/>
  <c r="GT77" i="11" s="1"/>
  <c r="GT78" i="11" s="1"/>
  <c r="GT79" i="11" s="1"/>
  <c r="GT80" i="11" s="1"/>
  <c r="GT81" i="11" s="1"/>
  <c r="GT82" i="11" s="1"/>
  <c r="GT83" i="11" s="1"/>
  <c r="GT84" i="11" s="1"/>
  <c r="GT85" i="11" s="1"/>
  <c r="GT86" i="11" s="1"/>
  <c r="GT87" i="11" s="1"/>
  <c r="GT88" i="11" s="1"/>
  <c r="GT89" i="11" s="1"/>
  <c r="GT90" i="11" s="1"/>
  <c r="GT91" i="11" s="1"/>
  <c r="GT92" i="11" s="1"/>
  <c r="GT93" i="11" s="1"/>
  <c r="GT94" i="11" s="1"/>
  <c r="GT95" i="11" s="1"/>
  <c r="GT96" i="11" s="1"/>
  <c r="GT97" i="11" s="1"/>
  <c r="GT98" i="11" s="1"/>
  <c r="GT99" i="11" s="1"/>
  <c r="GT100" i="11" s="1"/>
  <c r="GT101" i="11" s="1"/>
  <c r="GT102" i="11" s="1"/>
  <c r="GT103" i="11" s="1"/>
  <c r="GT104" i="11" s="1"/>
  <c r="GT105" i="11" s="1"/>
  <c r="GT106" i="11" s="1"/>
  <c r="GT107" i="11" s="1"/>
  <c r="GT108" i="11" s="1"/>
  <c r="GT109" i="11" s="1"/>
  <c r="GT110" i="11" s="1"/>
  <c r="GT111" i="11" s="1"/>
  <c r="GT112" i="11" s="1"/>
  <c r="GT113" i="11" s="1"/>
  <c r="GT114" i="11" s="1"/>
  <c r="GT115" i="11" s="1"/>
  <c r="GT116" i="11" s="1"/>
  <c r="GT117" i="11" s="1"/>
  <c r="GT118" i="11" s="1"/>
  <c r="GU7" i="11"/>
  <c r="AS7" i="11"/>
  <c r="AR8" i="11"/>
  <c r="I45" i="11"/>
  <c r="FG44" i="11"/>
  <c r="AS4" i="11"/>
  <c r="GU9" i="11" l="1"/>
  <c r="GU10" i="11" s="1"/>
  <c r="GU11" i="11" s="1"/>
  <c r="GU12" i="11" s="1"/>
  <c r="GU13" i="11" s="1"/>
  <c r="GU14" i="11" s="1"/>
  <c r="GU15" i="11" s="1"/>
  <c r="GU16" i="11" s="1"/>
  <c r="GU17" i="11" s="1"/>
  <c r="GU18" i="11" s="1"/>
  <c r="GU19" i="11" s="1"/>
  <c r="GU20" i="11" s="1"/>
  <c r="GU21" i="11" s="1"/>
  <c r="GU22" i="11" s="1"/>
  <c r="GU23" i="11" s="1"/>
  <c r="GU24" i="11" s="1"/>
  <c r="GU25" i="11" s="1"/>
  <c r="GU26" i="11" s="1"/>
  <c r="GU27" i="11" s="1"/>
  <c r="GU28" i="11" s="1"/>
  <c r="GU29" i="11" s="1"/>
  <c r="GU30" i="11" s="1"/>
  <c r="GU31" i="11" s="1"/>
  <c r="GU32" i="11" s="1"/>
  <c r="GU33" i="11" s="1"/>
  <c r="GU34" i="11" s="1"/>
  <c r="GU35" i="11" s="1"/>
  <c r="GU36" i="11" s="1"/>
  <c r="GU37" i="11" s="1"/>
  <c r="GU38" i="11" s="1"/>
  <c r="GU39" i="11" s="1"/>
  <c r="GU40" i="11" s="1"/>
  <c r="GU41" i="11" s="1"/>
  <c r="GU42" i="11" s="1"/>
  <c r="GU43" i="11" s="1"/>
  <c r="GU44" i="11" s="1"/>
  <c r="GU45" i="11" s="1"/>
  <c r="GU46" i="11" s="1"/>
  <c r="GU47" i="11" s="1"/>
  <c r="GU48" i="11" s="1"/>
  <c r="GU49" i="11" s="1"/>
  <c r="GU50" i="11" s="1"/>
  <c r="GU51" i="11" s="1"/>
  <c r="GU52" i="11" s="1"/>
  <c r="GU53" i="11" s="1"/>
  <c r="GU54" i="11" s="1"/>
  <c r="GU55" i="11" s="1"/>
  <c r="GU56" i="11" s="1"/>
  <c r="GU57" i="11" s="1"/>
  <c r="GU58" i="11" s="1"/>
  <c r="GU59" i="11" s="1"/>
  <c r="GU60" i="11" s="1"/>
  <c r="GU61" i="11" s="1"/>
  <c r="GU62" i="11" s="1"/>
  <c r="GU63" i="11" s="1"/>
  <c r="GU64" i="11" s="1"/>
  <c r="GU65" i="11" s="1"/>
  <c r="GU66" i="11" s="1"/>
  <c r="GU67" i="11" s="1"/>
  <c r="GU68" i="11" s="1"/>
  <c r="GU69" i="11" s="1"/>
  <c r="GU70" i="11" s="1"/>
  <c r="GU71" i="11" s="1"/>
  <c r="GU72" i="11" s="1"/>
  <c r="GU73" i="11" s="1"/>
  <c r="GU74" i="11" s="1"/>
  <c r="GU75" i="11" s="1"/>
  <c r="GU76" i="11" s="1"/>
  <c r="GU77" i="11" s="1"/>
  <c r="GU78" i="11" s="1"/>
  <c r="GU79" i="11" s="1"/>
  <c r="GU80" i="11" s="1"/>
  <c r="GU81" i="11" s="1"/>
  <c r="GU82" i="11" s="1"/>
  <c r="GU83" i="11" s="1"/>
  <c r="GU84" i="11" s="1"/>
  <c r="GU85" i="11" s="1"/>
  <c r="GU86" i="11" s="1"/>
  <c r="GU87" i="11" s="1"/>
  <c r="GU88" i="11" s="1"/>
  <c r="GU89" i="11" s="1"/>
  <c r="GU90" i="11" s="1"/>
  <c r="GU91" i="11" s="1"/>
  <c r="GU92" i="11" s="1"/>
  <c r="GU93" i="11" s="1"/>
  <c r="GU94" i="11" s="1"/>
  <c r="GU95" i="11" s="1"/>
  <c r="GU96" i="11" s="1"/>
  <c r="GU97" i="11" s="1"/>
  <c r="GU98" i="11" s="1"/>
  <c r="GU99" i="11" s="1"/>
  <c r="GU100" i="11" s="1"/>
  <c r="GU101" i="11" s="1"/>
  <c r="GU102" i="11" s="1"/>
  <c r="GU103" i="11" s="1"/>
  <c r="GU104" i="11" s="1"/>
  <c r="GU105" i="11" s="1"/>
  <c r="GU106" i="11" s="1"/>
  <c r="GU107" i="11" s="1"/>
  <c r="GU108" i="11" s="1"/>
  <c r="GU109" i="11" s="1"/>
  <c r="GU110" i="11" s="1"/>
  <c r="GU111" i="11" s="1"/>
  <c r="GU112" i="11" s="1"/>
  <c r="GU113" i="11" s="1"/>
  <c r="GU114" i="11" s="1"/>
  <c r="GU115" i="11" s="1"/>
  <c r="GU116" i="11" s="1"/>
  <c r="GU117" i="11" s="1"/>
  <c r="GU118" i="11" s="1"/>
  <c r="GV7" i="11"/>
  <c r="AT4" i="11"/>
  <c r="I46" i="11"/>
  <c r="FG45" i="11"/>
  <c r="AT7" i="11"/>
  <c r="AS8" i="11"/>
  <c r="GV9" i="11" l="1"/>
  <c r="GV10" i="11" s="1"/>
  <c r="GV11" i="11" s="1"/>
  <c r="GV12" i="11" s="1"/>
  <c r="GV13" i="11" s="1"/>
  <c r="GV14" i="11" s="1"/>
  <c r="GV15" i="11" s="1"/>
  <c r="GV16" i="11" s="1"/>
  <c r="GV17" i="11" s="1"/>
  <c r="GV18" i="11" s="1"/>
  <c r="GV19" i="11" s="1"/>
  <c r="GV20" i="11" s="1"/>
  <c r="GV21" i="11" s="1"/>
  <c r="GV22" i="11" s="1"/>
  <c r="GV23" i="11" s="1"/>
  <c r="GV24" i="11" s="1"/>
  <c r="GV25" i="11" s="1"/>
  <c r="GV26" i="11" s="1"/>
  <c r="GV27" i="11" s="1"/>
  <c r="GV28" i="11" s="1"/>
  <c r="GV29" i="11" s="1"/>
  <c r="GV30" i="11" s="1"/>
  <c r="GV31" i="11" s="1"/>
  <c r="GV32" i="11" s="1"/>
  <c r="GV33" i="11" s="1"/>
  <c r="GV34" i="11" s="1"/>
  <c r="GV35" i="11" s="1"/>
  <c r="GV36" i="11" s="1"/>
  <c r="GV37" i="11" s="1"/>
  <c r="GV38" i="11" s="1"/>
  <c r="GV39" i="11" s="1"/>
  <c r="GV40" i="11" s="1"/>
  <c r="GV41" i="11" s="1"/>
  <c r="GV42" i="11" s="1"/>
  <c r="GV43" i="11" s="1"/>
  <c r="GV44" i="11" s="1"/>
  <c r="GV45" i="11" s="1"/>
  <c r="GV46" i="11" s="1"/>
  <c r="GV47" i="11" s="1"/>
  <c r="GV48" i="11" s="1"/>
  <c r="GV49" i="11" s="1"/>
  <c r="GV50" i="11" s="1"/>
  <c r="GV51" i="11" s="1"/>
  <c r="GV52" i="11" s="1"/>
  <c r="GV53" i="11" s="1"/>
  <c r="GV54" i="11" s="1"/>
  <c r="GV55" i="11" s="1"/>
  <c r="GV56" i="11" s="1"/>
  <c r="GV57" i="11" s="1"/>
  <c r="GV58" i="11" s="1"/>
  <c r="GV59" i="11" s="1"/>
  <c r="GV60" i="11" s="1"/>
  <c r="GV61" i="11" s="1"/>
  <c r="GV62" i="11" s="1"/>
  <c r="GV63" i="11" s="1"/>
  <c r="GV64" i="11" s="1"/>
  <c r="GV65" i="11" s="1"/>
  <c r="GV66" i="11" s="1"/>
  <c r="GV67" i="11" s="1"/>
  <c r="GV68" i="11" s="1"/>
  <c r="GV69" i="11" s="1"/>
  <c r="GV70" i="11" s="1"/>
  <c r="GV71" i="11" s="1"/>
  <c r="GV72" i="11" s="1"/>
  <c r="GV73" i="11" s="1"/>
  <c r="GV74" i="11" s="1"/>
  <c r="GV75" i="11" s="1"/>
  <c r="GV76" i="11" s="1"/>
  <c r="GV77" i="11" s="1"/>
  <c r="GV78" i="11" s="1"/>
  <c r="GV79" i="11" s="1"/>
  <c r="GV80" i="11" s="1"/>
  <c r="GV81" i="11" s="1"/>
  <c r="GV82" i="11" s="1"/>
  <c r="GV83" i="11" s="1"/>
  <c r="GV84" i="11" s="1"/>
  <c r="GV85" i="11" s="1"/>
  <c r="GV86" i="11" s="1"/>
  <c r="GV87" i="11" s="1"/>
  <c r="GV88" i="11" s="1"/>
  <c r="GV89" i="11" s="1"/>
  <c r="GV90" i="11" s="1"/>
  <c r="GV91" i="11" s="1"/>
  <c r="GV92" i="11" s="1"/>
  <c r="GV93" i="11" s="1"/>
  <c r="GV94" i="11" s="1"/>
  <c r="GV95" i="11" s="1"/>
  <c r="GV96" i="11" s="1"/>
  <c r="GV97" i="11" s="1"/>
  <c r="GV98" i="11" s="1"/>
  <c r="GV99" i="11" s="1"/>
  <c r="GV100" i="11" s="1"/>
  <c r="GV101" i="11" s="1"/>
  <c r="GV102" i="11" s="1"/>
  <c r="GV103" i="11" s="1"/>
  <c r="GV104" i="11" s="1"/>
  <c r="GV105" i="11" s="1"/>
  <c r="GV106" i="11" s="1"/>
  <c r="GV107" i="11" s="1"/>
  <c r="GV108" i="11" s="1"/>
  <c r="GV109" i="11" s="1"/>
  <c r="GV110" i="11" s="1"/>
  <c r="GV111" i="11" s="1"/>
  <c r="GV112" i="11" s="1"/>
  <c r="GV113" i="11" s="1"/>
  <c r="GV114" i="11" s="1"/>
  <c r="GV115" i="11" s="1"/>
  <c r="GV116" i="11" s="1"/>
  <c r="GV117" i="11" s="1"/>
  <c r="GV118" i="11" s="1"/>
  <c r="GW7" i="11"/>
  <c r="AU4" i="11"/>
  <c r="AT8" i="11"/>
  <c r="AU7" i="11"/>
  <c r="I47" i="11"/>
  <c r="FG46" i="11"/>
  <c r="GW9" i="11" l="1"/>
  <c r="GW10" i="11" s="1"/>
  <c r="GW11" i="11" s="1"/>
  <c r="GW12" i="11" s="1"/>
  <c r="GW13" i="11" s="1"/>
  <c r="GW14" i="11" s="1"/>
  <c r="GW15" i="11" s="1"/>
  <c r="GW16" i="11" s="1"/>
  <c r="GW17" i="11" s="1"/>
  <c r="GW18" i="11" s="1"/>
  <c r="GW19" i="11" s="1"/>
  <c r="GW20" i="11" s="1"/>
  <c r="GW21" i="11" s="1"/>
  <c r="GW22" i="11" s="1"/>
  <c r="GW23" i="11" s="1"/>
  <c r="GW24" i="11" s="1"/>
  <c r="GW25" i="11" s="1"/>
  <c r="GW26" i="11" s="1"/>
  <c r="GW27" i="11" s="1"/>
  <c r="GW28" i="11" s="1"/>
  <c r="GW29" i="11" s="1"/>
  <c r="GW30" i="11" s="1"/>
  <c r="GW31" i="11" s="1"/>
  <c r="GW32" i="11" s="1"/>
  <c r="GW33" i="11" s="1"/>
  <c r="GW34" i="11" s="1"/>
  <c r="GW35" i="11" s="1"/>
  <c r="GW36" i="11" s="1"/>
  <c r="GW37" i="11" s="1"/>
  <c r="GW38" i="11" s="1"/>
  <c r="GW39" i="11" s="1"/>
  <c r="GW40" i="11" s="1"/>
  <c r="GW41" i="11" s="1"/>
  <c r="GW42" i="11" s="1"/>
  <c r="GW43" i="11" s="1"/>
  <c r="GW44" i="11" s="1"/>
  <c r="GW45" i="11" s="1"/>
  <c r="GW46" i="11" s="1"/>
  <c r="GW47" i="11" s="1"/>
  <c r="GW48" i="11" s="1"/>
  <c r="GW49" i="11" s="1"/>
  <c r="GW50" i="11" s="1"/>
  <c r="GW51" i="11" s="1"/>
  <c r="GW52" i="11" s="1"/>
  <c r="GW53" i="11" s="1"/>
  <c r="GW54" i="11" s="1"/>
  <c r="GW55" i="11" s="1"/>
  <c r="GW56" i="11" s="1"/>
  <c r="GW57" i="11" s="1"/>
  <c r="GW58" i="11" s="1"/>
  <c r="GW59" i="11" s="1"/>
  <c r="GW60" i="11" s="1"/>
  <c r="GW61" i="11" s="1"/>
  <c r="GW62" i="11" s="1"/>
  <c r="GW63" i="11" s="1"/>
  <c r="GW64" i="11" s="1"/>
  <c r="GW65" i="11" s="1"/>
  <c r="GW66" i="11" s="1"/>
  <c r="GW67" i="11" s="1"/>
  <c r="GW68" i="11" s="1"/>
  <c r="GW69" i="11" s="1"/>
  <c r="GW70" i="11" s="1"/>
  <c r="GW71" i="11" s="1"/>
  <c r="GW72" i="11" s="1"/>
  <c r="GW73" i="11" s="1"/>
  <c r="GW74" i="11" s="1"/>
  <c r="GW75" i="11" s="1"/>
  <c r="GW76" i="11" s="1"/>
  <c r="GW77" i="11" s="1"/>
  <c r="GW78" i="11" s="1"/>
  <c r="GW79" i="11" s="1"/>
  <c r="GW80" i="11" s="1"/>
  <c r="GW81" i="11" s="1"/>
  <c r="GW82" i="11" s="1"/>
  <c r="GW83" i="11" s="1"/>
  <c r="GW84" i="11" s="1"/>
  <c r="GW85" i="11" s="1"/>
  <c r="GW86" i="11" s="1"/>
  <c r="GW87" i="11" s="1"/>
  <c r="GW88" i="11" s="1"/>
  <c r="GW89" i="11" s="1"/>
  <c r="GW90" i="11" s="1"/>
  <c r="GW91" i="11" s="1"/>
  <c r="GW92" i="11" s="1"/>
  <c r="GW93" i="11" s="1"/>
  <c r="GW94" i="11" s="1"/>
  <c r="GW95" i="11" s="1"/>
  <c r="GW96" i="11" s="1"/>
  <c r="GW97" i="11" s="1"/>
  <c r="GW98" i="11" s="1"/>
  <c r="GW99" i="11" s="1"/>
  <c r="GW100" i="11" s="1"/>
  <c r="GW101" i="11" s="1"/>
  <c r="GW102" i="11" s="1"/>
  <c r="GW103" i="11" s="1"/>
  <c r="GW104" i="11" s="1"/>
  <c r="GW105" i="11" s="1"/>
  <c r="GW106" i="11" s="1"/>
  <c r="GW107" i="11" s="1"/>
  <c r="GW108" i="11" s="1"/>
  <c r="GW109" i="11" s="1"/>
  <c r="GW110" i="11" s="1"/>
  <c r="GW111" i="11" s="1"/>
  <c r="GW112" i="11" s="1"/>
  <c r="GW113" i="11" s="1"/>
  <c r="GW114" i="11" s="1"/>
  <c r="GW115" i="11" s="1"/>
  <c r="GW116" i="11" s="1"/>
  <c r="GW117" i="11" s="1"/>
  <c r="GW118" i="11" s="1"/>
  <c r="GX7" i="11"/>
  <c r="I48" i="11"/>
  <c r="FG47" i="11"/>
  <c r="AV7" i="11"/>
  <c r="AU8" i="11"/>
  <c r="AV4" i="11"/>
  <c r="GX9" i="11" l="1"/>
  <c r="GX10" i="11" s="1"/>
  <c r="GX11" i="11" s="1"/>
  <c r="GX12" i="11" s="1"/>
  <c r="GX13" i="11" s="1"/>
  <c r="GX14" i="11" s="1"/>
  <c r="GX15" i="11" s="1"/>
  <c r="GX16" i="11" s="1"/>
  <c r="GX17" i="11" s="1"/>
  <c r="GX18" i="11" s="1"/>
  <c r="GX19" i="11" s="1"/>
  <c r="GX20" i="11" s="1"/>
  <c r="GX21" i="11" s="1"/>
  <c r="GX22" i="11" s="1"/>
  <c r="GX23" i="11" s="1"/>
  <c r="GX24" i="11" s="1"/>
  <c r="GX25" i="11" s="1"/>
  <c r="GX26" i="11" s="1"/>
  <c r="GX27" i="11" s="1"/>
  <c r="GX28" i="11" s="1"/>
  <c r="GX29" i="11" s="1"/>
  <c r="GX30" i="11" s="1"/>
  <c r="GX31" i="11" s="1"/>
  <c r="GX32" i="11" s="1"/>
  <c r="GX33" i="11" s="1"/>
  <c r="GX34" i="11" s="1"/>
  <c r="GX35" i="11" s="1"/>
  <c r="GX36" i="11" s="1"/>
  <c r="GX37" i="11" s="1"/>
  <c r="GX38" i="11" s="1"/>
  <c r="GX39" i="11" s="1"/>
  <c r="GX40" i="11" s="1"/>
  <c r="GX41" i="11" s="1"/>
  <c r="GX42" i="11" s="1"/>
  <c r="GX43" i="11" s="1"/>
  <c r="GX44" i="11" s="1"/>
  <c r="GX45" i="11" s="1"/>
  <c r="GX46" i="11" s="1"/>
  <c r="GX47" i="11" s="1"/>
  <c r="GX48" i="11" s="1"/>
  <c r="GX49" i="11" s="1"/>
  <c r="GX50" i="11" s="1"/>
  <c r="GX51" i="11" s="1"/>
  <c r="GX52" i="11" s="1"/>
  <c r="GX53" i="11" s="1"/>
  <c r="GX54" i="11" s="1"/>
  <c r="GX55" i="11" s="1"/>
  <c r="GX56" i="11" s="1"/>
  <c r="GX57" i="11" s="1"/>
  <c r="GX58" i="11" s="1"/>
  <c r="GX59" i="11" s="1"/>
  <c r="GX60" i="11" s="1"/>
  <c r="GX61" i="11" s="1"/>
  <c r="GX62" i="11" s="1"/>
  <c r="GX63" i="11" s="1"/>
  <c r="GX64" i="11" s="1"/>
  <c r="GX65" i="11" s="1"/>
  <c r="GX66" i="11" s="1"/>
  <c r="GX67" i="11" s="1"/>
  <c r="GX68" i="11" s="1"/>
  <c r="GX69" i="11" s="1"/>
  <c r="GX70" i="11" s="1"/>
  <c r="GX71" i="11" s="1"/>
  <c r="GX72" i="11" s="1"/>
  <c r="GX73" i="11" s="1"/>
  <c r="GX74" i="11" s="1"/>
  <c r="GX75" i="11" s="1"/>
  <c r="GX76" i="11" s="1"/>
  <c r="GX77" i="11" s="1"/>
  <c r="GX78" i="11" s="1"/>
  <c r="GX79" i="11" s="1"/>
  <c r="GX80" i="11" s="1"/>
  <c r="GX81" i="11" s="1"/>
  <c r="GX82" i="11" s="1"/>
  <c r="GX83" i="11" s="1"/>
  <c r="GX84" i="11" s="1"/>
  <c r="GX85" i="11" s="1"/>
  <c r="GX86" i="11" s="1"/>
  <c r="GX87" i="11" s="1"/>
  <c r="GX88" i="11" s="1"/>
  <c r="GX89" i="11" s="1"/>
  <c r="GX90" i="11" s="1"/>
  <c r="GX91" i="11" s="1"/>
  <c r="GX92" i="11" s="1"/>
  <c r="GX93" i="11" s="1"/>
  <c r="GX94" i="11" s="1"/>
  <c r="GX95" i="11" s="1"/>
  <c r="GX96" i="11" s="1"/>
  <c r="GX97" i="11" s="1"/>
  <c r="GX98" i="11" s="1"/>
  <c r="GX99" i="11" s="1"/>
  <c r="GX100" i="11" s="1"/>
  <c r="GX101" i="11" s="1"/>
  <c r="GX102" i="11" s="1"/>
  <c r="GX103" i="11" s="1"/>
  <c r="GX104" i="11" s="1"/>
  <c r="GX105" i="11" s="1"/>
  <c r="GX106" i="11" s="1"/>
  <c r="GX107" i="11" s="1"/>
  <c r="GX108" i="11" s="1"/>
  <c r="GX109" i="11" s="1"/>
  <c r="GX110" i="11" s="1"/>
  <c r="GX111" i="11" s="1"/>
  <c r="GX112" i="11" s="1"/>
  <c r="GX113" i="11" s="1"/>
  <c r="GX114" i="11" s="1"/>
  <c r="GX115" i="11" s="1"/>
  <c r="GX116" i="11" s="1"/>
  <c r="GX117" i="11" s="1"/>
  <c r="GX118" i="11" s="1"/>
  <c r="GY7" i="11"/>
  <c r="AW7" i="11"/>
  <c r="AV8" i="11"/>
  <c r="AW4" i="11"/>
  <c r="I49" i="11"/>
  <c r="FG48" i="11"/>
  <c r="GY9" i="11" l="1"/>
  <c r="GY10" i="11" s="1"/>
  <c r="GY11" i="11" s="1"/>
  <c r="GY12" i="11" s="1"/>
  <c r="GY13" i="11" s="1"/>
  <c r="GY14" i="11" s="1"/>
  <c r="GY15" i="11" s="1"/>
  <c r="GY16" i="11" s="1"/>
  <c r="GY17" i="11" s="1"/>
  <c r="GY18" i="11" s="1"/>
  <c r="GY19" i="11" s="1"/>
  <c r="GY20" i="11" s="1"/>
  <c r="GY21" i="11" s="1"/>
  <c r="GY22" i="11" s="1"/>
  <c r="GY23" i="11" s="1"/>
  <c r="GY24" i="11" s="1"/>
  <c r="GY25" i="11" s="1"/>
  <c r="GY26" i="11" s="1"/>
  <c r="GY27" i="11" s="1"/>
  <c r="GY28" i="11" s="1"/>
  <c r="GY29" i="11" s="1"/>
  <c r="GY30" i="11" s="1"/>
  <c r="GY31" i="11" s="1"/>
  <c r="GY32" i="11" s="1"/>
  <c r="GY33" i="11" s="1"/>
  <c r="GY34" i="11" s="1"/>
  <c r="GY35" i="11" s="1"/>
  <c r="GY36" i="11" s="1"/>
  <c r="GY37" i="11" s="1"/>
  <c r="GY38" i="11" s="1"/>
  <c r="GY39" i="11" s="1"/>
  <c r="GY40" i="11" s="1"/>
  <c r="GY41" i="11" s="1"/>
  <c r="GY42" i="11" s="1"/>
  <c r="GY43" i="11" s="1"/>
  <c r="GY44" i="11" s="1"/>
  <c r="GY45" i="11" s="1"/>
  <c r="GY46" i="11" s="1"/>
  <c r="GY47" i="11" s="1"/>
  <c r="GY48" i="11" s="1"/>
  <c r="GY49" i="11" s="1"/>
  <c r="GY50" i="11" s="1"/>
  <c r="GY51" i="11" s="1"/>
  <c r="GY52" i="11" s="1"/>
  <c r="GY53" i="11" s="1"/>
  <c r="GY54" i="11" s="1"/>
  <c r="GY55" i="11" s="1"/>
  <c r="GY56" i="11" s="1"/>
  <c r="GY57" i="11" s="1"/>
  <c r="GY58" i="11" s="1"/>
  <c r="GY59" i="11" s="1"/>
  <c r="GY60" i="11" s="1"/>
  <c r="GY61" i="11" s="1"/>
  <c r="GY62" i="11" s="1"/>
  <c r="GY63" i="11" s="1"/>
  <c r="GY64" i="11" s="1"/>
  <c r="GY65" i="11" s="1"/>
  <c r="GY66" i="11" s="1"/>
  <c r="GY67" i="11" s="1"/>
  <c r="GY68" i="11" s="1"/>
  <c r="GY69" i="11" s="1"/>
  <c r="GY70" i="11" s="1"/>
  <c r="GY71" i="11" s="1"/>
  <c r="GY72" i="11" s="1"/>
  <c r="GY73" i="11" s="1"/>
  <c r="GY74" i="11" s="1"/>
  <c r="GY75" i="11" s="1"/>
  <c r="GY76" i="11" s="1"/>
  <c r="GY77" i="11" s="1"/>
  <c r="GY78" i="11" s="1"/>
  <c r="GY79" i="11" s="1"/>
  <c r="GY80" i="11" s="1"/>
  <c r="GY81" i="11" s="1"/>
  <c r="GY82" i="11" s="1"/>
  <c r="GY83" i="11" s="1"/>
  <c r="GY84" i="11" s="1"/>
  <c r="GY85" i="11" s="1"/>
  <c r="GY86" i="11" s="1"/>
  <c r="GY87" i="11" s="1"/>
  <c r="GY88" i="11" s="1"/>
  <c r="GY89" i="11" s="1"/>
  <c r="GY90" i="11" s="1"/>
  <c r="GY91" i="11" s="1"/>
  <c r="GY92" i="11" s="1"/>
  <c r="GY93" i="11" s="1"/>
  <c r="GY94" i="11" s="1"/>
  <c r="GY95" i="11" s="1"/>
  <c r="GY96" i="11" s="1"/>
  <c r="GY97" i="11" s="1"/>
  <c r="GY98" i="11" s="1"/>
  <c r="GY99" i="11" s="1"/>
  <c r="GY100" i="11" s="1"/>
  <c r="GY101" i="11" s="1"/>
  <c r="GY102" i="11" s="1"/>
  <c r="GY103" i="11" s="1"/>
  <c r="GY104" i="11" s="1"/>
  <c r="GY105" i="11" s="1"/>
  <c r="GY106" i="11" s="1"/>
  <c r="GY107" i="11" s="1"/>
  <c r="GY108" i="11" s="1"/>
  <c r="GY109" i="11" s="1"/>
  <c r="GY110" i="11" s="1"/>
  <c r="GY111" i="11" s="1"/>
  <c r="GY112" i="11" s="1"/>
  <c r="GY113" i="11" s="1"/>
  <c r="GY114" i="11" s="1"/>
  <c r="GY115" i="11" s="1"/>
  <c r="GY116" i="11" s="1"/>
  <c r="GY117" i="11" s="1"/>
  <c r="GY118" i="11" s="1"/>
  <c r="GZ7" i="11"/>
  <c r="AX7" i="11"/>
  <c r="AW8" i="11"/>
  <c r="AX4" i="11"/>
  <c r="I50" i="11"/>
  <c r="FG49" i="11"/>
  <c r="GZ9" i="11" l="1"/>
  <c r="GZ10" i="11" s="1"/>
  <c r="GZ11" i="11" s="1"/>
  <c r="GZ12" i="11" s="1"/>
  <c r="GZ13" i="11" s="1"/>
  <c r="GZ14" i="11" s="1"/>
  <c r="GZ15" i="11" s="1"/>
  <c r="GZ16" i="11" s="1"/>
  <c r="GZ17" i="11" s="1"/>
  <c r="GZ18" i="11" s="1"/>
  <c r="GZ19" i="11" s="1"/>
  <c r="GZ20" i="11" s="1"/>
  <c r="GZ21" i="11" s="1"/>
  <c r="GZ22" i="11" s="1"/>
  <c r="GZ23" i="11" s="1"/>
  <c r="GZ24" i="11" s="1"/>
  <c r="GZ25" i="11" s="1"/>
  <c r="GZ26" i="11" s="1"/>
  <c r="GZ27" i="11" s="1"/>
  <c r="GZ28" i="11" s="1"/>
  <c r="GZ29" i="11" s="1"/>
  <c r="GZ30" i="11" s="1"/>
  <c r="GZ31" i="11" s="1"/>
  <c r="GZ32" i="11" s="1"/>
  <c r="GZ33" i="11" s="1"/>
  <c r="GZ34" i="11" s="1"/>
  <c r="GZ35" i="11" s="1"/>
  <c r="GZ36" i="11" s="1"/>
  <c r="GZ37" i="11" s="1"/>
  <c r="GZ38" i="11" s="1"/>
  <c r="GZ39" i="11" s="1"/>
  <c r="GZ40" i="11" s="1"/>
  <c r="GZ41" i="11" s="1"/>
  <c r="GZ42" i="11" s="1"/>
  <c r="GZ43" i="11" s="1"/>
  <c r="GZ44" i="11" s="1"/>
  <c r="GZ45" i="11" s="1"/>
  <c r="GZ46" i="11" s="1"/>
  <c r="GZ47" i="11" s="1"/>
  <c r="GZ48" i="11" s="1"/>
  <c r="GZ49" i="11" s="1"/>
  <c r="GZ50" i="11" s="1"/>
  <c r="GZ51" i="11" s="1"/>
  <c r="GZ52" i="11" s="1"/>
  <c r="GZ53" i="11" s="1"/>
  <c r="GZ54" i="11" s="1"/>
  <c r="GZ55" i="11" s="1"/>
  <c r="GZ56" i="11" s="1"/>
  <c r="GZ57" i="11" s="1"/>
  <c r="GZ58" i="11" s="1"/>
  <c r="GZ59" i="11" s="1"/>
  <c r="GZ60" i="11" s="1"/>
  <c r="GZ61" i="11" s="1"/>
  <c r="GZ62" i="11" s="1"/>
  <c r="GZ63" i="11" s="1"/>
  <c r="GZ64" i="11" s="1"/>
  <c r="GZ65" i="11" s="1"/>
  <c r="GZ66" i="11" s="1"/>
  <c r="GZ67" i="11" s="1"/>
  <c r="GZ68" i="11" s="1"/>
  <c r="GZ69" i="11" s="1"/>
  <c r="GZ70" i="11" s="1"/>
  <c r="GZ71" i="11" s="1"/>
  <c r="GZ72" i="11" s="1"/>
  <c r="GZ73" i="11" s="1"/>
  <c r="GZ74" i="11" s="1"/>
  <c r="GZ75" i="11" s="1"/>
  <c r="GZ76" i="11" s="1"/>
  <c r="GZ77" i="11" s="1"/>
  <c r="GZ78" i="11" s="1"/>
  <c r="GZ79" i="11" s="1"/>
  <c r="GZ80" i="11" s="1"/>
  <c r="GZ81" i="11" s="1"/>
  <c r="GZ82" i="11" s="1"/>
  <c r="GZ83" i="11" s="1"/>
  <c r="GZ84" i="11" s="1"/>
  <c r="GZ85" i="11" s="1"/>
  <c r="GZ86" i="11" s="1"/>
  <c r="GZ87" i="11" s="1"/>
  <c r="GZ88" i="11" s="1"/>
  <c r="GZ89" i="11" s="1"/>
  <c r="GZ90" i="11" s="1"/>
  <c r="GZ91" i="11" s="1"/>
  <c r="GZ92" i="11" s="1"/>
  <c r="GZ93" i="11" s="1"/>
  <c r="GZ94" i="11" s="1"/>
  <c r="GZ95" i="11" s="1"/>
  <c r="GZ96" i="11" s="1"/>
  <c r="GZ97" i="11" s="1"/>
  <c r="GZ98" i="11" s="1"/>
  <c r="GZ99" i="11" s="1"/>
  <c r="GZ100" i="11" s="1"/>
  <c r="GZ101" i="11" s="1"/>
  <c r="GZ102" i="11" s="1"/>
  <c r="GZ103" i="11" s="1"/>
  <c r="GZ104" i="11" s="1"/>
  <c r="GZ105" i="11" s="1"/>
  <c r="GZ106" i="11" s="1"/>
  <c r="GZ107" i="11" s="1"/>
  <c r="GZ108" i="11" s="1"/>
  <c r="GZ109" i="11" s="1"/>
  <c r="GZ110" i="11" s="1"/>
  <c r="GZ111" i="11" s="1"/>
  <c r="GZ112" i="11" s="1"/>
  <c r="GZ113" i="11" s="1"/>
  <c r="GZ114" i="11" s="1"/>
  <c r="GZ115" i="11" s="1"/>
  <c r="GZ116" i="11" s="1"/>
  <c r="GZ117" i="11" s="1"/>
  <c r="GZ118" i="11" s="1"/>
  <c r="HA7" i="11"/>
  <c r="AY4" i="11"/>
  <c r="FG50" i="11"/>
  <c r="I51" i="11"/>
  <c r="AX8" i="11"/>
  <c r="AY7" i="11"/>
  <c r="HA9" i="11" l="1"/>
  <c r="HA10" i="11" s="1"/>
  <c r="HA11" i="11" s="1"/>
  <c r="HA12" i="11" s="1"/>
  <c r="HA13" i="11" s="1"/>
  <c r="HA14" i="11" s="1"/>
  <c r="HA15" i="11" s="1"/>
  <c r="HA16" i="11" s="1"/>
  <c r="HA17" i="11" s="1"/>
  <c r="HA18" i="11" s="1"/>
  <c r="HA19" i="11" s="1"/>
  <c r="HA20" i="11" s="1"/>
  <c r="HA21" i="11" s="1"/>
  <c r="HA22" i="11" s="1"/>
  <c r="HA23" i="11" s="1"/>
  <c r="HA24" i="11" s="1"/>
  <c r="HA25" i="11" s="1"/>
  <c r="HA26" i="11" s="1"/>
  <c r="HA27" i="11" s="1"/>
  <c r="HA28" i="11" s="1"/>
  <c r="HA29" i="11" s="1"/>
  <c r="HA30" i="11" s="1"/>
  <c r="HA31" i="11" s="1"/>
  <c r="HA32" i="11" s="1"/>
  <c r="HA33" i="11" s="1"/>
  <c r="HA34" i="11" s="1"/>
  <c r="HA35" i="11" s="1"/>
  <c r="HA36" i="11" s="1"/>
  <c r="HA37" i="11" s="1"/>
  <c r="HA38" i="11" s="1"/>
  <c r="HA39" i="11" s="1"/>
  <c r="HA40" i="11" s="1"/>
  <c r="HA41" i="11" s="1"/>
  <c r="HA42" i="11" s="1"/>
  <c r="HA43" i="11" s="1"/>
  <c r="HA44" i="11" s="1"/>
  <c r="HA45" i="11" s="1"/>
  <c r="HA46" i="11" s="1"/>
  <c r="HA47" i="11" s="1"/>
  <c r="HA48" i="11" s="1"/>
  <c r="HA49" i="11" s="1"/>
  <c r="HA50" i="11" s="1"/>
  <c r="HA51" i="11" s="1"/>
  <c r="HA52" i="11" s="1"/>
  <c r="HA53" i="11" s="1"/>
  <c r="HA54" i="11" s="1"/>
  <c r="HA55" i="11" s="1"/>
  <c r="HA56" i="11" s="1"/>
  <c r="HA57" i="11" s="1"/>
  <c r="HA58" i="11" s="1"/>
  <c r="HA59" i="11" s="1"/>
  <c r="HA60" i="11" s="1"/>
  <c r="HA61" i="11" s="1"/>
  <c r="HA62" i="11" s="1"/>
  <c r="HA63" i="11" s="1"/>
  <c r="HA64" i="11" s="1"/>
  <c r="HA65" i="11" s="1"/>
  <c r="HA66" i="11" s="1"/>
  <c r="HA67" i="11" s="1"/>
  <c r="HA68" i="11" s="1"/>
  <c r="HA69" i="11" s="1"/>
  <c r="HA70" i="11" s="1"/>
  <c r="HA71" i="11" s="1"/>
  <c r="HA72" i="11" s="1"/>
  <c r="HA73" i="11" s="1"/>
  <c r="HA74" i="11" s="1"/>
  <c r="HA75" i="11" s="1"/>
  <c r="HA76" i="11" s="1"/>
  <c r="HA77" i="11" s="1"/>
  <c r="HA78" i="11" s="1"/>
  <c r="HA79" i="11" s="1"/>
  <c r="HA80" i="11" s="1"/>
  <c r="HA81" i="11" s="1"/>
  <c r="HA82" i="11" s="1"/>
  <c r="HA83" i="11" s="1"/>
  <c r="HA84" i="11" s="1"/>
  <c r="HA85" i="11" s="1"/>
  <c r="HA86" i="11" s="1"/>
  <c r="HA87" i="11" s="1"/>
  <c r="HA88" i="11" s="1"/>
  <c r="HA89" i="11" s="1"/>
  <c r="HA90" i="11" s="1"/>
  <c r="HA91" i="11" s="1"/>
  <c r="HA92" i="11" s="1"/>
  <c r="HA93" i="11" s="1"/>
  <c r="HA94" i="11" s="1"/>
  <c r="HA95" i="11" s="1"/>
  <c r="HA96" i="11" s="1"/>
  <c r="HA97" i="11" s="1"/>
  <c r="HA98" i="11" s="1"/>
  <c r="HA99" i="11" s="1"/>
  <c r="HA100" i="11" s="1"/>
  <c r="HA101" i="11" s="1"/>
  <c r="HA102" i="11" s="1"/>
  <c r="HA103" i="11" s="1"/>
  <c r="HA104" i="11" s="1"/>
  <c r="HA105" i="11" s="1"/>
  <c r="HA106" i="11" s="1"/>
  <c r="HA107" i="11" s="1"/>
  <c r="HA108" i="11" s="1"/>
  <c r="HA109" i="11" s="1"/>
  <c r="HA110" i="11" s="1"/>
  <c r="HA111" i="11" s="1"/>
  <c r="HA112" i="11" s="1"/>
  <c r="HA113" i="11" s="1"/>
  <c r="HA114" i="11" s="1"/>
  <c r="HA115" i="11" s="1"/>
  <c r="HA116" i="11" s="1"/>
  <c r="HA117" i="11" s="1"/>
  <c r="HA118" i="11" s="1"/>
  <c r="HB7" i="11"/>
  <c r="I52" i="11"/>
  <c r="FG51" i="11"/>
  <c r="AY8" i="11"/>
  <c r="AZ7" i="11"/>
  <c r="AZ4" i="11"/>
  <c r="HB9" i="11" l="1"/>
  <c r="HB10" i="11" s="1"/>
  <c r="HB11" i="11" s="1"/>
  <c r="HB12" i="11" s="1"/>
  <c r="HB13" i="11" s="1"/>
  <c r="HB14" i="11" s="1"/>
  <c r="HB15" i="11" s="1"/>
  <c r="HB16" i="11" s="1"/>
  <c r="HB17" i="11" s="1"/>
  <c r="HB18" i="11" s="1"/>
  <c r="HB19" i="11" s="1"/>
  <c r="HB20" i="11" s="1"/>
  <c r="HB21" i="11" s="1"/>
  <c r="HB22" i="11" s="1"/>
  <c r="HB23" i="11" s="1"/>
  <c r="HB24" i="11" s="1"/>
  <c r="HB25" i="11" s="1"/>
  <c r="HB26" i="11" s="1"/>
  <c r="HB27" i="11" s="1"/>
  <c r="HB28" i="11" s="1"/>
  <c r="HB29" i="11" s="1"/>
  <c r="HB30" i="11" s="1"/>
  <c r="HB31" i="11" s="1"/>
  <c r="HB32" i="11" s="1"/>
  <c r="HB33" i="11" s="1"/>
  <c r="HB34" i="11" s="1"/>
  <c r="HB35" i="11" s="1"/>
  <c r="HB36" i="11" s="1"/>
  <c r="HB37" i="11" s="1"/>
  <c r="HB38" i="11" s="1"/>
  <c r="HB39" i="11" s="1"/>
  <c r="HB40" i="11" s="1"/>
  <c r="HB41" i="11" s="1"/>
  <c r="HB42" i="11" s="1"/>
  <c r="HB43" i="11" s="1"/>
  <c r="HB44" i="11" s="1"/>
  <c r="HB45" i="11" s="1"/>
  <c r="HB46" i="11" s="1"/>
  <c r="HB47" i="11" s="1"/>
  <c r="HB48" i="11" s="1"/>
  <c r="HB49" i="11" s="1"/>
  <c r="HB50" i="11" s="1"/>
  <c r="HB51" i="11" s="1"/>
  <c r="HB52" i="11" s="1"/>
  <c r="HB53" i="11" s="1"/>
  <c r="HB54" i="11" s="1"/>
  <c r="HB55" i="11" s="1"/>
  <c r="HB56" i="11" s="1"/>
  <c r="HB57" i="11" s="1"/>
  <c r="HB58" i="11" s="1"/>
  <c r="HB59" i="11" s="1"/>
  <c r="HB60" i="11" s="1"/>
  <c r="HB61" i="11" s="1"/>
  <c r="HB62" i="11" s="1"/>
  <c r="HB63" i="11" s="1"/>
  <c r="HB64" i="11" s="1"/>
  <c r="HB65" i="11" s="1"/>
  <c r="HB66" i="11" s="1"/>
  <c r="HB67" i="11" s="1"/>
  <c r="HB68" i="11" s="1"/>
  <c r="HB69" i="11" s="1"/>
  <c r="HB70" i="11" s="1"/>
  <c r="HB71" i="11" s="1"/>
  <c r="HB72" i="11" s="1"/>
  <c r="HB73" i="11" s="1"/>
  <c r="HB74" i="11" s="1"/>
  <c r="HB75" i="11" s="1"/>
  <c r="HB76" i="11" s="1"/>
  <c r="HB77" i="11" s="1"/>
  <c r="HB78" i="11" s="1"/>
  <c r="HB79" i="11" s="1"/>
  <c r="HB80" i="11" s="1"/>
  <c r="HB81" i="11" s="1"/>
  <c r="HB82" i="11" s="1"/>
  <c r="HB83" i="11" s="1"/>
  <c r="HB84" i="11" s="1"/>
  <c r="HB85" i="11" s="1"/>
  <c r="HB86" i="11" s="1"/>
  <c r="HB87" i="11" s="1"/>
  <c r="HB88" i="11" s="1"/>
  <c r="HB89" i="11" s="1"/>
  <c r="HB90" i="11" s="1"/>
  <c r="HB91" i="11" s="1"/>
  <c r="HB92" i="11" s="1"/>
  <c r="HB93" i="11" s="1"/>
  <c r="HB94" i="11" s="1"/>
  <c r="HB95" i="11" s="1"/>
  <c r="HB96" i="11" s="1"/>
  <c r="HB97" i="11" s="1"/>
  <c r="HB98" i="11" s="1"/>
  <c r="HB99" i="11" s="1"/>
  <c r="HB100" i="11" s="1"/>
  <c r="HB101" i="11" s="1"/>
  <c r="HB102" i="11" s="1"/>
  <c r="HB103" i="11" s="1"/>
  <c r="HB104" i="11" s="1"/>
  <c r="HB105" i="11" s="1"/>
  <c r="HB106" i="11" s="1"/>
  <c r="HB107" i="11" s="1"/>
  <c r="HB108" i="11" s="1"/>
  <c r="HB109" i="11" s="1"/>
  <c r="HB110" i="11" s="1"/>
  <c r="HB111" i="11" s="1"/>
  <c r="HB112" i="11" s="1"/>
  <c r="HB113" i="11" s="1"/>
  <c r="HB114" i="11" s="1"/>
  <c r="HB115" i="11" s="1"/>
  <c r="HB116" i="11" s="1"/>
  <c r="HB117" i="11" s="1"/>
  <c r="HB118" i="11" s="1"/>
  <c r="HC7" i="11"/>
  <c r="BA7" i="11"/>
  <c r="AZ8" i="11"/>
  <c r="BA4" i="11"/>
  <c r="FG52" i="11"/>
  <c r="I53" i="11"/>
  <c r="HC9" i="11" l="1"/>
  <c r="HC10" i="11" s="1"/>
  <c r="HC11" i="11" s="1"/>
  <c r="HC12" i="11" s="1"/>
  <c r="HC13" i="11" s="1"/>
  <c r="HC14" i="11" s="1"/>
  <c r="HC15" i="11" s="1"/>
  <c r="HC16" i="11" s="1"/>
  <c r="HC17" i="11" s="1"/>
  <c r="HC18" i="11" s="1"/>
  <c r="HC19" i="11" s="1"/>
  <c r="HC20" i="11" s="1"/>
  <c r="HC21" i="11" s="1"/>
  <c r="HC22" i="11" s="1"/>
  <c r="HC23" i="11" s="1"/>
  <c r="HC24" i="11" s="1"/>
  <c r="HC25" i="11" s="1"/>
  <c r="HC26" i="11" s="1"/>
  <c r="HC27" i="11" s="1"/>
  <c r="HC28" i="11" s="1"/>
  <c r="HC29" i="11" s="1"/>
  <c r="HC30" i="11" s="1"/>
  <c r="HC31" i="11" s="1"/>
  <c r="HC32" i="11" s="1"/>
  <c r="HC33" i="11" s="1"/>
  <c r="HC34" i="11" s="1"/>
  <c r="HC35" i="11" s="1"/>
  <c r="HC36" i="11" s="1"/>
  <c r="HC37" i="11" s="1"/>
  <c r="HC38" i="11" s="1"/>
  <c r="HC39" i="11" s="1"/>
  <c r="HC40" i="11" s="1"/>
  <c r="HC41" i="11" s="1"/>
  <c r="HC42" i="11" s="1"/>
  <c r="HC43" i="11" s="1"/>
  <c r="HC44" i="11" s="1"/>
  <c r="HC45" i="11" s="1"/>
  <c r="HC46" i="11" s="1"/>
  <c r="HC47" i="11" s="1"/>
  <c r="HC48" i="11" s="1"/>
  <c r="HC49" i="11" s="1"/>
  <c r="HC50" i="11" s="1"/>
  <c r="HC51" i="11" s="1"/>
  <c r="HC52" i="11" s="1"/>
  <c r="HC53" i="11" s="1"/>
  <c r="HC54" i="11" s="1"/>
  <c r="HC55" i="11" s="1"/>
  <c r="HC56" i="11" s="1"/>
  <c r="HC57" i="11" s="1"/>
  <c r="HC58" i="11" s="1"/>
  <c r="HC59" i="11" s="1"/>
  <c r="HC60" i="11" s="1"/>
  <c r="HC61" i="11" s="1"/>
  <c r="HC62" i="11" s="1"/>
  <c r="HC63" i="11" s="1"/>
  <c r="HC64" i="11" s="1"/>
  <c r="HC65" i="11" s="1"/>
  <c r="HC66" i="11" s="1"/>
  <c r="HC67" i="11" s="1"/>
  <c r="HC68" i="11" s="1"/>
  <c r="HC69" i="11" s="1"/>
  <c r="HC70" i="11" s="1"/>
  <c r="HC71" i="11" s="1"/>
  <c r="HC72" i="11" s="1"/>
  <c r="HC73" i="11" s="1"/>
  <c r="HC74" i="11" s="1"/>
  <c r="HC75" i="11" s="1"/>
  <c r="HC76" i="11" s="1"/>
  <c r="HC77" i="11" s="1"/>
  <c r="HC78" i="11" s="1"/>
  <c r="HC79" i="11" s="1"/>
  <c r="HC80" i="11" s="1"/>
  <c r="HC81" i="11" s="1"/>
  <c r="HC82" i="11" s="1"/>
  <c r="HC83" i="11" s="1"/>
  <c r="HC84" i="11" s="1"/>
  <c r="HC85" i="11" s="1"/>
  <c r="HC86" i="11" s="1"/>
  <c r="HC87" i="11" s="1"/>
  <c r="HC88" i="11" s="1"/>
  <c r="HC89" i="11" s="1"/>
  <c r="HC90" i="11" s="1"/>
  <c r="HC91" i="11" s="1"/>
  <c r="HC92" i="11" s="1"/>
  <c r="HC93" i="11" s="1"/>
  <c r="HC94" i="11" s="1"/>
  <c r="HC95" i="11" s="1"/>
  <c r="HC96" i="11" s="1"/>
  <c r="HC97" i="11" s="1"/>
  <c r="HC98" i="11" s="1"/>
  <c r="HC99" i="11" s="1"/>
  <c r="HC100" i="11" s="1"/>
  <c r="HC101" i="11" s="1"/>
  <c r="HC102" i="11" s="1"/>
  <c r="HC103" i="11" s="1"/>
  <c r="HC104" i="11" s="1"/>
  <c r="HC105" i="11" s="1"/>
  <c r="HC106" i="11" s="1"/>
  <c r="HC107" i="11" s="1"/>
  <c r="HC108" i="11" s="1"/>
  <c r="HC109" i="11" s="1"/>
  <c r="HC110" i="11" s="1"/>
  <c r="HC111" i="11" s="1"/>
  <c r="HC112" i="11" s="1"/>
  <c r="HC113" i="11" s="1"/>
  <c r="HC114" i="11" s="1"/>
  <c r="HC115" i="11" s="1"/>
  <c r="HC116" i="11" s="1"/>
  <c r="HC117" i="11" s="1"/>
  <c r="HC118" i="11" s="1"/>
  <c r="HD7" i="11"/>
  <c r="BB7" i="11"/>
  <c r="BA8" i="11"/>
  <c r="I54" i="11"/>
  <c r="FG53" i="11"/>
  <c r="BB4" i="11"/>
  <c r="HD9" i="11" l="1"/>
  <c r="HD10" i="11" s="1"/>
  <c r="HD11" i="11" s="1"/>
  <c r="HD12" i="11" s="1"/>
  <c r="HD13" i="11" s="1"/>
  <c r="HD14" i="11" s="1"/>
  <c r="HD15" i="11" s="1"/>
  <c r="HD16" i="11" s="1"/>
  <c r="HD17" i="11" s="1"/>
  <c r="HD18" i="11" s="1"/>
  <c r="HD19" i="11" s="1"/>
  <c r="HD20" i="11" s="1"/>
  <c r="HD21" i="11" s="1"/>
  <c r="HD22" i="11" s="1"/>
  <c r="HD23" i="11" s="1"/>
  <c r="HD24" i="11" s="1"/>
  <c r="HD25" i="11" s="1"/>
  <c r="HD26" i="11" s="1"/>
  <c r="HD27" i="11" s="1"/>
  <c r="HD28" i="11" s="1"/>
  <c r="HD29" i="11" s="1"/>
  <c r="HD30" i="11" s="1"/>
  <c r="HD31" i="11" s="1"/>
  <c r="HD32" i="11" s="1"/>
  <c r="HD33" i="11" s="1"/>
  <c r="HD34" i="11" s="1"/>
  <c r="HD35" i="11" s="1"/>
  <c r="HD36" i="11" s="1"/>
  <c r="HD37" i="11" s="1"/>
  <c r="HD38" i="11" s="1"/>
  <c r="HD39" i="11" s="1"/>
  <c r="HD40" i="11" s="1"/>
  <c r="HD41" i="11" s="1"/>
  <c r="HD42" i="11" s="1"/>
  <c r="HD43" i="11" s="1"/>
  <c r="HD44" i="11" s="1"/>
  <c r="HD45" i="11" s="1"/>
  <c r="HD46" i="11" s="1"/>
  <c r="HD47" i="11" s="1"/>
  <c r="HD48" i="11" s="1"/>
  <c r="HD49" i="11" s="1"/>
  <c r="HD50" i="11" s="1"/>
  <c r="HD51" i="11" s="1"/>
  <c r="HD52" i="11" s="1"/>
  <c r="HD53" i="11" s="1"/>
  <c r="HD54" i="11" s="1"/>
  <c r="HD55" i="11" s="1"/>
  <c r="HD56" i="11" s="1"/>
  <c r="HD57" i="11" s="1"/>
  <c r="HD58" i="11" s="1"/>
  <c r="HD59" i="11" s="1"/>
  <c r="HD60" i="11" s="1"/>
  <c r="HD61" i="11" s="1"/>
  <c r="HD62" i="11" s="1"/>
  <c r="HD63" i="11" s="1"/>
  <c r="HD64" i="11" s="1"/>
  <c r="HD65" i="11" s="1"/>
  <c r="HD66" i="11" s="1"/>
  <c r="HD67" i="11" s="1"/>
  <c r="HD68" i="11" s="1"/>
  <c r="HD69" i="11" s="1"/>
  <c r="HD70" i="11" s="1"/>
  <c r="HD71" i="11" s="1"/>
  <c r="HD72" i="11" s="1"/>
  <c r="HD73" i="11" s="1"/>
  <c r="HD74" i="11" s="1"/>
  <c r="HD75" i="11" s="1"/>
  <c r="HD76" i="11" s="1"/>
  <c r="HD77" i="11" s="1"/>
  <c r="HD78" i="11" s="1"/>
  <c r="HD79" i="11" s="1"/>
  <c r="HD80" i="11" s="1"/>
  <c r="HD81" i="11" s="1"/>
  <c r="HD82" i="11" s="1"/>
  <c r="HD83" i="11" s="1"/>
  <c r="HD84" i="11" s="1"/>
  <c r="HD85" i="11" s="1"/>
  <c r="HD86" i="11" s="1"/>
  <c r="HD87" i="11" s="1"/>
  <c r="HD88" i="11" s="1"/>
  <c r="HD89" i="11" s="1"/>
  <c r="HD90" i="11" s="1"/>
  <c r="HD91" i="11" s="1"/>
  <c r="HD92" i="11" s="1"/>
  <c r="HD93" i="11" s="1"/>
  <c r="HD94" i="11" s="1"/>
  <c r="HD95" i="11" s="1"/>
  <c r="HD96" i="11" s="1"/>
  <c r="HD97" i="11" s="1"/>
  <c r="HD98" i="11" s="1"/>
  <c r="HD99" i="11" s="1"/>
  <c r="HD100" i="11" s="1"/>
  <c r="HD101" i="11" s="1"/>
  <c r="HD102" i="11" s="1"/>
  <c r="HD103" i="11" s="1"/>
  <c r="HD104" i="11" s="1"/>
  <c r="HD105" i="11" s="1"/>
  <c r="HD106" i="11" s="1"/>
  <c r="HD107" i="11" s="1"/>
  <c r="HD108" i="11" s="1"/>
  <c r="HD109" i="11" s="1"/>
  <c r="HD110" i="11" s="1"/>
  <c r="HD111" i="11" s="1"/>
  <c r="HD112" i="11" s="1"/>
  <c r="HD113" i="11" s="1"/>
  <c r="HD114" i="11" s="1"/>
  <c r="HD115" i="11" s="1"/>
  <c r="HD116" i="11" s="1"/>
  <c r="HD117" i="11" s="1"/>
  <c r="HD118" i="11" s="1"/>
  <c r="HE7" i="11"/>
  <c r="I55" i="11"/>
  <c r="FG54" i="11"/>
  <c r="BB8" i="11"/>
  <c r="BC7" i="11"/>
  <c r="BC4" i="11"/>
  <c r="HE9" i="11" l="1"/>
  <c r="HE10" i="11" s="1"/>
  <c r="HE11" i="11" s="1"/>
  <c r="HE12" i="11" s="1"/>
  <c r="HE13" i="11" s="1"/>
  <c r="HE14" i="11" s="1"/>
  <c r="HE15" i="11" s="1"/>
  <c r="HE16" i="11" s="1"/>
  <c r="HE17" i="11" s="1"/>
  <c r="HE18" i="11" s="1"/>
  <c r="HE19" i="11" s="1"/>
  <c r="HE20" i="11" s="1"/>
  <c r="HE21" i="11" s="1"/>
  <c r="HE22" i="11" s="1"/>
  <c r="HE23" i="11" s="1"/>
  <c r="HE24" i="11" s="1"/>
  <c r="HE25" i="11" s="1"/>
  <c r="HE26" i="11" s="1"/>
  <c r="HE27" i="11" s="1"/>
  <c r="HE28" i="11" s="1"/>
  <c r="HE29" i="11" s="1"/>
  <c r="HE30" i="11" s="1"/>
  <c r="HE31" i="11" s="1"/>
  <c r="HE32" i="11" s="1"/>
  <c r="HE33" i="11" s="1"/>
  <c r="HE34" i="11" s="1"/>
  <c r="HE35" i="11" s="1"/>
  <c r="HE36" i="11" s="1"/>
  <c r="HE37" i="11" s="1"/>
  <c r="HE38" i="11" s="1"/>
  <c r="HE39" i="11" s="1"/>
  <c r="HE40" i="11" s="1"/>
  <c r="HE41" i="11" s="1"/>
  <c r="HE42" i="11" s="1"/>
  <c r="HE43" i="11" s="1"/>
  <c r="HE44" i="11" s="1"/>
  <c r="HE45" i="11" s="1"/>
  <c r="HE46" i="11" s="1"/>
  <c r="HE47" i="11" s="1"/>
  <c r="HE48" i="11" s="1"/>
  <c r="HE49" i="11" s="1"/>
  <c r="HE50" i="11" s="1"/>
  <c r="HE51" i="11" s="1"/>
  <c r="HE52" i="11" s="1"/>
  <c r="HE53" i="11" s="1"/>
  <c r="HE54" i="11" s="1"/>
  <c r="HE55" i="11" s="1"/>
  <c r="HE56" i="11" s="1"/>
  <c r="HE57" i="11" s="1"/>
  <c r="HE58" i="11" s="1"/>
  <c r="HE59" i="11" s="1"/>
  <c r="HE60" i="11" s="1"/>
  <c r="HE61" i="11" s="1"/>
  <c r="HE62" i="11" s="1"/>
  <c r="HE63" i="11" s="1"/>
  <c r="HE64" i="11" s="1"/>
  <c r="HE65" i="11" s="1"/>
  <c r="HE66" i="11" s="1"/>
  <c r="HE67" i="11" s="1"/>
  <c r="HE68" i="11" s="1"/>
  <c r="HE69" i="11" s="1"/>
  <c r="HE70" i="11" s="1"/>
  <c r="HE71" i="11" s="1"/>
  <c r="HE72" i="11" s="1"/>
  <c r="HE73" i="11" s="1"/>
  <c r="HE74" i="11" s="1"/>
  <c r="HE75" i="11" s="1"/>
  <c r="HE76" i="11" s="1"/>
  <c r="HE77" i="11" s="1"/>
  <c r="HE78" i="11" s="1"/>
  <c r="HE79" i="11" s="1"/>
  <c r="HE80" i="11" s="1"/>
  <c r="HE81" i="11" s="1"/>
  <c r="HE82" i="11" s="1"/>
  <c r="HE83" i="11" s="1"/>
  <c r="HE84" i="11" s="1"/>
  <c r="HE85" i="11" s="1"/>
  <c r="HE86" i="11" s="1"/>
  <c r="HE87" i="11" s="1"/>
  <c r="HE88" i="11" s="1"/>
  <c r="HE89" i="11" s="1"/>
  <c r="HE90" i="11" s="1"/>
  <c r="HE91" i="11" s="1"/>
  <c r="HE92" i="11" s="1"/>
  <c r="HE93" i="11" s="1"/>
  <c r="HE94" i="11" s="1"/>
  <c r="HE95" i="11" s="1"/>
  <c r="HE96" i="11" s="1"/>
  <c r="HE97" i="11" s="1"/>
  <c r="HE98" i="11" s="1"/>
  <c r="HE99" i="11" s="1"/>
  <c r="HE100" i="11" s="1"/>
  <c r="HE101" i="11" s="1"/>
  <c r="HE102" i="11" s="1"/>
  <c r="HE103" i="11" s="1"/>
  <c r="HE104" i="11" s="1"/>
  <c r="HE105" i="11" s="1"/>
  <c r="HE106" i="11" s="1"/>
  <c r="HE107" i="11" s="1"/>
  <c r="HE108" i="11" s="1"/>
  <c r="HE109" i="11" s="1"/>
  <c r="HE110" i="11" s="1"/>
  <c r="HE111" i="11" s="1"/>
  <c r="HE112" i="11" s="1"/>
  <c r="HE113" i="11" s="1"/>
  <c r="HE114" i="11" s="1"/>
  <c r="HE115" i="11" s="1"/>
  <c r="HE116" i="11" s="1"/>
  <c r="HE117" i="11" s="1"/>
  <c r="HE118" i="11" s="1"/>
  <c r="HF7" i="11"/>
  <c r="BD4" i="11"/>
  <c r="BC8" i="11"/>
  <c r="BD7" i="11"/>
  <c r="I56" i="11"/>
  <c r="FG55" i="11"/>
  <c r="HF9" i="11" l="1"/>
  <c r="HF10" i="11" s="1"/>
  <c r="HF11" i="11" s="1"/>
  <c r="HF12" i="11" s="1"/>
  <c r="HF13" i="11" s="1"/>
  <c r="HF14" i="11" s="1"/>
  <c r="HF15" i="11" s="1"/>
  <c r="HF16" i="11" s="1"/>
  <c r="HF17" i="11" s="1"/>
  <c r="HF18" i="11" s="1"/>
  <c r="HF19" i="11" s="1"/>
  <c r="HF20" i="11" s="1"/>
  <c r="HF21" i="11" s="1"/>
  <c r="HF22" i="11" s="1"/>
  <c r="HF23" i="11" s="1"/>
  <c r="HF24" i="11" s="1"/>
  <c r="HF25" i="11" s="1"/>
  <c r="HF26" i="11" s="1"/>
  <c r="HF27" i="11" s="1"/>
  <c r="HF28" i="11" s="1"/>
  <c r="HF29" i="11" s="1"/>
  <c r="HF30" i="11" s="1"/>
  <c r="HF31" i="11" s="1"/>
  <c r="HF32" i="11" s="1"/>
  <c r="HF33" i="11" s="1"/>
  <c r="HF34" i="11" s="1"/>
  <c r="HF35" i="11" s="1"/>
  <c r="HF36" i="11" s="1"/>
  <c r="HF37" i="11" s="1"/>
  <c r="HF38" i="11" s="1"/>
  <c r="HF39" i="11" s="1"/>
  <c r="HF40" i="11" s="1"/>
  <c r="HF41" i="11" s="1"/>
  <c r="HF42" i="11" s="1"/>
  <c r="HF43" i="11" s="1"/>
  <c r="HF44" i="11" s="1"/>
  <c r="HF45" i="11" s="1"/>
  <c r="HF46" i="11" s="1"/>
  <c r="HF47" i="11" s="1"/>
  <c r="HF48" i="11" s="1"/>
  <c r="HF49" i="11" s="1"/>
  <c r="HF50" i="11" s="1"/>
  <c r="HF51" i="11" s="1"/>
  <c r="HF52" i="11" s="1"/>
  <c r="HF53" i="11" s="1"/>
  <c r="HF54" i="11" s="1"/>
  <c r="HF55" i="11" s="1"/>
  <c r="HF56" i="11" s="1"/>
  <c r="HF57" i="11" s="1"/>
  <c r="HF58" i="11" s="1"/>
  <c r="HF59" i="11" s="1"/>
  <c r="HF60" i="11" s="1"/>
  <c r="HF61" i="11" s="1"/>
  <c r="HF62" i="11" s="1"/>
  <c r="HF63" i="11" s="1"/>
  <c r="HF64" i="11" s="1"/>
  <c r="HF65" i="11" s="1"/>
  <c r="HF66" i="11" s="1"/>
  <c r="HF67" i="11" s="1"/>
  <c r="HF68" i="11" s="1"/>
  <c r="HF69" i="11" s="1"/>
  <c r="HF70" i="11" s="1"/>
  <c r="HF71" i="11" s="1"/>
  <c r="HF72" i="11" s="1"/>
  <c r="HF73" i="11" s="1"/>
  <c r="HF74" i="11" s="1"/>
  <c r="HF75" i="11" s="1"/>
  <c r="HF76" i="11" s="1"/>
  <c r="HF77" i="11" s="1"/>
  <c r="HF78" i="11" s="1"/>
  <c r="HF79" i="11" s="1"/>
  <c r="HF80" i="11" s="1"/>
  <c r="HF81" i="11" s="1"/>
  <c r="HF82" i="11" s="1"/>
  <c r="HF83" i="11" s="1"/>
  <c r="HF84" i="11" s="1"/>
  <c r="HF85" i="11" s="1"/>
  <c r="HF86" i="11" s="1"/>
  <c r="HF87" i="11" s="1"/>
  <c r="HF88" i="11" s="1"/>
  <c r="HF89" i="11" s="1"/>
  <c r="HF90" i="11" s="1"/>
  <c r="HF91" i="11" s="1"/>
  <c r="HF92" i="11" s="1"/>
  <c r="HF93" i="11" s="1"/>
  <c r="HF94" i="11" s="1"/>
  <c r="HF95" i="11" s="1"/>
  <c r="HF96" i="11" s="1"/>
  <c r="HF97" i="11" s="1"/>
  <c r="HF98" i="11" s="1"/>
  <c r="HF99" i="11" s="1"/>
  <c r="HF100" i="11" s="1"/>
  <c r="HF101" i="11" s="1"/>
  <c r="HF102" i="11" s="1"/>
  <c r="HF103" i="11" s="1"/>
  <c r="HF104" i="11" s="1"/>
  <c r="HF105" i="11" s="1"/>
  <c r="HF106" i="11" s="1"/>
  <c r="HF107" i="11" s="1"/>
  <c r="HF108" i="11" s="1"/>
  <c r="HF109" i="11" s="1"/>
  <c r="HF110" i="11" s="1"/>
  <c r="HF111" i="11" s="1"/>
  <c r="HF112" i="11" s="1"/>
  <c r="HF113" i="11" s="1"/>
  <c r="HF114" i="11" s="1"/>
  <c r="HF115" i="11" s="1"/>
  <c r="HF116" i="11" s="1"/>
  <c r="HF117" i="11" s="1"/>
  <c r="HF118" i="11" s="1"/>
  <c r="HG7" i="11"/>
  <c r="FG56" i="11"/>
  <c r="I57" i="11"/>
  <c r="BE7" i="11"/>
  <c r="BD8" i="11"/>
  <c r="BE4" i="11"/>
  <c r="HG9" i="11" l="1"/>
  <c r="HG10" i="11" s="1"/>
  <c r="HG11" i="11" s="1"/>
  <c r="HG12" i="11" s="1"/>
  <c r="HG13" i="11" s="1"/>
  <c r="HG14" i="11" s="1"/>
  <c r="HG15" i="11" s="1"/>
  <c r="HG16" i="11" s="1"/>
  <c r="HG17" i="11" s="1"/>
  <c r="HG18" i="11" s="1"/>
  <c r="HG19" i="11" s="1"/>
  <c r="HG20" i="11" s="1"/>
  <c r="HG21" i="11" s="1"/>
  <c r="HG22" i="11" s="1"/>
  <c r="HG23" i="11" s="1"/>
  <c r="HG24" i="11" s="1"/>
  <c r="HG25" i="11" s="1"/>
  <c r="HG26" i="11" s="1"/>
  <c r="HG27" i="11" s="1"/>
  <c r="HG28" i="11" s="1"/>
  <c r="HG29" i="11" s="1"/>
  <c r="HG30" i="11" s="1"/>
  <c r="HG31" i="11" s="1"/>
  <c r="HG32" i="11" s="1"/>
  <c r="HG33" i="11" s="1"/>
  <c r="HG34" i="11" s="1"/>
  <c r="HG35" i="11" s="1"/>
  <c r="HG36" i="11" s="1"/>
  <c r="HG37" i="11" s="1"/>
  <c r="HG38" i="11" s="1"/>
  <c r="HG39" i="11" s="1"/>
  <c r="HG40" i="11" s="1"/>
  <c r="HG41" i="11" s="1"/>
  <c r="HG42" i="11" s="1"/>
  <c r="HG43" i="11" s="1"/>
  <c r="HG44" i="11" s="1"/>
  <c r="HG45" i="11" s="1"/>
  <c r="HG46" i="11" s="1"/>
  <c r="HG47" i="11" s="1"/>
  <c r="HG48" i="11" s="1"/>
  <c r="HG49" i="11" s="1"/>
  <c r="HG50" i="11" s="1"/>
  <c r="HG51" i="11" s="1"/>
  <c r="HG52" i="11" s="1"/>
  <c r="HG53" i="11" s="1"/>
  <c r="HG54" i="11" s="1"/>
  <c r="HG55" i="11" s="1"/>
  <c r="HG56" i="11" s="1"/>
  <c r="HG57" i="11" s="1"/>
  <c r="HG58" i="11" s="1"/>
  <c r="HG59" i="11" s="1"/>
  <c r="HG60" i="11" s="1"/>
  <c r="HG61" i="11" s="1"/>
  <c r="HG62" i="11" s="1"/>
  <c r="HG63" i="11" s="1"/>
  <c r="HG64" i="11" s="1"/>
  <c r="HG65" i="11" s="1"/>
  <c r="HG66" i="11" s="1"/>
  <c r="HG67" i="11" s="1"/>
  <c r="HG68" i="11" s="1"/>
  <c r="HG69" i="11" s="1"/>
  <c r="HG70" i="11" s="1"/>
  <c r="HG71" i="11" s="1"/>
  <c r="HG72" i="11" s="1"/>
  <c r="HG73" i="11" s="1"/>
  <c r="HG74" i="11" s="1"/>
  <c r="HG75" i="11" s="1"/>
  <c r="HG76" i="11" s="1"/>
  <c r="HG77" i="11" s="1"/>
  <c r="HG78" i="11" s="1"/>
  <c r="HG79" i="11" s="1"/>
  <c r="HG80" i="11" s="1"/>
  <c r="HG81" i="11" s="1"/>
  <c r="HG82" i="11" s="1"/>
  <c r="HG83" i="11" s="1"/>
  <c r="HG84" i="11" s="1"/>
  <c r="HG85" i="11" s="1"/>
  <c r="HG86" i="11" s="1"/>
  <c r="HG87" i="11" s="1"/>
  <c r="HG88" i="11" s="1"/>
  <c r="HG89" i="11" s="1"/>
  <c r="HG90" i="11" s="1"/>
  <c r="HG91" i="11" s="1"/>
  <c r="HG92" i="11" s="1"/>
  <c r="HG93" i="11" s="1"/>
  <c r="HG94" i="11" s="1"/>
  <c r="HG95" i="11" s="1"/>
  <c r="HG96" i="11" s="1"/>
  <c r="HG97" i="11" s="1"/>
  <c r="HG98" i="11" s="1"/>
  <c r="HG99" i="11" s="1"/>
  <c r="HG100" i="11" s="1"/>
  <c r="HG101" i="11" s="1"/>
  <c r="HG102" i="11" s="1"/>
  <c r="HG103" i="11" s="1"/>
  <c r="HG104" i="11" s="1"/>
  <c r="HG105" i="11" s="1"/>
  <c r="HG106" i="11" s="1"/>
  <c r="HG107" i="11" s="1"/>
  <c r="HG108" i="11" s="1"/>
  <c r="HG109" i="11" s="1"/>
  <c r="HG110" i="11" s="1"/>
  <c r="HG111" i="11" s="1"/>
  <c r="HG112" i="11" s="1"/>
  <c r="HG113" i="11" s="1"/>
  <c r="HG114" i="11" s="1"/>
  <c r="HG115" i="11" s="1"/>
  <c r="HG116" i="11" s="1"/>
  <c r="HG117" i="11" s="1"/>
  <c r="HG118" i="11" s="1"/>
  <c r="HH7" i="11"/>
  <c r="BF7" i="11"/>
  <c r="BE8" i="11"/>
  <c r="I58" i="11"/>
  <c r="FG57" i="11"/>
  <c r="BF4" i="11"/>
  <c r="HH9" i="11" l="1"/>
  <c r="HH10" i="11" s="1"/>
  <c r="HH11" i="11" s="1"/>
  <c r="HH12" i="11" s="1"/>
  <c r="HH13" i="11" s="1"/>
  <c r="HH14" i="11" s="1"/>
  <c r="HH15" i="11" s="1"/>
  <c r="HH16" i="11" s="1"/>
  <c r="HH17" i="11" s="1"/>
  <c r="HH18" i="11" s="1"/>
  <c r="HH19" i="11" s="1"/>
  <c r="HH20" i="11" s="1"/>
  <c r="HH21" i="11" s="1"/>
  <c r="HH22" i="11" s="1"/>
  <c r="HH23" i="11" s="1"/>
  <c r="HH24" i="11" s="1"/>
  <c r="HH25" i="11" s="1"/>
  <c r="HH26" i="11" s="1"/>
  <c r="HH27" i="11" s="1"/>
  <c r="HH28" i="11" s="1"/>
  <c r="HH29" i="11" s="1"/>
  <c r="HH30" i="11" s="1"/>
  <c r="HH31" i="11" s="1"/>
  <c r="HH32" i="11" s="1"/>
  <c r="HH33" i="11" s="1"/>
  <c r="HH34" i="11" s="1"/>
  <c r="HH35" i="11" s="1"/>
  <c r="HH36" i="11" s="1"/>
  <c r="HH37" i="11" s="1"/>
  <c r="HH38" i="11" s="1"/>
  <c r="HH39" i="11" s="1"/>
  <c r="HH40" i="11" s="1"/>
  <c r="HH41" i="11" s="1"/>
  <c r="HH42" i="11" s="1"/>
  <c r="HH43" i="11" s="1"/>
  <c r="HH44" i="11" s="1"/>
  <c r="HH45" i="11" s="1"/>
  <c r="HH46" i="11" s="1"/>
  <c r="HH47" i="11" s="1"/>
  <c r="HH48" i="11" s="1"/>
  <c r="HH49" i="11" s="1"/>
  <c r="HH50" i="11" s="1"/>
  <c r="HH51" i="11" s="1"/>
  <c r="HH52" i="11" s="1"/>
  <c r="HH53" i="11" s="1"/>
  <c r="HH54" i="11" s="1"/>
  <c r="HH55" i="11" s="1"/>
  <c r="HH56" i="11" s="1"/>
  <c r="HH57" i="11" s="1"/>
  <c r="HH58" i="11" s="1"/>
  <c r="HH59" i="11" s="1"/>
  <c r="HH60" i="11" s="1"/>
  <c r="HH61" i="11" s="1"/>
  <c r="HH62" i="11" s="1"/>
  <c r="HH63" i="11" s="1"/>
  <c r="HH64" i="11" s="1"/>
  <c r="HH65" i="11" s="1"/>
  <c r="HH66" i="11" s="1"/>
  <c r="HH67" i="11" s="1"/>
  <c r="HH68" i="11" s="1"/>
  <c r="HH69" i="11" s="1"/>
  <c r="HH70" i="11" s="1"/>
  <c r="HH71" i="11" s="1"/>
  <c r="HH72" i="11" s="1"/>
  <c r="HH73" i="11" s="1"/>
  <c r="HH74" i="11" s="1"/>
  <c r="HH75" i="11" s="1"/>
  <c r="HH76" i="11" s="1"/>
  <c r="HH77" i="11" s="1"/>
  <c r="HH78" i="11" s="1"/>
  <c r="HH79" i="11" s="1"/>
  <c r="HH80" i="11" s="1"/>
  <c r="HH81" i="11" s="1"/>
  <c r="HH82" i="11" s="1"/>
  <c r="HH83" i="11" s="1"/>
  <c r="HH84" i="11" s="1"/>
  <c r="HH85" i="11" s="1"/>
  <c r="HH86" i="11" s="1"/>
  <c r="HH87" i="11" s="1"/>
  <c r="HH88" i="11" s="1"/>
  <c r="HH89" i="11" s="1"/>
  <c r="HH90" i="11" s="1"/>
  <c r="HH91" i="11" s="1"/>
  <c r="HH92" i="11" s="1"/>
  <c r="HH93" i="11" s="1"/>
  <c r="HH94" i="11" s="1"/>
  <c r="HH95" i="11" s="1"/>
  <c r="HH96" i="11" s="1"/>
  <c r="HH97" i="11" s="1"/>
  <c r="HH98" i="11" s="1"/>
  <c r="HH99" i="11" s="1"/>
  <c r="HH100" i="11" s="1"/>
  <c r="HH101" i="11" s="1"/>
  <c r="HH102" i="11" s="1"/>
  <c r="HH103" i="11" s="1"/>
  <c r="HH104" i="11" s="1"/>
  <c r="HH105" i="11" s="1"/>
  <c r="HH106" i="11" s="1"/>
  <c r="HH107" i="11" s="1"/>
  <c r="HH108" i="11" s="1"/>
  <c r="HH109" i="11" s="1"/>
  <c r="HH110" i="11" s="1"/>
  <c r="HH111" i="11" s="1"/>
  <c r="HH112" i="11" s="1"/>
  <c r="HH113" i="11" s="1"/>
  <c r="HH114" i="11" s="1"/>
  <c r="HH115" i="11" s="1"/>
  <c r="HH116" i="11" s="1"/>
  <c r="HH117" i="11" s="1"/>
  <c r="HH118" i="11" s="1"/>
  <c r="HI7" i="11"/>
  <c r="I59" i="11"/>
  <c r="FG58" i="11"/>
  <c r="BF8" i="11"/>
  <c r="BG7" i="11"/>
  <c r="BG4" i="11"/>
  <c r="HI9" i="11" l="1"/>
  <c r="HI10" i="11" s="1"/>
  <c r="HI11" i="11" s="1"/>
  <c r="HI12" i="11" s="1"/>
  <c r="HI13" i="11" s="1"/>
  <c r="HI14" i="11" s="1"/>
  <c r="HI15" i="11" s="1"/>
  <c r="HI16" i="11" s="1"/>
  <c r="HI17" i="11" s="1"/>
  <c r="HI18" i="11" s="1"/>
  <c r="HI19" i="11" s="1"/>
  <c r="HI20" i="11" s="1"/>
  <c r="HI21" i="11" s="1"/>
  <c r="HI22" i="11" s="1"/>
  <c r="HI23" i="11" s="1"/>
  <c r="HI24" i="11" s="1"/>
  <c r="HI25" i="11" s="1"/>
  <c r="HI26" i="11" s="1"/>
  <c r="HI27" i="11" s="1"/>
  <c r="HI28" i="11" s="1"/>
  <c r="HI29" i="11" s="1"/>
  <c r="HI30" i="11" s="1"/>
  <c r="HI31" i="11" s="1"/>
  <c r="HI32" i="11" s="1"/>
  <c r="HI33" i="11" s="1"/>
  <c r="HI34" i="11" s="1"/>
  <c r="HI35" i="11" s="1"/>
  <c r="HI36" i="11" s="1"/>
  <c r="HI37" i="11" s="1"/>
  <c r="HI38" i="11" s="1"/>
  <c r="HI39" i="11" s="1"/>
  <c r="HI40" i="11" s="1"/>
  <c r="HI41" i="11" s="1"/>
  <c r="HI42" i="11" s="1"/>
  <c r="HI43" i="11" s="1"/>
  <c r="HI44" i="11" s="1"/>
  <c r="HI45" i="11" s="1"/>
  <c r="HI46" i="11" s="1"/>
  <c r="HI47" i="11" s="1"/>
  <c r="HI48" i="11" s="1"/>
  <c r="HI49" i="11" s="1"/>
  <c r="HI50" i="11" s="1"/>
  <c r="HI51" i="11" s="1"/>
  <c r="HI52" i="11" s="1"/>
  <c r="HI53" i="11" s="1"/>
  <c r="HI54" i="11" s="1"/>
  <c r="HI55" i="11" s="1"/>
  <c r="HI56" i="11" s="1"/>
  <c r="HI57" i="11" s="1"/>
  <c r="HI58" i="11" s="1"/>
  <c r="HI59" i="11" s="1"/>
  <c r="HI60" i="11" s="1"/>
  <c r="HI61" i="11" s="1"/>
  <c r="HI62" i="11" s="1"/>
  <c r="HI63" i="11" s="1"/>
  <c r="HI64" i="11" s="1"/>
  <c r="HI65" i="11" s="1"/>
  <c r="HI66" i="11" s="1"/>
  <c r="HI67" i="11" s="1"/>
  <c r="HI68" i="11" s="1"/>
  <c r="HI69" i="11" s="1"/>
  <c r="HI70" i="11" s="1"/>
  <c r="HI71" i="11" s="1"/>
  <c r="HI72" i="11" s="1"/>
  <c r="HI73" i="11" s="1"/>
  <c r="HI74" i="11" s="1"/>
  <c r="HI75" i="11" s="1"/>
  <c r="HI76" i="11" s="1"/>
  <c r="HI77" i="11" s="1"/>
  <c r="HI78" i="11" s="1"/>
  <c r="HI79" i="11" s="1"/>
  <c r="HI80" i="11" s="1"/>
  <c r="HI81" i="11" s="1"/>
  <c r="HI82" i="11" s="1"/>
  <c r="HI83" i="11" s="1"/>
  <c r="HI84" i="11" s="1"/>
  <c r="HI85" i="11" s="1"/>
  <c r="HI86" i="11" s="1"/>
  <c r="HI87" i="11" s="1"/>
  <c r="HI88" i="11" s="1"/>
  <c r="HI89" i="11" s="1"/>
  <c r="HI90" i="11" s="1"/>
  <c r="HI91" i="11" s="1"/>
  <c r="HI92" i="11" s="1"/>
  <c r="HI93" i="11" s="1"/>
  <c r="HI94" i="11" s="1"/>
  <c r="HI95" i="11" s="1"/>
  <c r="HI96" i="11" s="1"/>
  <c r="HI97" i="11" s="1"/>
  <c r="HI98" i="11" s="1"/>
  <c r="HI99" i="11" s="1"/>
  <c r="HI100" i="11" s="1"/>
  <c r="HI101" i="11" s="1"/>
  <c r="HI102" i="11" s="1"/>
  <c r="HI103" i="11" s="1"/>
  <c r="HI104" i="11" s="1"/>
  <c r="HI105" i="11" s="1"/>
  <c r="HI106" i="11" s="1"/>
  <c r="HI107" i="11" s="1"/>
  <c r="HI108" i="11" s="1"/>
  <c r="HI109" i="11" s="1"/>
  <c r="HI110" i="11" s="1"/>
  <c r="HI111" i="11" s="1"/>
  <c r="HI112" i="11" s="1"/>
  <c r="HI113" i="11" s="1"/>
  <c r="HI114" i="11" s="1"/>
  <c r="HI115" i="11" s="1"/>
  <c r="HI116" i="11" s="1"/>
  <c r="HI117" i="11" s="1"/>
  <c r="HI118" i="11" s="1"/>
  <c r="HJ7" i="11"/>
  <c r="BH7" i="11"/>
  <c r="BG8" i="11"/>
  <c r="BH4" i="11"/>
  <c r="I60" i="11"/>
  <c r="FG59" i="11"/>
  <c r="HJ9" i="11" l="1"/>
  <c r="HJ10" i="11" s="1"/>
  <c r="HJ11" i="11" s="1"/>
  <c r="HJ12" i="11" s="1"/>
  <c r="HJ13" i="11" s="1"/>
  <c r="HJ14" i="11" s="1"/>
  <c r="HJ15" i="11" s="1"/>
  <c r="HJ16" i="11" s="1"/>
  <c r="HJ17" i="11" s="1"/>
  <c r="HJ18" i="11" s="1"/>
  <c r="HJ19" i="11" s="1"/>
  <c r="HJ20" i="11" s="1"/>
  <c r="HJ21" i="11" s="1"/>
  <c r="HJ22" i="11" s="1"/>
  <c r="HJ23" i="11" s="1"/>
  <c r="HJ24" i="11" s="1"/>
  <c r="HJ25" i="11" s="1"/>
  <c r="HJ26" i="11" s="1"/>
  <c r="HJ27" i="11" s="1"/>
  <c r="HJ28" i="11" s="1"/>
  <c r="HJ29" i="11" s="1"/>
  <c r="HJ30" i="11" s="1"/>
  <c r="HJ31" i="11" s="1"/>
  <c r="HJ32" i="11" s="1"/>
  <c r="HJ33" i="11" s="1"/>
  <c r="HJ34" i="11" s="1"/>
  <c r="HJ35" i="11" s="1"/>
  <c r="HJ36" i="11" s="1"/>
  <c r="HJ37" i="11" s="1"/>
  <c r="HJ38" i="11" s="1"/>
  <c r="HJ39" i="11" s="1"/>
  <c r="HJ40" i="11" s="1"/>
  <c r="HJ41" i="11" s="1"/>
  <c r="HJ42" i="11" s="1"/>
  <c r="HJ43" i="11" s="1"/>
  <c r="HJ44" i="11" s="1"/>
  <c r="HJ45" i="11" s="1"/>
  <c r="HJ46" i="11" s="1"/>
  <c r="HJ47" i="11" s="1"/>
  <c r="HJ48" i="11" s="1"/>
  <c r="HJ49" i="11" s="1"/>
  <c r="HJ50" i="11" s="1"/>
  <c r="HJ51" i="11" s="1"/>
  <c r="HJ52" i="11" s="1"/>
  <c r="HJ53" i="11" s="1"/>
  <c r="HJ54" i="11" s="1"/>
  <c r="HJ55" i="11" s="1"/>
  <c r="HJ56" i="11" s="1"/>
  <c r="HJ57" i="11" s="1"/>
  <c r="HJ58" i="11" s="1"/>
  <c r="HJ59" i="11" s="1"/>
  <c r="HJ60" i="11" s="1"/>
  <c r="HJ61" i="11" s="1"/>
  <c r="HJ62" i="11" s="1"/>
  <c r="HJ63" i="11" s="1"/>
  <c r="HJ64" i="11" s="1"/>
  <c r="HJ65" i="11" s="1"/>
  <c r="HJ66" i="11" s="1"/>
  <c r="HJ67" i="11" s="1"/>
  <c r="HJ68" i="11" s="1"/>
  <c r="HJ69" i="11" s="1"/>
  <c r="HJ70" i="11" s="1"/>
  <c r="HJ71" i="11" s="1"/>
  <c r="HJ72" i="11" s="1"/>
  <c r="HJ73" i="11" s="1"/>
  <c r="HJ74" i="11" s="1"/>
  <c r="HJ75" i="11" s="1"/>
  <c r="HJ76" i="11" s="1"/>
  <c r="HJ77" i="11" s="1"/>
  <c r="HJ78" i="11" s="1"/>
  <c r="HJ79" i="11" s="1"/>
  <c r="HJ80" i="11" s="1"/>
  <c r="HJ81" i="11" s="1"/>
  <c r="HJ82" i="11" s="1"/>
  <c r="HJ83" i="11" s="1"/>
  <c r="HJ84" i="11" s="1"/>
  <c r="HJ85" i="11" s="1"/>
  <c r="HJ86" i="11" s="1"/>
  <c r="HJ87" i="11" s="1"/>
  <c r="HJ88" i="11" s="1"/>
  <c r="HJ89" i="11" s="1"/>
  <c r="HJ90" i="11" s="1"/>
  <c r="HJ91" i="11" s="1"/>
  <c r="HJ92" i="11" s="1"/>
  <c r="HJ93" i="11" s="1"/>
  <c r="HJ94" i="11" s="1"/>
  <c r="HJ95" i="11" s="1"/>
  <c r="HJ96" i="11" s="1"/>
  <c r="HJ97" i="11" s="1"/>
  <c r="HJ98" i="11" s="1"/>
  <c r="HJ99" i="11" s="1"/>
  <c r="HJ100" i="11" s="1"/>
  <c r="HJ101" i="11" s="1"/>
  <c r="HJ102" i="11" s="1"/>
  <c r="HJ103" i="11" s="1"/>
  <c r="HJ104" i="11" s="1"/>
  <c r="HJ105" i="11" s="1"/>
  <c r="HJ106" i="11" s="1"/>
  <c r="HJ107" i="11" s="1"/>
  <c r="HJ108" i="11" s="1"/>
  <c r="HJ109" i="11" s="1"/>
  <c r="HJ110" i="11" s="1"/>
  <c r="HJ111" i="11" s="1"/>
  <c r="HJ112" i="11" s="1"/>
  <c r="HJ113" i="11" s="1"/>
  <c r="HJ114" i="11" s="1"/>
  <c r="HJ115" i="11" s="1"/>
  <c r="HJ116" i="11" s="1"/>
  <c r="HJ117" i="11" s="1"/>
  <c r="HJ118" i="11" s="1"/>
  <c r="HK7" i="11"/>
  <c r="BI4" i="11"/>
  <c r="I61" i="11"/>
  <c r="FG60" i="11"/>
  <c r="BI7" i="11"/>
  <c r="BH8" i="11"/>
  <c r="HK9" i="11" l="1"/>
  <c r="HK10" i="11" s="1"/>
  <c r="HK11" i="11" s="1"/>
  <c r="HK12" i="11" s="1"/>
  <c r="HK13" i="11" s="1"/>
  <c r="HK14" i="11" s="1"/>
  <c r="HK15" i="11" s="1"/>
  <c r="HK16" i="11" s="1"/>
  <c r="HK17" i="11" s="1"/>
  <c r="HK18" i="11" s="1"/>
  <c r="HK19" i="11" s="1"/>
  <c r="HK20" i="11" s="1"/>
  <c r="HK21" i="11" s="1"/>
  <c r="HK22" i="11" s="1"/>
  <c r="HK23" i="11" s="1"/>
  <c r="HK24" i="11" s="1"/>
  <c r="HK25" i="11" s="1"/>
  <c r="HK26" i="11" s="1"/>
  <c r="HK27" i="11" s="1"/>
  <c r="HK28" i="11" s="1"/>
  <c r="HK29" i="11" s="1"/>
  <c r="HK30" i="11" s="1"/>
  <c r="HK31" i="11" s="1"/>
  <c r="HK32" i="11" s="1"/>
  <c r="HK33" i="11" s="1"/>
  <c r="HK34" i="11" s="1"/>
  <c r="HK35" i="11" s="1"/>
  <c r="HK36" i="11" s="1"/>
  <c r="HK37" i="11" s="1"/>
  <c r="HK38" i="11" s="1"/>
  <c r="HK39" i="11" s="1"/>
  <c r="HK40" i="11" s="1"/>
  <c r="HK41" i="11" s="1"/>
  <c r="HK42" i="11" s="1"/>
  <c r="HK43" i="11" s="1"/>
  <c r="HK44" i="11" s="1"/>
  <c r="HK45" i="11" s="1"/>
  <c r="HK46" i="11" s="1"/>
  <c r="HK47" i="11" s="1"/>
  <c r="HK48" i="11" s="1"/>
  <c r="HK49" i="11" s="1"/>
  <c r="HK50" i="11" s="1"/>
  <c r="HK51" i="11" s="1"/>
  <c r="HK52" i="11" s="1"/>
  <c r="HK53" i="11" s="1"/>
  <c r="HK54" i="11" s="1"/>
  <c r="HK55" i="11" s="1"/>
  <c r="HK56" i="11" s="1"/>
  <c r="HK57" i="11" s="1"/>
  <c r="HK58" i="11" s="1"/>
  <c r="HK59" i="11" s="1"/>
  <c r="HK60" i="11" s="1"/>
  <c r="HK61" i="11" s="1"/>
  <c r="HK62" i="11" s="1"/>
  <c r="HK63" i="11" s="1"/>
  <c r="HK64" i="11" s="1"/>
  <c r="HK65" i="11" s="1"/>
  <c r="HK66" i="11" s="1"/>
  <c r="HK67" i="11" s="1"/>
  <c r="HK68" i="11" s="1"/>
  <c r="HK69" i="11" s="1"/>
  <c r="HK70" i="11" s="1"/>
  <c r="HK71" i="11" s="1"/>
  <c r="HK72" i="11" s="1"/>
  <c r="HK73" i="11" s="1"/>
  <c r="HK74" i="11" s="1"/>
  <c r="HK75" i="11" s="1"/>
  <c r="HK76" i="11" s="1"/>
  <c r="HK77" i="11" s="1"/>
  <c r="HK78" i="11" s="1"/>
  <c r="HK79" i="11" s="1"/>
  <c r="HK80" i="11" s="1"/>
  <c r="HK81" i="11" s="1"/>
  <c r="HK82" i="11" s="1"/>
  <c r="HK83" i="11" s="1"/>
  <c r="HK84" i="11" s="1"/>
  <c r="HK85" i="11" s="1"/>
  <c r="HK86" i="11" s="1"/>
  <c r="HK87" i="11" s="1"/>
  <c r="HK88" i="11" s="1"/>
  <c r="HK89" i="11" s="1"/>
  <c r="HK90" i="11" s="1"/>
  <c r="HK91" i="11" s="1"/>
  <c r="HK92" i="11" s="1"/>
  <c r="HK93" i="11" s="1"/>
  <c r="HK94" i="11" s="1"/>
  <c r="HK95" i="11" s="1"/>
  <c r="HK96" i="11" s="1"/>
  <c r="HK97" i="11" s="1"/>
  <c r="HK98" i="11" s="1"/>
  <c r="HK99" i="11" s="1"/>
  <c r="HK100" i="11" s="1"/>
  <c r="HK101" i="11" s="1"/>
  <c r="HK102" i="11" s="1"/>
  <c r="HK103" i="11" s="1"/>
  <c r="HK104" i="11" s="1"/>
  <c r="HK105" i="11" s="1"/>
  <c r="HK106" i="11" s="1"/>
  <c r="HK107" i="11" s="1"/>
  <c r="HK108" i="11" s="1"/>
  <c r="HK109" i="11" s="1"/>
  <c r="HK110" i="11" s="1"/>
  <c r="HK111" i="11" s="1"/>
  <c r="HK112" i="11" s="1"/>
  <c r="HK113" i="11" s="1"/>
  <c r="HK114" i="11" s="1"/>
  <c r="HK115" i="11" s="1"/>
  <c r="HK116" i="11" s="1"/>
  <c r="HK117" i="11" s="1"/>
  <c r="HK118" i="11" s="1"/>
  <c r="HL7" i="11"/>
  <c r="BJ4" i="11"/>
  <c r="BJ7" i="11"/>
  <c r="BI8" i="11"/>
  <c r="I62" i="11"/>
  <c r="FG61" i="11"/>
  <c r="HL9" i="11" l="1"/>
  <c r="HL10" i="11" s="1"/>
  <c r="HL11" i="11" s="1"/>
  <c r="HL12" i="11" s="1"/>
  <c r="HL13" i="11" s="1"/>
  <c r="HL14" i="11" s="1"/>
  <c r="HL15" i="11" s="1"/>
  <c r="HL16" i="11" s="1"/>
  <c r="HL17" i="11" s="1"/>
  <c r="HL18" i="11" s="1"/>
  <c r="HL19" i="11" s="1"/>
  <c r="HL20" i="11" s="1"/>
  <c r="HL21" i="11" s="1"/>
  <c r="HL22" i="11" s="1"/>
  <c r="HL23" i="11" s="1"/>
  <c r="HL24" i="11" s="1"/>
  <c r="HL25" i="11" s="1"/>
  <c r="HL26" i="11" s="1"/>
  <c r="HL27" i="11" s="1"/>
  <c r="HL28" i="11" s="1"/>
  <c r="HL29" i="11" s="1"/>
  <c r="HL30" i="11" s="1"/>
  <c r="HL31" i="11" s="1"/>
  <c r="HL32" i="11" s="1"/>
  <c r="HL33" i="11" s="1"/>
  <c r="HL34" i="11" s="1"/>
  <c r="HL35" i="11" s="1"/>
  <c r="HL36" i="11" s="1"/>
  <c r="HL37" i="11" s="1"/>
  <c r="HL38" i="11" s="1"/>
  <c r="HL39" i="11" s="1"/>
  <c r="HL40" i="11" s="1"/>
  <c r="HL41" i="11" s="1"/>
  <c r="HL42" i="11" s="1"/>
  <c r="HL43" i="11" s="1"/>
  <c r="HL44" i="11" s="1"/>
  <c r="HL45" i="11" s="1"/>
  <c r="HL46" i="11" s="1"/>
  <c r="HL47" i="11" s="1"/>
  <c r="HL48" i="11" s="1"/>
  <c r="HL49" i="11" s="1"/>
  <c r="HL50" i="11" s="1"/>
  <c r="HL51" i="11" s="1"/>
  <c r="HL52" i="11" s="1"/>
  <c r="HL53" i="11" s="1"/>
  <c r="HL54" i="11" s="1"/>
  <c r="HL55" i="11" s="1"/>
  <c r="HL56" i="11" s="1"/>
  <c r="HL57" i="11" s="1"/>
  <c r="HL58" i="11" s="1"/>
  <c r="HL59" i="11" s="1"/>
  <c r="HL60" i="11" s="1"/>
  <c r="HL61" i="11" s="1"/>
  <c r="HL62" i="11" s="1"/>
  <c r="HL63" i="11" s="1"/>
  <c r="HL64" i="11" s="1"/>
  <c r="HL65" i="11" s="1"/>
  <c r="HL66" i="11" s="1"/>
  <c r="HL67" i="11" s="1"/>
  <c r="HL68" i="11" s="1"/>
  <c r="HL69" i="11" s="1"/>
  <c r="HL70" i="11" s="1"/>
  <c r="HL71" i="11" s="1"/>
  <c r="HL72" i="11" s="1"/>
  <c r="HL73" i="11" s="1"/>
  <c r="HL74" i="11" s="1"/>
  <c r="HL75" i="11" s="1"/>
  <c r="HL76" i="11" s="1"/>
  <c r="HL77" i="11" s="1"/>
  <c r="HL78" i="11" s="1"/>
  <c r="HL79" i="11" s="1"/>
  <c r="HL80" i="11" s="1"/>
  <c r="HL81" i="11" s="1"/>
  <c r="HL82" i="11" s="1"/>
  <c r="HL83" i="11" s="1"/>
  <c r="HL84" i="11" s="1"/>
  <c r="HL85" i="11" s="1"/>
  <c r="HL86" i="11" s="1"/>
  <c r="HL87" i="11" s="1"/>
  <c r="HL88" i="11" s="1"/>
  <c r="HL89" i="11" s="1"/>
  <c r="HL90" i="11" s="1"/>
  <c r="HL91" i="11" s="1"/>
  <c r="HL92" i="11" s="1"/>
  <c r="HL93" i="11" s="1"/>
  <c r="HL94" i="11" s="1"/>
  <c r="HL95" i="11" s="1"/>
  <c r="HL96" i="11" s="1"/>
  <c r="HL97" i="11" s="1"/>
  <c r="HL98" i="11" s="1"/>
  <c r="HL99" i="11" s="1"/>
  <c r="HL100" i="11" s="1"/>
  <c r="HL101" i="11" s="1"/>
  <c r="HL102" i="11" s="1"/>
  <c r="HL103" i="11" s="1"/>
  <c r="HL104" i="11" s="1"/>
  <c r="HL105" i="11" s="1"/>
  <c r="HL106" i="11" s="1"/>
  <c r="HL107" i="11" s="1"/>
  <c r="HL108" i="11" s="1"/>
  <c r="HL109" i="11" s="1"/>
  <c r="HL110" i="11" s="1"/>
  <c r="HL111" i="11" s="1"/>
  <c r="HL112" i="11" s="1"/>
  <c r="HL113" i="11" s="1"/>
  <c r="HL114" i="11" s="1"/>
  <c r="HL115" i="11" s="1"/>
  <c r="HL116" i="11" s="1"/>
  <c r="HL117" i="11" s="1"/>
  <c r="HL118" i="11" s="1"/>
  <c r="HM7" i="11"/>
  <c r="BK4" i="11"/>
  <c r="FG62" i="11"/>
  <c r="I63" i="11"/>
  <c r="BJ8" i="11"/>
  <c r="BK7" i="11"/>
  <c r="HM9" i="11" l="1"/>
  <c r="HM10" i="11" s="1"/>
  <c r="HM11" i="11" s="1"/>
  <c r="HM12" i="11" s="1"/>
  <c r="HM13" i="11" s="1"/>
  <c r="HM14" i="11" s="1"/>
  <c r="HM15" i="11" s="1"/>
  <c r="HM16" i="11" s="1"/>
  <c r="HM17" i="11" s="1"/>
  <c r="HM18" i="11" s="1"/>
  <c r="HM19" i="11" s="1"/>
  <c r="HM20" i="11" s="1"/>
  <c r="HM21" i="11" s="1"/>
  <c r="HM22" i="11" s="1"/>
  <c r="HM23" i="11" s="1"/>
  <c r="HM24" i="11" s="1"/>
  <c r="HM25" i="11" s="1"/>
  <c r="HM26" i="11" s="1"/>
  <c r="HM27" i="11" s="1"/>
  <c r="HM28" i="11" s="1"/>
  <c r="HM29" i="11" s="1"/>
  <c r="HM30" i="11" s="1"/>
  <c r="HM31" i="11" s="1"/>
  <c r="HM32" i="11" s="1"/>
  <c r="HM33" i="11" s="1"/>
  <c r="HM34" i="11" s="1"/>
  <c r="HM35" i="11" s="1"/>
  <c r="HM36" i="11" s="1"/>
  <c r="HM37" i="11" s="1"/>
  <c r="HM38" i="11" s="1"/>
  <c r="HM39" i="11" s="1"/>
  <c r="HM40" i="11" s="1"/>
  <c r="HM41" i="11" s="1"/>
  <c r="HM42" i="11" s="1"/>
  <c r="HM43" i="11" s="1"/>
  <c r="HM44" i="11" s="1"/>
  <c r="HM45" i="11" s="1"/>
  <c r="HM46" i="11" s="1"/>
  <c r="HM47" i="11" s="1"/>
  <c r="HM48" i="11" s="1"/>
  <c r="HM49" i="11" s="1"/>
  <c r="HM50" i="11" s="1"/>
  <c r="HM51" i="11" s="1"/>
  <c r="HM52" i="11" s="1"/>
  <c r="HM53" i="11" s="1"/>
  <c r="HM54" i="11" s="1"/>
  <c r="HM55" i="11" s="1"/>
  <c r="HM56" i="11" s="1"/>
  <c r="HM57" i="11" s="1"/>
  <c r="HM58" i="11" s="1"/>
  <c r="HM59" i="11" s="1"/>
  <c r="HM60" i="11" s="1"/>
  <c r="HM61" i="11" s="1"/>
  <c r="HM62" i="11" s="1"/>
  <c r="HM63" i="11" s="1"/>
  <c r="HM64" i="11" s="1"/>
  <c r="HM65" i="11" s="1"/>
  <c r="HM66" i="11" s="1"/>
  <c r="HM67" i="11" s="1"/>
  <c r="HM68" i="11" s="1"/>
  <c r="HM69" i="11" s="1"/>
  <c r="HM70" i="11" s="1"/>
  <c r="HM71" i="11" s="1"/>
  <c r="HM72" i="11" s="1"/>
  <c r="HM73" i="11" s="1"/>
  <c r="HM74" i="11" s="1"/>
  <c r="HM75" i="11" s="1"/>
  <c r="HM76" i="11" s="1"/>
  <c r="HM77" i="11" s="1"/>
  <c r="HM78" i="11" s="1"/>
  <c r="HM79" i="11" s="1"/>
  <c r="HM80" i="11" s="1"/>
  <c r="HM81" i="11" s="1"/>
  <c r="HM82" i="11" s="1"/>
  <c r="HM83" i="11" s="1"/>
  <c r="HM84" i="11" s="1"/>
  <c r="HM85" i="11" s="1"/>
  <c r="HM86" i="11" s="1"/>
  <c r="HM87" i="11" s="1"/>
  <c r="HM88" i="11" s="1"/>
  <c r="HM89" i="11" s="1"/>
  <c r="HM90" i="11" s="1"/>
  <c r="HM91" i="11" s="1"/>
  <c r="HM92" i="11" s="1"/>
  <c r="HM93" i="11" s="1"/>
  <c r="HM94" i="11" s="1"/>
  <c r="HM95" i="11" s="1"/>
  <c r="HM96" i="11" s="1"/>
  <c r="HM97" i="11" s="1"/>
  <c r="HM98" i="11" s="1"/>
  <c r="HM99" i="11" s="1"/>
  <c r="HM100" i="11" s="1"/>
  <c r="HM101" i="11" s="1"/>
  <c r="HM102" i="11" s="1"/>
  <c r="HM103" i="11" s="1"/>
  <c r="HM104" i="11" s="1"/>
  <c r="HM105" i="11" s="1"/>
  <c r="HM106" i="11" s="1"/>
  <c r="HM107" i="11" s="1"/>
  <c r="HM108" i="11" s="1"/>
  <c r="HM109" i="11" s="1"/>
  <c r="HM110" i="11" s="1"/>
  <c r="HM111" i="11" s="1"/>
  <c r="HM112" i="11" s="1"/>
  <c r="HM113" i="11" s="1"/>
  <c r="HM114" i="11" s="1"/>
  <c r="HM115" i="11" s="1"/>
  <c r="HM116" i="11" s="1"/>
  <c r="HM117" i="11" s="1"/>
  <c r="HM118" i="11" s="1"/>
  <c r="HN7" i="11"/>
  <c r="I64" i="11"/>
  <c r="FG63" i="11"/>
  <c r="BK8" i="11"/>
  <c r="BL7" i="11"/>
  <c r="BL4" i="11"/>
  <c r="HN9" i="11" l="1"/>
  <c r="HN10" i="11" s="1"/>
  <c r="HN11" i="11" s="1"/>
  <c r="HN12" i="11" s="1"/>
  <c r="HN13" i="11" s="1"/>
  <c r="HN14" i="11" s="1"/>
  <c r="HN15" i="11" s="1"/>
  <c r="HN16" i="11" s="1"/>
  <c r="HN17" i="11" s="1"/>
  <c r="HN18" i="11" s="1"/>
  <c r="HN19" i="11" s="1"/>
  <c r="HN20" i="11" s="1"/>
  <c r="HN21" i="11" s="1"/>
  <c r="HN22" i="11" s="1"/>
  <c r="HN23" i="11" s="1"/>
  <c r="HN24" i="11" s="1"/>
  <c r="HN25" i="11" s="1"/>
  <c r="HN26" i="11" s="1"/>
  <c r="HN27" i="11" s="1"/>
  <c r="HN28" i="11" s="1"/>
  <c r="HN29" i="11" s="1"/>
  <c r="HN30" i="11" s="1"/>
  <c r="HN31" i="11" s="1"/>
  <c r="HN32" i="11" s="1"/>
  <c r="HN33" i="11" s="1"/>
  <c r="HN34" i="11" s="1"/>
  <c r="HN35" i="11" s="1"/>
  <c r="HN36" i="11" s="1"/>
  <c r="HN37" i="11" s="1"/>
  <c r="HN38" i="11" s="1"/>
  <c r="HN39" i="11" s="1"/>
  <c r="HN40" i="11" s="1"/>
  <c r="HN41" i="11" s="1"/>
  <c r="HN42" i="11" s="1"/>
  <c r="HN43" i="11" s="1"/>
  <c r="HN44" i="11" s="1"/>
  <c r="HN45" i="11" s="1"/>
  <c r="HN46" i="11" s="1"/>
  <c r="HN47" i="11" s="1"/>
  <c r="HN48" i="11" s="1"/>
  <c r="HN49" i="11" s="1"/>
  <c r="HN50" i="11" s="1"/>
  <c r="HN51" i="11" s="1"/>
  <c r="HN52" i="11" s="1"/>
  <c r="HN53" i="11" s="1"/>
  <c r="HN54" i="11" s="1"/>
  <c r="HN55" i="11" s="1"/>
  <c r="HN56" i="11" s="1"/>
  <c r="HN57" i="11" s="1"/>
  <c r="HN58" i="11" s="1"/>
  <c r="HN59" i="11" s="1"/>
  <c r="HN60" i="11" s="1"/>
  <c r="HN61" i="11" s="1"/>
  <c r="HN62" i="11" s="1"/>
  <c r="HN63" i="11" s="1"/>
  <c r="HN64" i="11" s="1"/>
  <c r="HN65" i="11" s="1"/>
  <c r="HN66" i="11" s="1"/>
  <c r="HN67" i="11" s="1"/>
  <c r="HN68" i="11" s="1"/>
  <c r="HN69" i="11" s="1"/>
  <c r="HN70" i="11" s="1"/>
  <c r="HN71" i="11" s="1"/>
  <c r="HN72" i="11" s="1"/>
  <c r="HN73" i="11" s="1"/>
  <c r="HN74" i="11" s="1"/>
  <c r="HN75" i="11" s="1"/>
  <c r="HN76" i="11" s="1"/>
  <c r="HN77" i="11" s="1"/>
  <c r="HN78" i="11" s="1"/>
  <c r="HN79" i="11" s="1"/>
  <c r="HN80" i="11" s="1"/>
  <c r="HN81" i="11" s="1"/>
  <c r="HN82" i="11" s="1"/>
  <c r="HN83" i="11" s="1"/>
  <c r="HN84" i="11" s="1"/>
  <c r="HN85" i="11" s="1"/>
  <c r="HN86" i="11" s="1"/>
  <c r="HN87" i="11" s="1"/>
  <c r="HN88" i="11" s="1"/>
  <c r="HN89" i="11" s="1"/>
  <c r="HN90" i="11" s="1"/>
  <c r="HN91" i="11" s="1"/>
  <c r="HN92" i="11" s="1"/>
  <c r="HN93" i="11" s="1"/>
  <c r="HN94" i="11" s="1"/>
  <c r="HN95" i="11" s="1"/>
  <c r="HN96" i="11" s="1"/>
  <c r="HN97" i="11" s="1"/>
  <c r="HN98" i="11" s="1"/>
  <c r="HN99" i="11" s="1"/>
  <c r="HN100" i="11" s="1"/>
  <c r="HN101" i="11" s="1"/>
  <c r="HN102" i="11" s="1"/>
  <c r="HN103" i="11" s="1"/>
  <c r="HN104" i="11" s="1"/>
  <c r="HN105" i="11" s="1"/>
  <c r="HN106" i="11" s="1"/>
  <c r="HN107" i="11" s="1"/>
  <c r="HN108" i="11" s="1"/>
  <c r="HN109" i="11" s="1"/>
  <c r="HN110" i="11" s="1"/>
  <c r="HN111" i="11" s="1"/>
  <c r="HN112" i="11" s="1"/>
  <c r="HN113" i="11" s="1"/>
  <c r="HN114" i="11" s="1"/>
  <c r="HN115" i="11" s="1"/>
  <c r="HN116" i="11" s="1"/>
  <c r="HN117" i="11" s="1"/>
  <c r="HN118" i="11" s="1"/>
  <c r="HO7" i="11"/>
  <c r="BM7" i="11"/>
  <c r="BL8" i="11"/>
  <c r="I65" i="11"/>
  <c r="FG64" i="11"/>
  <c r="BM4" i="11"/>
  <c r="HO9" i="11" l="1"/>
  <c r="HO10" i="11" s="1"/>
  <c r="HO11" i="11" s="1"/>
  <c r="HO12" i="11" s="1"/>
  <c r="HO13" i="11" s="1"/>
  <c r="HO14" i="11" s="1"/>
  <c r="HO15" i="11" s="1"/>
  <c r="HO16" i="11" s="1"/>
  <c r="HO17" i="11" s="1"/>
  <c r="HO18" i="11" s="1"/>
  <c r="HO19" i="11" s="1"/>
  <c r="HO20" i="11" s="1"/>
  <c r="HO21" i="11" s="1"/>
  <c r="HO22" i="11" s="1"/>
  <c r="HO23" i="11" s="1"/>
  <c r="HO24" i="11" s="1"/>
  <c r="HO25" i="11" s="1"/>
  <c r="HO26" i="11" s="1"/>
  <c r="HO27" i="11" s="1"/>
  <c r="HO28" i="11" s="1"/>
  <c r="HO29" i="11" s="1"/>
  <c r="HO30" i="11" s="1"/>
  <c r="HO31" i="11" s="1"/>
  <c r="HO32" i="11" s="1"/>
  <c r="HO33" i="11" s="1"/>
  <c r="HO34" i="11" s="1"/>
  <c r="HO35" i="11" s="1"/>
  <c r="HO36" i="11" s="1"/>
  <c r="HO37" i="11" s="1"/>
  <c r="HO38" i="11" s="1"/>
  <c r="HO39" i="11" s="1"/>
  <c r="HO40" i="11" s="1"/>
  <c r="HO41" i="11" s="1"/>
  <c r="HO42" i="11" s="1"/>
  <c r="HO43" i="11" s="1"/>
  <c r="HO44" i="11" s="1"/>
  <c r="HO45" i="11" s="1"/>
  <c r="HO46" i="11" s="1"/>
  <c r="HO47" i="11" s="1"/>
  <c r="HO48" i="11" s="1"/>
  <c r="HO49" i="11" s="1"/>
  <c r="HO50" i="11" s="1"/>
  <c r="HO51" i="11" s="1"/>
  <c r="HO52" i="11" s="1"/>
  <c r="HO53" i="11" s="1"/>
  <c r="HO54" i="11" s="1"/>
  <c r="HO55" i="11" s="1"/>
  <c r="HO56" i="11" s="1"/>
  <c r="HO57" i="11" s="1"/>
  <c r="HO58" i="11" s="1"/>
  <c r="HO59" i="11" s="1"/>
  <c r="HO60" i="11" s="1"/>
  <c r="HO61" i="11" s="1"/>
  <c r="HO62" i="11" s="1"/>
  <c r="HO63" i="11" s="1"/>
  <c r="HO64" i="11" s="1"/>
  <c r="HO65" i="11" s="1"/>
  <c r="HO66" i="11" s="1"/>
  <c r="HO67" i="11" s="1"/>
  <c r="HO68" i="11" s="1"/>
  <c r="HO69" i="11" s="1"/>
  <c r="HO70" i="11" s="1"/>
  <c r="HO71" i="11" s="1"/>
  <c r="HO72" i="11" s="1"/>
  <c r="HO73" i="11" s="1"/>
  <c r="HO74" i="11" s="1"/>
  <c r="HO75" i="11" s="1"/>
  <c r="HO76" i="11" s="1"/>
  <c r="HO77" i="11" s="1"/>
  <c r="HO78" i="11" s="1"/>
  <c r="HO79" i="11" s="1"/>
  <c r="HO80" i="11" s="1"/>
  <c r="HO81" i="11" s="1"/>
  <c r="HO82" i="11" s="1"/>
  <c r="HO83" i="11" s="1"/>
  <c r="HO84" i="11" s="1"/>
  <c r="HO85" i="11" s="1"/>
  <c r="HO86" i="11" s="1"/>
  <c r="HO87" i="11" s="1"/>
  <c r="HO88" i="11" s="1"/>
  <c r="HO89" i="11" s="1"/>
  <c r="HO90" i="11" s="1"/>
  <c r="HO91" i="11" s="1"/>
  <c r="HO92" i="11" s="1"/>
  <c r="HO93" i="11" s="1"/>
  <c r="HO94" i="11" s="1"/>
  <c r="HO95" i="11" s="1"/>
  <c r="HO96" i="11" s="1"/>
  <c r="HO97" i="11" s="1"/>
  <c r="HO98" i="11" s="1"/>
  <c r="HO99" i="11" s="1"/>
  <c r="HO100" i="11" s="1"/>
  <c r="HO101" i="11" s="1"/>
  <c r="HO102" i="11" s="1"/>
  <c r="HO103" i="11" s="1"/>
  <c r="HO104" i="11" s="1"/>
  <c r="HO105" i="11" s="1"/>
  <c r="HO106" i="11" s="1"/>
  <c r="HO107" i="11" s="1"/>
  <c r="HO108" i="11" s="1"/>
  <c r="HO109" i="11" s="1"/>
  <c r="HO110" i="11" s="1"/>
  <c r="HO111" i="11" s="1"/>
  <c r="HO112" i="11" s="1"/>
  <c r="HO113" i="11" s="1"/>
  <c r="HO114" i="11" s="1"/>
  <c r="HO115" i="11" s="1"/>
  <c r="HO116" i="11" s="1"/>
  <c r="HO117" i="11" s="1"/>
  <c r="HO118" i="11" s="1"/>
  <c r="HP7" i="11"/>
  <c r="I66" i="11"/>
  <c r="FG65" i="11"/>
  <c r="BN7" i="11"/>
  <c r="BM8" i="11"/>
  <c r="BN4" i="11"/>
  <c r="HP9" i="11" l="1"/>
  <c r="HP10" i="11" s="1"/>
  <c r="HP11" i="11" s="1"/>
  <c r="HP12" i="11" s="1"/>
  <c r="HP13" i="11" s="1"/>
  <c r="HP14" i="11" s="1"/>
  <c r="HP15" i="11" s="1"/>
  <c r="HP16" i="11" s="1"/>
  <c r="HP17" i="11" s="1"/>
  <c r="HP18" i="11" s="1"/>
  <c r="HP19" i="11" s="1"/>
  <c r="HP20" i="11" s="1"/>
  <c r="HP21" i="11" s="1"/>
  <c r="HP22" i="11" s="1"/>
  <c r="HP23" i="11" s="1"/>
  <c r="HP24" i="11" s="1"/>
  <c r="HP25" i="11" s="1"/>
  <c r="HP26" i="11" s="1"/>
  <c r="HP27" i="11" s="1"/>
  <c r="HP28" i="11" s="1"/>
  <c r="HP29" i="11" s="1"/>
  <c r="HP30" i="11" s="1"/>
  <c r="HP31" i="11" s="1"/>
  <c r="HP32" i="11" s="1"/>
  <c r="HP33" i="11" s="1"/>
  <c r="HP34" i="11" s="1"/>
  <c r="HP35" i="11" s="1"/>
  <c r="HP36" i="11" s="1"/>
  <c r="HP37" i="11" s="1"/>
  <c r="HP38" i="11" s="1"/>
  <c r="HP39" i="11" s="1"/>
  <c r="HP40" i="11" s="1"/>
  <c r="HP41" i="11" s="1"/>
  <c r="HP42" i="11" s="1"/>
  <c r="HP43" i="11" s="1"/>
  <c r="HP44" i="11" s="1"/>
  <c r="HP45" i="11" s="1"/>
  <c r="HP46" i="11" s="1"/>
  <c r="HP47" i="11" s="1"/>
  <c r="HP48" i="11" s="1"/>
  <c r="HP49" i="11" s="1"/>
  <c r="HP50" i="11" s="1"/>
  <c r="HP51" i="11" s="1"/>
  <c r="HP52" i="11" s="1"/>
  <c r="HP53" i="11" s="1"/>
  <c r="HP54" i="11" s="1"/>
  <c r="HP55" i="11" s="1"/>
  <c r="HP56" i="11" s="1"/>
  <c r="HP57" i="11" s="1"/>
  <c r="HP58" i="11" s="1"/>
  <c r="HP59" i="11" s="1"/>
  <c r="HP60" i="11" s="1"/>
  <c r="HP61" i="11" s="1"/>
  <c r="HP62" i="11" s="1"/>
  <c r="HP63" i="11" s="1"/>
  <c r="HP64" i="11" s="1"/>
  <c r="HP65" i="11" s="1"/>
  <c r="HP66" i="11" s="1"/>
  <c r="HP67" i="11" s="1"/>
  <c r="HP68" i="11" s="1"/>
  <c r="HP69" i="11" s="1"/>
  <c r="HP70" i="11" s="1"/>
  <c r="HP71" i="11" s="1"/>
  <c r="HP72" i="11" s="1"/>
  <c r="HP73" i="11" s="1"/>
  <c r="HP74" i="11" s="1"/>
  <c r="HP75" i="11" s="1"/>
  <c r="HP76" i="11" s="1"/>
  <c r="HP77" i="11" s="1"/>
  <c r="HP78" i="11" s="1"/>
  <c r="HP79" i="11" s="1"/>
  <c r="HP80" i="11" s="1"/>
  <c r="HP81" i="11" s="1"/>
  <c r="HP82" i="11" s="1"/>
  <c r="HP83" i="11" s="1"/>
  <c r="HP84" i="11" s="1"/>
  <c r="HP85" i="11" s="1"/>
  <c r="HP86" i="11" s="1"/>
  <c r="HP87" i="11" s="1"/>
  <c r="HP88" i="11" s="1"/>
  <c r="HP89" i="11" s="1"/>
  <c r="HP90" i="11" s="1"/>
  <c r="HP91" i="11" s="1"/>
  <c r="HP92" i="11" s="1"/>
  <c r="HP93" i="11" s="1"/>
  <c r="HP94" i="11" s="1"/>
  <c r="HP95" i="11" s="1"/>
  <c r="HP96" i="11" s="1"/>
  <c r="HP97" i="11" s="1"/>
  <c r="HP98" i="11" s="1"/>
  <c r="HP99" i="11" s="1"/>
  <c r="HP100" i="11" s="1"/>
  <c r="HP101" i="11" s="1"/>
  <c r="HP102" i="11" s="1"/>
  <c r="HP103" i="11" s="1"/>
  <c r="HP104" i="11" s="1"/>
  <c r="HP105" i="11" s="1"/>
  <c r="HP106" i="11" s="1"/>
  <c r="HP107" i="11" s="1"/>
  <c r="HP108" i="11" s="1"/>
  <c r="HP109" i="11" s="1"/>
  <c r="HP110" i="11" s="1"/>
  <c r="HP111" i="11" s="1"/>
  <c r="HP112" i="11" s="1"/>
  <c r="HP113" i="11" s="1"/>
  <c r="HP114" i="11" s="1"/>
  <c r="HP115" i="11" s="1"/>
  <c r="HP116" i="11" s="1"/>
  <c r="HP117" i="11" s="1"/>
  <c r="HP118" i="11" s="1"/>
  <c r="HQ7" i="11"/>
  <c r="BN123" i="11"/>
  <c r="BN8" i="11"/>
  <c r="BO7" i="11"/>
  <c r="FG66" i="11"/>
  <c r="I67" i="11"/>
  <c r="BO4" i="11"/>
  <c r="HQ9" i="11" l="1"/>
  <c r="HQ10" i="11" s="1"/>
  <c r="HQ11" i="11" s="1"/>
  <c r="HQ12" i="11" s="1"/>
  <c r="HQ13" i="11" s="1"/>
  <c r="HQ14" i="11" s="1"/>
  <c r="HQ15" i="11" s="1"/>
  <c r="HQ16" i="11" s="1"/>
  <c r="HQ17" i="11" s="1"/>
  <c r="HQ18" i="11" s="1"/>
  <c r="HQ19" i="11" s="1"/>
  <c r="HQ20" i="11" s="1"/>
  <c r="HQ21" i="11" s="1"/>
  <c r="HQ22" i="11" s="1"/>
  <c r="HQ23" i="11" s="1"/>
  <c r="HQ24" i="11" s="1"/>
  <c r="HQ25" i="11" s="1"/>
  <c r="HQ26" i="11" s="1"/>
  <c r="HQ27" i="11" s="1"/>
  <c r="HQ28" i="11" s="1"/>
  <c r="HQ29" i="11" s="1"/>
  <c r="HQ30" i="11" s="1"/>
  <c r="HQ31" i="11" s="1"/>
  <c r="HQ32" i="11" s="1"/>
  <c r="HQ33" i="11" s="1"/>
  <c r="HQ34" i="11" s="1"/>
  <c r="HQ35" i="11" s="1"/>
  <c r="HQ36" i="11" s="1"/>
  <c r="HQ37" i="11" s="1"/>
  <c r="HQ38" i="11" s="1"/>
  <c r="HQ39" i="11" s="1"/>
  <c r="HQ40" i="11" s="1"/>
  <c r="HQ41" i="11" s="1"/>
  <c r="HQ42" i="11" s="1"/>
  <c r="HQ43" i="11" s="1"/>
  <c r="HQ44" i="11" s="1"/>
  <c r="HQ45" i="11" s="1"/>
  <c r="HQ46" i="11" s="1"/>
  <c r="HQ47" i="11" s="1"/>
  <c r="HQ48" i="11" s="1"/>
  <c r="HQ49" i="11" s="1"/>
  <c r="HQ50" i="11" s="1"/>
  <c r="HQ51" i="11" s="1"/>
  <c r="HQ52" i="11" s="1"/>
  <c r="HQ53" i="11" s="1"/>
  <c r="HQ54" i="11" s="1"/>
  <c r="HQ55" i="11" s="1"/>
  <c r="HQ56" i="11" s="1"/>
  <c r="HQ57" i="11" s="1"/>
  <c r="HQ58" i="11" s="1"/>
  <c r="HQ59" i="11" s="1"/>
  <c r="HQ60" i="11" s="1"/>
  <c r="HQ61" i="11" s="1"/>
  <c r="HQ62" i="11" s="1"/>
  <c r="HQ63" i="11" s="1"/>
  <c r="HQ64" i="11" s="1"/>
  <c r="HQ65" i="11" s="1"/>
  <c r="HQ66" i="11" s="1"/>
  <c r="HQ67" i="11" s="1"/>
  <c r="HQ68" i="11" s="1"/>
  <c r="HQ69" i="11" s="1"/>
  <c r="HQ70" i="11" s="1"/>
  <c r="HQ71" i="11" s="1"/>
  <c r="HQ72" i="11" s="1"/>
  <c r="HQ73" i="11" s="1"/>
  <c r="HQ74" i="11" s="1"/>
  <c r="HQ75" i="11" s="1"/>
  <c r="HQ76" i="11" s="1"/>
  <c r="HQ77" i="11" s="1"/>
  <c r="HQ78" i="11" s="1"/>
  <c r="HQ79" i="11" s="1"/>
  <c r="HQ80" i="11" s="1"/>
  <c r="HQ81" i="11" s="1"/>
  <c r="HQ82" i="11" s="1"/>
  <c r="HQ83" i="11" s="1"/>
  <c r="HQ84" i="11" s="1"/>
  <c r="HQ85" i="11" s="1"/>
  <c r="HQ86" i="11" s="1"/>
  <c r="HQ87" i="11" s="1"/>
  <c r="HQ88" i="11" s="1"/>
  <c r="HQ89" i="11" s="1"/>
  <c r="HQ90" i="11" s="1"/>
  <c r="HQ91" i="11" s="1"/>
  <c r="HQ92" i="11" s="1"/>
  <c r="HQ93" i="11" s="1"/>
  <c r="HQ94" i="11" s="1"/>
  <c r="HQ95" i="11" s="1"/>
  <c r="HQ96" i="11" s="1"/>
  <c r="HQ97" i="11" s="1"/>
  <c r="HQ98" i="11" s="1"/>
  <c r="HQ99" i="11" s="1"/>
  <c r="HQ100" i="11" s="1"/>
  <c r="HQ101" i="11" s="1"/>
  <c r="HQ102" i="11" s="1"/>
  <c r="HQ103" i="11" s="1"/>
  <c r="HQ104" i="11" s="1"/>
  <c r="HQ105" i="11" s="1"/>
  <c r="HQ106" i="11" s="1"/>
  <c r="HQ107" i="11" s="1"/>
  <c r="HQ108" i="11" s="1"/>
  <c r="HQ109" i="11" s="1"/>
  <c r="HQ110" i="11" s="1"/>
  <c r="HQ111" i="11" s="1"/>
  <c r="HQ112" i="11" s="1"/>
  <c r="HQ113" i="11" s="1"/>
  <c r="HQ114" i="11" s="1"/>
  <c r="HQ115" i="11" s="1"/>
  <c r="HQ116" i="11" s="1"/>
  <c r="HQ117" i="11" s="1"/>
  <c r="HQ118" i="11" s="1"/>
  <c r="HR7" i="11"/>
  <c r="BP4" i="11"/>
  <c r="BO123" i="11"/>
  <c r="BP7" i="11"/>
  <c r="BO8" i="11"/>
  <c r="I68" i="11"/>
  <c r="FG67" i="11"/>
  <c r="HR9" i="11" l="1"/>
  <c r="HR10" i="11" s="1"/>
  <c r="HR11" i="11" s="1"/>
  <c r="HR12" i="11" s="1"/>
  <c r="HR13" i="11" s="1"/>
  <c r="HR14" i="11" s="1"/>
  <c r="HR15" i="11" s="1"/>
  <c r="HR16" i="11" s="1"/>
  <c r="HR17" i="11" s="1"/>
  <c r="HR18" i="11" s="1"/>
  <c r="HR19" i="11" s="1"/>
  <c r="HR20" i="11" s="1"/>
  <c r="HR21" i="11" s="1"/>
  <c r="HR22" i="11" s="1"/>
  <c r="HR23" i="11" s="1"/>
  <c r="HR24" i="11" s="1"/>
  <c r="HR25" i="11" s="1"/>
  <c r="HR26" i="11" s="1"/>
  <c r="HR27" i="11" s="1"/>
  <c r="HR28" i="11" s="1"/>
  <c r="HR29" i="11" s="1"/>
  <c r="HR30" i="11" s="1"/>
  <c r="HR31" i="11" s="1"/>
  <c r="HR32" i="11" s="1"/>
  <c r="HR33" i="11" s="1"/>
  <c r="HR34" i="11" s="1"/>
  <c r="HR35" i="11" s="1"/>
  <c r="HR36" i="11" s="1"/>
  <c r="HR37" i="11" s="1"/>
  <c r="HR38" i="11" s="1"/>
  <c r="HR39" i="11" s="1"/>
  <c r="HR40" i="11" s="1"/>
  <c r="HR41" i="11" s="1"/>
  <c r="HR42" i="11" s="1"/>
  <c r="HR43" i="11" s="1"/>
  <c r="HR44" i="11" s="1"/>
  <c r="HR45" i="11" s="1"/>
  <c r="HR46" i="11" s="1"/>
  <c r="HR47" i="11" s="1"/>
  <c r="HR48" i="11" s="1"/>
  <c r="HR49" i="11" s="1"/>
  <c r="HR50" i="11" s="1"/>
  <c r="HR51" i="11" s="1"/>
  <c r="HR52" i="11" s="1"/>
  <c r="HR53" i="11" s="1"/>
  <c r="HR54" i="11" s="1"/>
  <c r="HR55" i="11" s="1"/>
  <c r="HR56" i="11" s="1"/>
  <c r="HR57" i="11" s="1"/>
  <c r="HR58" i="11" s="1"/>
  <c r="HR59" i="11" s="1"/>
  <c r="HR60" i="11" s="1"/>
  <c r="HR61" i="11" s="1"/>
  <c r="HR62" i="11" s="1"/>
  <c r="HR63" i="11" s="1"/>
  <c r="HR64" i="11" s="1"/>
  <c r="HR65" i="11" s="1"/>
  <c r="HR66" i="11" s="1"/>
  <c r="HR67" i="11" s="1"/>
  <c r="HR68" i="11" s="1"/>
  <c r="HR69" i="11" s="1"/>
  <c r="HR70" i="11" s="1"/>
  <c r="HR71" i="11" s="1"/>
  <c r="HR72" i="11" s="1"/>
  <c r="HR73" i="11" s="1"/>
  <c r="HR74" i="11" s="1"/>
  <c r="HR75" i="11" s="1"/>
  <c r="HR76" i="11" s="1"/>
  <c r="HR77" i="11" s="1"/>
  <c r="HR78" i="11" s="1"/>
  <c r="HR79" i="11" s="1"/>
  <c r="HR80" i="11" s="1"/>
  <c r="HR81" i="11" s="1"/>
  <c r="HR82" i="11" s="1"/>
  <c r="HR83" i="11" s="1"/>
  <c r="HR84" i="11" s="1"/>
  <c r="HR85" i="11" s="1"/>
  <c r="HR86" i="11" s="1"/>
  <c r="HR87" i="11" s="1"/>
  <c r="HR88" i="11" s="1"/>
  <c r="HR89" i="11" s="1"/>
  <c r="HR90" i="11" s="1"/>
  <c r="HR91" i="11" s="1"/>
  <c r="HR92" i="11" s="1"/>
  <c r="HR93" i="11" s="1"/>
  <c r="HR94" i="11" s="1"/>
  <c r="HR95" i="11" s="1"/>
  <c r="HR96" i="11" s="1"/>
  <c r="HR97" i="11" s="1"/>
  <c r="HR98" i="11" s="1"/>
  <c r="HR99" i="11" s="1"/>
  <c r="HR100" i="11" s="1"/>
  <c r="HR101" i="11" s="1"/>
  <c r="HR102" i="11" s="1"/>
  <c r="HR103" i="11" s="1"/>
  <c r="HR104" i="11" s="1"/>
  <c r="HR105" i="11" s="1"/>
  <c r="HR106" i="11" s="1"/>
  <c r="HR107" i="11" s="1"/>
  <c r="HR108" i="11" s="1"/>
  <c r="HR109" i="11" s="1"/>
  <c r="HR110" i="11" s="1"/>
  <c r="HR111" i="11" s="1"/>
  <c r="HR112" i="11" s="1"/>
  <c r="HR113" i="11" s="1"/>
  <c r="HR114" i="11" s="1"/>
  <c r="HR115" i="11" s="1"/>
  <c r="HR116" i="11" s="1"/>
  <c r="HR117" i="11" s="1"/>
  <c r="HR118" i="11" s="1"/>
  <c r="HS7" i="11"/>
  <c r="BP123" i="11"/>
  <c r="BQ7" i="11"/>
  <c r="BP8" i="11"/>
  <c r="BQ4" i="11"/>
  <c r="I69" i="11"/>
  <c r="FG68" i="11"/>
  <c r="HS9" i="11" l="1"/>
  <c r="HS10" i="11" s="1"/>
  <c r="HS11" i="11" s="1"/>
  <c r="HS12" i="11" s="1"/>
  <c r="HS13" i="11" s="1"/>
  <c r="HS14" i="11" s="1"/>
  <c r="HS15" i="11" s="1"/>
  <c r="HS16" i="11" s="1"/>
  <c r="HS17" i="11" s="1"/>
  <c r="HS18" i="11" s="1"/>
  <c r="HS19" i="11" s="1"/>
  <c r="HS20" i="11" s="1"/>
  <c r="HS21" i="11" s="1"/>
  <c r="HS22" i="11" s="1"/>
  <c r="HS23" i="11" s="1"/>
  <c r="HS24" i="11" s="1"/>
  <c r="HS25" i="11" s="1"/>
  <c r="HS26" i="11" s="1"/>
  <c r="HS27" i="11" s="1"/>
  <c r="HS28" i="11" s="1"/>
  <c r="HS29" i="11" s="1"/>
  <c r="HS30" i="11" s="1"/>
  <c r="HS31" i="11" s="1"/>
  <c r="HS32" i="11" s="1"/>
  <c r="HS33" i="11" s="1"/>
  <c r="HS34" i="11" s="1"/>
  <c r="HS35" i="11" s="1"/>
  <c r="HS36" i="11" s="1"/>
  <c r="HS37" i="11" s="1"/>
  <c r="HS38" i="11" s="1"/>
  <c r="HS39" i="11" s="1"/>
  <c r="HS40" i="11" s="1"/>
  <c r="HS41" i="11" s="1"/>
  <c r="HS42" i="11" s="1"/>
  <c r="HS43" i="11" s="1"/>
  <c r="HS44" i="11" s="1"/>
  <c r="HS45" i="11" s="1"/>
  <c r="HS46" i="11" s="1"/>
  <c r="HS47" i="11" s="1"/>
  <c r="HS48" i="11" s="1"/>
  <c r="HS49" i="11" s="1"/>
  <c r="HS50" i="11" s="1"/>
  <c r="HS51" i="11" s="1"/>
  <c r="HS52" i="11" s="1"/>
  <c r="HS53" i="11" s="1"/>
  <c r="HS54" i="11" s="1"/>
  <c r="HS55" i="11" s="1"/>
  <c r="HS56" i="11" s="1"/>
  <c r="HS57" i="11" s="1"/>
  <c r="HS58" i="11" s="1"/>
  <c r="HS59" i="11" s="1"/>
  <c r="HS60" i="11" s="1"/>
  <c r="HS61" i="11" s="1"/>
  <c r="HS62" i="11" s="1"/>
  <c r="HS63" i="11" s="1"/>
  <c r="HS64" i="11" s="1"/>
  <c r="HS65" i="11" s="1"/>
  <c r="HS66" i="11" s="1"/>
  <c r="HS67" i="11" s="1"/>
  <c r="HS68" i="11" s="1"/>
  <c r="HS69" i="11" s="1"/>
  <c r="HS70" i="11" s="1"/>
  <c r="HS71" i="11" s="1"/>
  <c r="HS72" i="11" s="1"/>
  <c r="HS73" i="11" s="1"/>
  <c r="HS74" i="11" s="1"/>
  <c r="HS75" i="11" s="1"/>
  <c r="HS76" i="11" s="1"/>
  <c r="HS77" i="11" s="1"/>
  <c r="HS78" i="11" s="1"/>
  <c r="HS79" i="11" s="1"/>
  <c r="HS80" i="11" s="1"/>
  <c r="HS81" i="11" s="1"/>
  <c r="HS82" i="11" s="1"/>
  <c r="HS83" i="11" s="1"/>
  <c r="HS84" i="11" s="1"/>
  <c r="HS85" i="11" s="1"/>
  <c r="HS86" i="11" s="1"/>
  <c r="HS87" i="11" s="1"/>
  <c r="HS88" i="11" s="1"/>
  <c r="HS89" i="11" s="1"/>
  <c r="HS90" i="11" s="1"/>
  <c r="HS91" i="11" s="1"/>
  <c r="HS92" i="11" s="1"/>
  <c r="HS93" i="11" s="1"/>
  <c r="HS94" i="11" s="1"/>
  <c r="HS95" i="11" s="1"/>
  <c r="HS96" i="11" s="1"/>
  <c r="HS97" i="11" s="1"/>
  <c r="HS98" i="11" s="1"/>
  <c r="HS99" i="11" s="1"/>
  <c r="HS100" i="11" s="1"/>
  <c r="HS101" i="11" s="1"/>
  <c r="HS102" i="11" s="1"/>
  <c r="HS103" i="11" s="1"/>
  <c r="HS104" i="11" s="1"/>
  <c r="HS105" i="11" s="1"/>
  <c r="HS106" i="11" s="1"/>
  <c r="HS107" i="11" s="1"/>
  <c r="HS108" i="11" s="1"/>
  <c r="HS109" i="11" s="1"/>
  <c r="HS110" i="11" s="1"/>
  <c r="HS111" i="11" s="1"/>
  <c r="HS112" i="11" s="1"/>
  <c r="HS113" i="11" s="1"/>
  <c r="HS114" i="11" s="1"/>
  <c r="HS115" i="11" s="1"/>
  <c r="HS116" i="11" s="1"/>
  <c r="HS117" i="11" s="1"/>
  <c r="HS118" i="11" s="1"/>
  <c r="HT7" i="11"/>
  <c r="I70" i="11"/>
  <c r="FG69" i="11"/>
  <c r="BQ123" i="11"/>
  <c r="BR7" i="11"/>
  <c r="BQ8" i="11"/>
  <c r="BR4" i="11"/>
  <c r="HT9" i="11" l="1"/>
  <c r="HT10" i="11" s="1"/>
  <c r="HT11" i="11" s="1"/>
  <c r="HT12" i="11" s="1"/>
  <c r="HT13" i="11" s="1"/>
  <c r="HT14" i="11" s="1"/>
  <c r="HT15" i="11" s="1"/>
  <c r="HT16" i="11" s="1"/>
  <c r="HT17" i="11" s="1"/>
  <c r="HT18" i="11" s="1"/>
  <c r="HT19" i="11" s="1"/>
  <c r="HT20" i="11" s="1"/>
  <c r="HT21" i="11" s="1"/>
  <c r="HT22" i="11" s="1"/>
  <c r="HT23" i="11" s="1"/>
  <c r="HT24" i="11" s="1"/>
  <c r="HT25" i="11" s="1"/>
  <c r="HT26" i="11" s="1"/>
  <c r="HT27" i="11" s="1"/>
  <c r="HT28" i="11" s="1"/>
  <c r="HT29" i="11" s="1"/>
  <c r="HT30" i="11" s="1"/>
  <c r="HT31" i="11" s="1"/>
  <c r="HT32" i="11" s="1"/>
  <c r="HT33" i="11" s="1"/>
  <c r="HT34" i="11" s="1"/>
  <c r="HT35" i="11" s="1"/>
  <c r="HT36" i="11" s="1"/>
  <c r="HT37" i="11" s="1"/>
  <c r="HT38" i="11" s="1"/>
  <c r="HT39" i="11" s="1"/>
  <c r="HT40" i="11" s="1"/>
  <c r="HT41" i="11" s="1"/>
  <c r="HT42" i="11" s="1"/>
  <c r="HT43" i="11" s="1"/>
  <c r="HT44" i="11" s="1"/>
  <c r="HT45" i="11" s="1"/>
  <c r="HT46" i="11" s="1"/>
  <c r="HT47" i="11" s="1"/>
  <c r="HT48" i="11" s="1"/>
  <c r="HT49" i="11" s="1"/>
  <c r="HT50" i="11" s="1"/>
  <c r="HT51" i="11" s="1"/>
  <c r="HT52" i="11" s="1"/>
  <c r="HT53" i="11" s="1"/>
  <c r="HT54" i="11" s="1"/>
  <c r="HT55" i="11" s="1"/>
  <c r="HT56" i="11" s="1"/>
  <c r="HT57" i="11" s="1"/>
  <c r="HT58" i="11" s="1"/>
  <c r="HT59" i="11" s="1"/>
  <c r="HT60" i="11" s="1"/>
  <c r="HT61" i="11" s="1"/>
  <c r="HT62" i="11" s="1"/>
  <c r="HT63" i="11" s="1"/>
  <c r="HT64" i="11" s="1"/>
  <c r="HT65" i="11" s="1"/>
  <c r="HT66" i="11" s="1"/>
  <c r="HT67" i="11" s="1"/>
  <c r="HT68" i="11" s="1"/>
  <c r="HT69" i="11" s="1"/>
  <c r="HT70" i="11" s="1"/>
  <c r="HT71" i="11" s="1"/>
  <c r="HT72" i="11" s="1"/>
  <c r="HT73" i="11" s="1"/>
  <c r="HT74" i="11" s="1"/>
  <c r="HT75" i="11" s="1"/>
  <c r="HT76" i="11" s="1"/>
  <c r="HT77" i="11" s="1"/>
  <c r="HT78" i="11" s="1"/>
  <c r="HT79" i="11" s="1"/>
  <c r="HT80" i="11" s="1"/>
  <c r="HT81" i="11" s="1"/>
  <c r="HT82" i="11" s="1"/>
  <c r="HT83" i="11" s="1"/>
  <c r="HT84" i="11" s="1"/>
  <c r="HT85" i="11" s="1"/>
  <c r="HT86" i="11" s="1"/>
  <c r="HT87" i="11" s="1"/>
  <c r="HT88" i="11" s="1"/>
  <c r="HT89" i="11" s="1"/>
  <c r="HT90" i="11" s="1"/>
  <c r="HT91" i="11" s="1"/>
  <c r="HT92" i="11" s="1"/>
  <c r="HT93" i="11" s="1"/>
  <c r="HT94" i="11" s="1"/>
  <c r="HT95" i="11" s="1"/>
  <c r="HT96" i="11" s="1"/>
  <c r="HT97" i="11" s="1"/>
  <c r="HT98" i="11" s="1"/>
  <c r="HT99" i="11" s="1"/>
  <c r="HT100" i="11" s="1"/>
  <c r="HT101" i="11" s="1"/>
  <c r="HT102" i="11" s="1"/>
  <c r="HT103" i="11" s="1"/>
  <c r="HT104" i="11" s="1"/>
  <c r="HT105" i="11" s="1"/>
  <c r="HT106" i="11" s="1"/>
  <c r="HT107" i="11" s="1"/>
  <c r="HT108" i="11" s="1"/>
  <c r="HT109" i="11" s="1"/>
  <c r="HT110" i="11" s="1"/>
  <c r="HT111" i="11" s="1"/>
  <c r="HT112" i="11" s="1"/>
  <c r="HT113" i="11" s="1"/>
  <c r="HT114" i="11" s="1"/>
  <c r="HT115" i="11" s="1"/>
  <c r="HT116" i="11" s="1"/>
  <c r="HT117" i="11" s="1"/>
  <c r="HT118" i="11" s="1"/>
  <c r="HU7" i="11"/>
  <c r="BS4" i="11"/>
  <c r="BR123" i="11"/>
  <c r="BR8" i="11"/>
  <c r="BS7" i="11"/>
  <c r="I71" i="11"/>
  <c r="FG70" i="11"/>
  <c r="HU9" i="11" l="1"/>
  <c r="HU10" i="11" s="1"/>
  <c r="HU11" i="11" s="1"/>
  <c r="HU12" i="11" s="1"/>
  <c r="HU13" i="11" s="1"/>
  <c r="HU14" i="11" s="1"/>
  <c r="HU15" i="11" s="1"/>
  <c r="HU16" i="11" s="1"/>
  <c r="HU17" i="11" s="1"/>
  <c r="HU18" i="11" s="1"/>
  <c r="HU19" i="11" s="1"/>
  <c r="HU20" i="11" s="1"/>
  <c r="HU21" i="11" s="1"/>
  <c r="HU22" i="11" s="1"/>
  <c r="HU23" i="11" s="1"/>
  <c r="HU24" i="11" s="1"/>
  <c r="HU25" i="11" s="1"/>
  <c r="HU26" i="11" s="1"/>
  <c r="HU27" i="11" s="1"/>
  <c r="HU28" i="11" s="1"/>
  <c r="HU29" i="11" s="1"/>
  <c r="HU30" i="11" s="1"/>
  <c r="HU31" i="11" s="1"/>
  <c r="HU32" i="11" s="1"/>
  <c r="HU33" i="11" s="1"/>
  <c r="HU34" i="11" s="1"/>
  <c r="HU35" i="11" s="1"/>
  <c r="HU36" i="11" s="1"/>
  <c r="HU37" i="11" s="1"/>
  <c r="HU38" i="11" s="1"/>
  <c r="HU39" i="11" s="1"/>
  <c r="HU40" i="11" s="1"/>
  <c r="HU41" i="11" s="1"/>
  <c r="HU42" i="11" s="1"/>
  <c r="HU43" i="11" s="1"/>
  <c r="HU44" i="11" s="1"/>
  <c r="HU45" i="11" s="1"/>
  <c r="HU46" i="11" s="1"/>
  <c r="HU47" i="11" s="1"/>
  <c r="HU48" i="11" s="1"/>
  <c r="HU49" i="11" s="1"/>
  <c r="HU50" i="11" s="1"/>
  <c r="HU51" i="11" s="1"/>
  <c r="HU52" i="11" s="1"/>
  <c r="HU53" i="11" s="1"/>
  <c r="HU54" i="11" s="1"/>
  <c r="HU55" i="11" s="1"/>
  <c r="HU56" i="11" s="1"/>
  <c r="HU57" i="11" s="1"/>
  <c r="HU58" i="11" s="1"/>
  <c r="HU59" i="11" s="1"/>
  <c r="HU60" i="11" s="1"/>
  <c r="HU61" i="11" s="1"/>
  <c r="HU62" i="11" s="1"/>
  <c r="HU63" i="11" s="1"/>
  <c r="HU64" i="11" s="1"/>
  <c r="HU65" i="11" s="1"/>
  <c r="HU66" i="11" s="1"/>
  <c r="HU67" i="11" s="1"/>
  <c r="HU68" i="11" s="1"/>
  <c r="HU69" i="11" s="1"/>
  <c r="HU70" i="11" s="1"/>
  <c r="HU71" i="11" s="1"/>
  <c r="HU72" i="11" s="1"/>
  <c r="HU73" i="11" s="1"/>
  <c r="HU74" i="11" s="1"/>
  <c r="HU75" i="11" s="1"/>
  <c r="HU76" i="11" s="1"/>
  <c r="HU77" i="11" s="1"/>
  <c r="HU78" i="11" s="1"/>
  <c r="HU79" i="11" s="1"/>
  <c r="HU80" i="11" s="1"/>
  <c r="HU81" i="11" s="1"/>
  <c r="HU82" i="11" s="1"/>
  <c r="HU83" i="11" s="1"/>
  <c r="HU84" i="11" s="1"/>
  <c r="HU85" i="11" s="1"/>
  <c r="HU86" i="11" s="1"/>
  <c r="HU87" i="11" s="1"/>
  <c r="HU88" i="11" s="1"/>
  <c r="HU89" i="11" s="1"/>
  <c r="HU90" i="11" s="1"/>
  <c r="HU91" i="11" s="1"/>
  <c r="HU92" i="11" s="1"/>
  <c r="HU93" i="11" s="1"/>
  <c r="HU94" i="11" s="1"/>
  <c r="HU95" i="11" s="1"/>
  <c r="HU96" i="11" s="1"/>
  <c r="HU97" i="11" s="1"/>
  <c r="HU98" i="11" s="1"/>
  <c r="HU99" i="11" s="1"/>
  <c r="HU100" i="11" s="1"/>
  <c r="HU101" i="11" s="1"/>
  <c r="HU102" i="11" s="1"/>
  <c r="HU103" i="11" s="1"/>
  <c r="HU104" i="11" s="1"/>
  <c r="HU105" i="11" s="1"/>
  <c r="HU106" i="11" s="1"/>
  <c r="HU107" i="11" s="1"/>
  <c r="HU108" i="11" s="1"/>
  <c r="HU109" i="11" s="1"/>
  <c r="HU110" i="11" s="1"/>
  <c r="HU111" i="11" s="1"/>
  <c r="HU112" i="11" s="1"/>
  <c r="HU113" i="11" s="1"/>
  <c r="HU114" i="11" s="1"/>
  <c r="HU115" i="11" s="1"/>
  <c r="HU116" i="11" s="1"/>
  <c r="HU117" i="11" s="1"/>
  <c r="HU118" i="11" s="1"/>
  <c r="HV7" i="11"/>
  <c r="BS123" i="11"/>
  <c r="BS8" i="11"/>
  <c r="BT7" i="11"/>
  <c r="BT4" i="11"/>
  <c r="I72" i="11"/>
  <c r="FG71" i="11"/>
  <c r="HV9" i="11" l="1"/>
  <c r="HV10" i="11" s="1"/>
  <c r="HV11" i="11" s="1"/>
  <c r="HV12" i="11" s="1"/>
  <c r="HV13" i="11" s="1"/>
  <c r="HV14" i="11" s="1"/>
  <c r="HV15" i="11" s="1"/>
  <c r="HV16" i="11" s="1"/>
  <c r="HV17" i="11" s="1"/>
  <c r="HV18" i="11" s="1"/>
  <c r="HV19" i="11" s="1"/>
  <c r="HV20" i="11" s="1"/>
  <c r="HV21" i="11" s="1"/>
  <c r="HV22" i="11" s="1"/>
  <c r="HV23" i="11" s="1"/>
  <c r="HV24" i="11" s="1"/>
  <c r="HV25" i="11" s="1"/>
  <c r="HV26" i="11" s="1"/>
  <c r="HV27" i="11" s="1"/>
  <c r="HV28" i="11" s="1"/>
  <c r="HV29" i="11" s="1"/>
  <c r="HV30" i="11" s="1"/>
  <c r="HV31" i="11" s="1"/>
  <c r="HV32" i="11" s="1"/>
  <c r="HV33" i="11" s="1"/>
  <c r="HV34" i="11" s="1"/>
  <c r="HV35" i="11" s="1"/>
  <c r="HV36" i="11" s="1"/>
  <c r="HV37" i="11" s="1"/>
  <c r="HV38" i="11" s="1"/>
  <c r="HV39" i="11" s="1"/>
  <c r="HV40" i="11" s="1"/>
  <c r="HV41" i="11" s="1"/>
  <c r="HV42" i="11" s="1"/>
  <c r="HV43" i="11" s="1"/>
  <c r="HV44" i="11" s="1"/>
  <c r="HV45" i="11" s="1"/>
  <c r="HV46" i="11" s="1"/>
  <c r="HV47" i="11" s="1"/>
  <c r="HV48" i="11" s="1"/>
  <c r="HV49" i="11" s="1"/>
  <c r="HV50" i="11" s="1"/>
  <c r="HV51" i="11" s="1"/>
  <c r="HV52" i="11" s="1"/>
  <c r="HV53" i="11" s="1"/>
  <c r="HV54" i="11" s="1"/>
  <c r="HV55" i="11" s="1"/>
  <c r="HV56" i="11" s="1"/>
  <c r="HV57" i="11" s="1"/>
  <c r="HV58" i="11" s="1"/>
  <c r="HV59" i="11" s="1"/>
  <c r="HV60" i="11" s="1"/>
  <c r="HV61" i="11" s="1"/>
  <c r="HV62" i="11" s="1"/>
  <c r="HV63" i="11" s="1"/>
  <c r="HV64" i="11" s="1"/>
  <c r="HV65" i="11" s="1"/>
  <c r="HV66" i="11" s="1"/>
  <c r="HV67" i="11" s="1"/>
  <c r="HV68" i="11" s="1"/>
  <c r="HV69" i="11" s="1"/>
  <c r="HV70" i="11" s="1"/>
  <c r="HV71" i="11" s="1"/>
  <c r="HV72" i="11" s="1"/>
  <c r="HV73" i="11" s="1"/>
  <c r="HV74" i="11" s="1"/>
  <c r="HV75" i="11" s="1"/>
  <c r="HV76" i="11" s="1"/>
  <c r="HV77" i="11" s="1"/>
  <c r="HV78" i="11" s="1"/>
  <c r="HV79" i="11" s="1"/>
  <c r="HV80" i="11" s="1"/>
  <c r="HV81" i="11" s="1"/>
  <c r="HV82" i="11" s="1"/>
  <c r="HV83" i="11" s="1"/>
  <c r="HV84" i="11" s="1"/>
  <c r="HV85" i="11" s="1"/>
  <c r="HV86" i="11" s="1"/>
  <c r="HV87" i="11" s="1"/>
  <c r="HV88" i="11" s="1"/>
  <c r="HV89" i="11" s="1"/>
  <c r="HV90" i="11" s="1"/>
  <c r="HV91" i="11" s="1"/>
  <c r="HV92" i="11" s="1"/>
  <c r="HV93" i="11" s="1"/>
  <c r="HV94" i="11" s="1"/>
  <c r="HV95" i="11" s="1"/>
  <c r="HV96" i="11" s="1"/>
  <c r="HV97" i="11" s="1"/>
  <c r="HV98" i="11" s="1"/>
  <c r="HV99" i="11" s="1"/>
  <c r="HV100" i="11" s="1"/>
  <c r="HV101" i="11" s="1"/>
  <c r="HV102" i="11" s="1"/>
  <c r="HV103" i="11" s="1"/>
  <c r="HV104" i="11" s="1"/>
  <c r="HV105" i="11" s="1"/>
  <c r="HV106" i="11" s="1"/>
  <c r="HV107" i="11" s="1"/>
  <c r="HV108" i="11" s="1"/>
  <c r="HV109" i="11" s="1"/>
  <c r="HV110" i="11" s="1"/>
  <c r="HV111" i="11" s="1"/>
  <c r="HV112" i="11" s="1"/>
  <c r="HV113" i="11" s="1"/>
  <c r="HV114" i="11" s="1"/>
  <c r="HV115" i="11" s="1"/>
  <c r="HV116" i="11" s="1"/>
  <c r="HV117" i="11" s="1"/>
  <c r="HV118" i="11" s="1"/>
  <c r="HW7" i="11"/>
  <c r="BU4" i="11"/>
  <c r="FG72" i="11"/>
  <c r="I73" i="11"/>
  <c r="BT123" i="11"/>
  <c r="BU7" i="11"/>
  <c r="BT8" i="11"/>
  <c r="HW9" i="11" l="1"/>
  <c r="HW10" i="11" s="1"/>
  <c r="HW11" i="11" s="1"/>
  <c r="HW12" i="11" s="1"/>
  <c r="HW13" i="11" s="1"/>
  <c r="HW14" i="11" s="1"/>
  <c r="HW15" i="11" s="1"/>
  <c r="HW16" i="11" s="1"/>
  <c r="HW17" i="11" s="1"/>
  <c r="HW18" i="11" s="1"/>
  <c r="HW19" i="11" s="1"/>
  <c r="HW20" i="11" s="1"/>
  <c r="HW21" i="11" s="1"/>
  <c r="HW22" i="11" s="1"/>
  <c r="HW23" i="11" s="1"/>
  <c r="HW24" i="11" s="1"/>
  <c r="HW25" i="11" s="1"/>
  <c r="HW26" i="11" s="1"/>
  <c r="HW27" i="11" s="1"/>
  <c r="HW28" i="11" s="1"/>
  <c r="HW29" i="11" s="1"/>
  <c r="HW30" i="11" s="1"/>
  <c r="HW31" i="11" s="1"/>
  <c r="HW32" i="11" s="1"/>
  <c r="HW33" i="11" s="1"/>
  <c r="HW34" i="11" s="1"/>
  <c r="HW35" i="11" s="1"/>
  <c r="HW36" i="11" s="1"/>
  <c r="HW37" i="11" s="1"/>
  <c r="HW38" i="11" s="1"/>
  <c r="HW39" i="11" s="1"/>
  <c r="HW40" i="11" s="1"/>
  <c r="HW41" i="11" s="1"/>
  <c r="HW42" i="11" s="1"/>
  <c r="HW43" i="11" s="1"/>
  <c r="HW44" i="11" s="1"/>
  <c r="HW45" i="11" s="1"/>
  <c r="HW46" i="11" s="1"/>
  <c r="HW47" i="11" s="1"/>
  <c r="HW48" i="11" s="1"/>
  <c r="HW49" i="11" s="1"/>
  <c r="HW50" i="11" s="1"/>
  <c r="HW51" i="11" s="1"/>
  <c r="HW52" i="11" s="1"/>
  <c r="HW53" i="11" s="1"/>
  <c r="HW54" i="11" s="1"/>
  <c r="HW55" i="11" s="1"/>
  <c r="HW56" i="11" s="1"/>
  <c r="HW57" i="11" s="1"/>
  <c r="HW58" i="11" s="1"/>
  <c r="HW59" i="11" s="1"/>
  <c r="HW60" i="11" s="1"/>
  <c r="HW61" i="11" s="1"/>
  <c r="HW62" i="11" s="1"/>
  <c r="HW63" i="11" s="1"/>
  <c r="HW64" i="11" s="1"/>
  <c r="HW65" i="11" s="1"/>
  <c r="HW66" i="11" s="1"/>
  <c r="HW67" i="11" s="1"/>
  <c r="HW68" i="11" s="1"/>
  <c r="HW69" i="11" s="1"/>
  <c r="HW70" i="11" s="1"/>
  <c r="HW71" i="11" s="1"/>
  <c r="HW72" i="11" s="1"/>
  <c r="HW73" i="11" s="1"/>
  <c r="HW74" i="11" s="1"/>
  <c r="HW75" i="11" s="1"/>
  <c r="HW76" i="11" s="1"/>
  <c r="HW77" i="11" s="1"/>
  <c r="HW78" i="11" s="1"/>
  <c r="HW79" i="11" s="1"/>
  <c r="HW80" i="11" s="1"/>
  <c r="HW81" i="11" s="1"/>
  <c r="HW82" i="11" s="1"/>
  <c r="HW83" i="11" s="1"/>
  <c r="HW84" i="11" s="1"/>
  <c r="HW85" i="11" s="1"/>
  <c r="HW86" i="11" s="1"/>
  <c r="HW87" i="11" s="1"/>
  <c r="HW88" i="11" s="1"/>
  <c r="HW89" i="11" s="1"/>
  <c r="HW90" i="11" s="1"/>
  <c r="HW91" i="11" s="1"/>
  <c r="HW92" i="11" s="1"/>
  <c r="HW93" i="11" s="1"/>
  <c r="HW94" i="11" s="1"/>
  <c r="HW95" i="11" s="1"/>
  <c r="HW96" i="11" s="1"/>
  <c r="HW97" i="11" s="1"/>
  <c r="HW98" i="11" s="1"/>
  <c r="HW99" i="11" s="1"/>
  <c r="HW100" i="11" s="1"/>
  <c r="HW101" i="11" s="1"/>
  <c r="HW102" i="11" s="1"/>
  <c r="HW103" i="11" s="1"/>
  <c r="HW104" i="11" s="1"/>
  <c r="HW105" i="11" s="1"/>
  <c r="HW106" i="11" s="1"/>
  <c r="HW107" i="11" s="1"/>
  <c r="HW108" i="11" s="1"/>
  <c r="HW109" i="11" s="1"/>
  <c r="HW110" i="11" s="1"/>
  <c r="HW111" i="11" s="1"/>
  <c r="HW112" i="11" s="1"/>
  <c r="HW113" i="11" s="1"/>
  <c r="HW114" i="11" s="1"/>
  <c r="HW115" i="11" s="1"/>
  <c r="HW116" i="11" s="1"/>
  <c r="HW117" i="11" s="1"/>
  <c r="HW118" i="11" s="1"/>
  <c r="HX7" i="11"/>
  <c r="FG73" i="11"/>
  <c r="I74" i="11"/>
  <c r="BU123" i="11"/>
  <c r="BV7" i="11"/>
  <c r="BU8" i="11"/>
  <c r="BV4" i="11"/>
  <c r="HX9" i="11" l="1"/>
  <c r="HX10" i="11" s="1"/>
  <c r="HX11" i="11" s="1"/>
  <c r="HX12" i="11" s="1"/>
  <c r="HX13" i="11" s="1"/>
  <c r="HX14" i="11" s="1"/>
  <c r="HX15" i="11" s="1"/>
  <c r="HX16" i="11" s="1"/>
  <c r="HX17" i="11" s="1"/>
  <c r="HX18" i="11" s="1"/>
  <c r="HX19" i="11" s="1"/>
  <c r="HX20" i="11" s="1"/>
  <c r="HX21" i="11" s="1"/>
  <c r="HX22" i="11" s="1"/>
  <c r="HX23" i="11" s="1"/>
  <c r="HX24" i="11" s="1"/>
  <c r="HX25" i="11" s="1"/>
  <c r="HX26" i="11" s="1"/>
  <c r="HX27" i="11" s="1"/>
  <c r="HX28" i="11" s="1"/>
  <c r="HX29" i="11" s="1"/>
  <c r="HX30" i="11" s="1"/>
  <c r="HX31" i="11" s="1"/>
  <c r="HX32" i="11" s="1"/>
  <c r="HX33" i="11" s="1"/>
  <c r="HX34" i="11" s="1"/>
  <c r="HX35" i="11" s="1"/>
  <c r="HX36" i="11" s="1"/>
  <c r="HX37" i="11" s="1"/>
  <c r="HX38" i="11" s="1"/>
  <c r="HX39" i="11" s="1"/>
  <c r="HX40" i="11" s="1"/>
  <c r="HX41" i="11" s="1"/>
  <c r="HX42" i="11" s="1"/>
  <c r="HX43" i="11" s="1"/>
  <c r="HX44" i="11" s="1"/>
  <c r="HX45" i="11" s="1"/>
  <c r="HX46" i="11" s="1"/>
  <c r="HX47" i="11" s="1"/>
  <c r="HX48" i="11" s="1"/>
  <c r="HX49" i="11" s="1"/>
  <c r="HX50" i="11" s="1"/>
  <c r="HX51" i="11" s="1"/>
  <c r="HX52" i="11" s="1"/>
  <c r="HX53" i="11" s="1"/>
  <c r="HX54" i="11" s="1"/>
  <c r="HX55" i="11" s="1"/>
  <c r="HX56" i="11" s="1"/>
  <c r="HX57" i="11" s="1"/>
  <c r="HX58" i="11" s="1"/>
  <c r="HX59" i="11" s="1"/>
  <c r="HX60" i="11" s="1"/>
  <c r="HX61" i="11" s="1"/>
  <c r="HX62" i="11" s="1"/>
  <c r="HX63" i="11" s="1"/>
  <c r="HX64" i="11" s="1"/>
  <c r="HX65" i="11" s="1"/>
  <c r="HX66" i="11" s="1"/>
  <c r="HX67" i="11" s="1"/>
  <c r="HX68" i="11" s="1"/>
  <c r="HX69" i="11" s="1"/>
  <c r="HX70" i="11" s="1"/>
  <c r="HX71" i="11" s="1"/>
  <c r="HX72" i="11" s="1"/>
  <c r="HX73" i="11" s="1"/>
  <c r="HX74" i="11" s="1"/>
  <c r="HX75" i="11" s="1"/>
  <c r="HX76" i="11" s="1"/>
  <c r="HX77" i="11" s="1"/>
  <c r="HX78" i="11" s="1"/>
  <c r="HX79" i="11" s="1"/>
  <c r="HX80" i="11" s="1"/>
  <c r="HX81" i="11" s="1"/>
  <c r="HX82" i="11" s="1"/>
  <c r="HX83" i="11" s="1"/>
  <c r="HX84" i="11" s="1"/>
  <c r="HX85" i="11" s="1"/>
  <c r="HX86" i="11" s="1"/>
  <c r="HX87" i="11" s="1"/>
  <c r="HX88" i="11" s="1"/>
  <c r="HX89" i="11" s="1"/>
  <c r="HX90" i="11" s="1"/>
  <c r="HX91" i="11" s="1"/>
  <c r="HX92" i="11" s="1"/>
  <c r="HX93" i="11" s="1"/>
  <c r="HX94" i="11" s="1"/>
  <c r="HX95" i="11" s="1"/>
  <c r="HX96" i="11" s="1"/>
  <c r="HX97" i="11" s="1"/>
  <c r="HX98" i="11" s="1"/>
  <c r="HX99" i="11" s="1"/>
  <c r="HX100" i="11" s="1"/>
  <c r="HX101" i="11" s="1"/>
  <c r="HX102" i="11" s="1"/>
  <c r="HX103" i="11" s="1"/>
  <c r="HX104" i="11" s="1"/>
  <c r="HX105" i="11" s="1"/>
  <c r="HX106" i="11" s="1"/>
  <c r="HX107" i="11" s="1"/>
  <c r="HX108" i="11" s="1"/>
  <c r="HX109" i="11" s="1"/>
  <c r="HX110" i="11" s="1"/>
  <c r="HX111" i="11" s="1"/>
  <c r="HX112" i="11" s="1"/>
  <c r="HX113" i="11" s="1"/>
  <c r="HX114" i="11" s="1"/>
  <c r="HX115" i="11" s="1"/>
  <c r="HX116" i="11" s="1"/>
  <c r="HX117" i="11" s="1"/>
  <c r="HX118" i="11" s="1"/>
  <c r="HY7" i="11"/>
  <c r="BW4" i="11"/>
  <c r="I75" i="11"/>
  <c r="FG74" i="11"/>
  <c r="BV123" i="11"/>
  <c r="BV8" i="11"/>
  <c r="BW7" i="11"/>
  <c r="HY9" i="11" l="1"/>
  <c r="HY10" i="11" s="1"/>
  <c r="HY11" i="11" s="1"/>
  <c r="HY12" i="11" s="1"/>
  <c r="HY13" i="11" s="1"/>
  <c r="HY14" i="11" s="1"/>
  <c r="HY15" i="11" s="1"/>
  <c r="HY16" i="11" s="1"/>
  <c r="HY17" i="11" s="1"/>
  <c r="HY18" i="11" s="1"/>
  <c r="HY19" i="11" s="1"/>
  <c r="HY20" i="11" s="1"/>
  <c r="HY21" i="11" s="1"/>
  <c r="HY22" i="11" s="1"/>
  <c r="HY23" i="11" s="1"/>
  <c r="HY24" i="11" s="1"/>
  <c r="HY25" i="11" s="1"/>
  <c r="HY26" i="11" s="1"/>
  <c r="HY27" i="11" s="1"/>
  <c r="HY28" i="11" s="1"/>
  <c r="HY29" i="11" s="1"/>
  <c r="HY30" i="11" s="1"/>
  <c r="HY31" i="11" s="1"/>
  <c r="HY32" i="11" s="1"/>
  <c r="HY33" i="11" s="1"/>
  <c r="HY34" i="11" s="1"/>
  <c r="HY35" i="11" s="1"/>
  <c r="HY36" i="11" s="1"/>
  <c r="HY37" i="11" s="1"/>
  <c r="HY38" i="11" s="1"/>
  <c r="HY39" i="11" s="1"/>
  <c r="HY40" i="11" s="1"/>
  <c r="HY41" i="11" s="1"/>
  <c r="HY42" i="11" s="1"/>
  <c r="HY43" i="11" s="1"/>
  <c r="HY44" i="11" s="1"/>
  <c r="HY45" i="11" s="1"/>
  <c r="HY46" i="11" s="1"/>
  <c r="HY47" i="11" s="1"/>
  <c r="HY48" i="11" s="1"/>
  <c r="HY49" i="11" s="1"/>
  <c r="HY50" i="11" s="1"/>
  <c r="HY51" i="11" s="1"/>
  <c r="HY52" i="11" s="1"/>
  <c r="HY53" i="11" s="1"/>
  <c r="HY54" i="11" s="1"/>
  <c r="HY55" i="11" s="1"/>
  <c r="HY56" i="11" s="1"/>
  <c r="HY57" i="11" s="1"/>
  <c r="HY58" i="11" s="1"/>
  <c r="HY59" i="11" s="1"/>
  <c r="HY60" i="11" s="1"/>
  <c r="HY61" i="11" s="1"/>
  <c r="HY62" i="11" s="1"/>
  <c r="HY63" i="11" s="1"/>
  <c r="HY64" i="11" s="1"/>
  <c r="HY65" i="11" s="1"/>
  <c r="HY66" i="11" s="1"/>
  <c r="HY67" i="11" s="1"/>
  <c r="HY68" i="11" s="1"/>
  <c r="HY69" i="11" s="1"/>
  <c r="HY70" i="11" s="1"/>
  <c r="HY71" i="11" s="1"/>
  <c r="HY72" i="11" s="1"/>
  <c r="HY73" i="11" s="1"/>
  <c r="HY74" i="11" s="1"/>
  <c r="HY75" i="11" s="1"/>
  <c r="HY76" i="11" s="1"/>
  <c r="HY77" i="11" s="1"/>
  <c r="HY78" i="11" s="1"/>
  <c r="HY79" i="11" s="1"/>
  <c r="HY80" i="11" s="1"/>
  <c r="HY81" i="11" s="1"/>
  <c r="HY82" i="11" s="1"/>
  <c r="HY83" i="11" s="1"/>
  <c r="HY84" i="11" s="1"/>
  <c r="HY85" i="11" s="1"/>
  <c r="HY86" i="11" s="1"/>
  <c r="HY87" i="11" s="1"/>
  <c r="HY88" i="11" s="1"/>
  <c r="HY89" i="11" s="1"/>
  <c r="HY90" i="11" s="1"/>
  <c r="HY91" i="11" s="1"/>
  <c r="HY92" i="11" s="1"/>
  <c r="HY93" i="11" s="1"/>
  <c r="HY94" i="11" s="1"/>
  <c r="HY95" i="11" s="1"/>
  <c r="HY96" i="11" s="1"/>
  <c r="HY97" i="11" s="1"/>
  <c r="HY98" i="11" s="1"/>
  <c r="HY99" i="11" s="1"/>
  <c r="HY100" i="11" s="1"/>
  <c r="HY101" i="11" s="1"/>
  <c r="HY102" i="11" s="1"/>
  <c r="HY103" i="11" s="1"/>
  <c r="HY104" i="11" s="1"/>
  <c r="HY105" i="11" s="1"/>
  <c r="HY106" i="11" s="1"/>
  <c r="HY107" i="11" s="1"/>
  <c r="HY108" i="11" s="1"/>
  <c r="HY109" i="11" s="1"/>
  <c r="HY110" i="11" s="1"/>
  <c r="HY111" i="11" s="1"/>
  <c r="HY112" i="11" s="1"/>
  <c r="HY113" i="11" s="1"/>
  <c r="HY114" i="11" s="1"/>
  <c r="HY115" i="11" s="1"/>
  <c r="HY116" i="11" s="1"/>
  <c r="HY117" i="11" s="1"/>
  <c r="HY118" i="11" s="1"/>
  <c r="HZ7" i="11"/>
  <c r="BX4" i="11"/>
  <c r="BW123" i="11"/>
  <c r="BX7" i="11"/>
  <c r="BW8" i="11"/>
  <c r="I76" i="11"/>
  <c r="FG75" i="11"/>
  <c r="HZ9" i="11" l="1"/>
  <c r="HZ10" i="11" s="1"/>
  <c r="HZ11" i="11" s="1"/>
  <c r="HZ12" i="11" s="1"/>
  <c r="HZ13" i="11" s="1"/>
  <c r="HZ14" i="11" s="1"/>
  <c r="HZ15" i="11" s="1"/>
  <c r="HZ16" i="11" s="1"/>
  <c r="HZ17" i="11" s="1"/>
  <c r="HZ18" i="11" s="1"/>
  <c r="HZ19" i="11" s="1"/>
  <c r="HZ20" i="11" s="1"/>
  <c r="HZ21" i="11" s="1"/>
  <c r="HZ22" i="11" s="1"/>
  <c r="HZ23" i="11" s="1"/>
  <c r="HZ24" i="11" s="1"/>
  <c r="HZ25" i="11" s="1"/>
  <c r="HZ26" i="11" s="1"/>
  <c r="HZ27" i="11" s="1"/>
  <c r="HZ28" i="11" s="1"/>
  <c r="HZ29" i="11" s="1"/>
  <c r="HZ30" i="11" s="1"/>
  <c r="HZ31" i="11" s="1"/>
  <c r="HZ32" i="11" s="1"/>
  <c r="HZ33" i="11" s="1"/>
  <c r="HZ34" i="11" s="1"/>
  <c r="HZ35" i="11" s="1"/>
  <c r="HZ36" i="11" s="1"/>
  <c r="HZ37" i="11" s="1"/>
  <c r="HZ38" i="11" s="1"/>
  <c r="HZ39" i="11" s="1"/>
  <c r="HZ40" i="11" s="1"/>
  <c r="HZ41" i="11" s="1"/>
  <c r="HZ42" i="11" s="1"/>
  <c r="HZ43" i="11" s="1"/>
  <c r="HZ44" i="11" s="1"/>
  <c r="HZ45" i="11" s="1"/>
  <c r="HZ46" i="11" s="1"/>
  <c r="HZ47" i="11" s="1"/>
  <c r="HZ48" i="11" s="1"/>
  <c r="HZ49" i="11" s="1"/>
  <c r="HZ50" i="11" s="1"/>
  <c r="HZ51" i="11" s="1"/>
  <c r="HZ52" i="11" s="1"/>
  <c r="HZ53" i="11" s="1"/>
  <c r="HZ54" i="11" s="1"/>
  <c r="HZ55" i="11" s="1"/>
  <c r="HZ56" i="11" s="1"/>
  <c r="HZ57" i="11" s="1"/>
  <c r="HZ58" i="11" s="1"/>
  <c r="HZ59" i="11" s="1"/>
  <c r="HZ60" i="11" s="1"/>
  <c r="HZ61" i="11" s="1"/>
  <c r="HZ62" i="11" s="1"/>
  <c r="HZ63" i="11" s="1"/>
  <c r="HZ64" i="11" s="1"/>
  <c r="HZ65" i="11" s="1"/>
  <c r="HZ66" i="11" s="1"/>
  <c r="HZ67" i="11" s="1"/>
  <c r="HZ68" i="11" s="1"/>
  <c r="HZ69" i="11" s="1"/>
  <c r="HZ70" i="11" s="1"/>
  <c r="HZ71" i="11" s="1"/>
  <c r="HZ72" i="11" s="1"/>
  <c r="HZ73" i="11" s="1"/>
  <c r="HZ74" i="11" s="1"/>
  <c r="HZ75" i="11" s="1"/>
  <c r="HZ76" i="11" s="1"/>
  <c r="HZ77" i="11" s="1"/>
  <c r="HZ78" i="11" s="1"/>
  <c r="HZ79" i="11" s="1"/>
  <c r="HZ80" i="11" s="1"/>
  <c r="HZ81" i="11" s="1"/>
  <c r="HZ82" i="11" s="1"/>
  <c r="HZ83" i="11" s="1"/>
  <c r="HZ84" i="11" s="1"/>
  <c r="HZ85" i="11" s="1"/>
  <c r="HZ86" i="11" s="1"/>
  <c r="HZ87" i="11" s="1"/>
  <c r="HZ88" i="11" s="1"/>
  <c r="HZ89" i="11" s="1"/>
  <c r="HZ90" i="11" s="1"/>
  <c r="HZ91" i="11" s="1"/>
  <c r="HZ92" i="11" s="1"/>
  <c r="HZ93" i="11" s="1"/>
  <c r="HZ94" i="11" s="1"/>
  <c r="HZ95" i="11" s="1"/>
  <c r="HZ96" i="11" s="1"/>
  <c r="HZ97" i="11" s="1"/>
  <c r="HZ98" i="11" s="1"/>
  <c r="HZ99" i="11" s="1"/>
  <c r="HZ100" i="11" s="1"/>
  <c r="HZ101" i="11" s="1"/>
  <c r="HZ102" i="11" s="1"/>
  <c r="HZ103" i="11" s="1"/>
  <c r="HZ104" i="11" s="1"/>
  <c r="HZ105" i="11" s="1"/>
  <c r="HZ106" i="11" s="1"/>
  <c r="HZ107" i="11" s="1"/>
  <c r="HZ108" i="11" s="1"/>
  <c r="HZ109" i="11" s="1"/>
  <c r="HZ110" i="11" s="1"/>
  <c r="HZ111" i="11" s="1"/>
  <c r="HZ112" i="11" s="1"/>
  <c r="HZ113" i="11" s="1"/>
  <c r="HZ114" i="11" s="1"/>
  <c r="HZ115" i="11" s="1"/>
  <c r="HZ116" i="11" s="1"/>
  <c r="HZ117" i="11" s="1"/>
  <c r="HZ118" i="11" s="1"/>
  <c r="IA7" i="11"/>
  <c r="BY4" i="11"/>
  <c r="I77" i="11"/>
  <c r="FG76" i="11"/>
  <c r="BX123" i="11"/>
  <c r="BY7" i="11"/>
  <c r="BX8" i="11"/>
  <c r="IA9" i="11" l="1"/>
  <c r="IA10" i="11" s="1"/>
  <c r="IA11" i="11" s="1"/>
  <c r="IA12" i="11" s="1"/>
  <c r="IA13" i="11" s="1"/>
  <c r="IA14" i="11" s="1"/>
  <c r="IA15" i="11" s="1"/>
  <c r="IA16" i="11" s="1"/>
  <c r="IA17" i="11" s="1"/>
  <c r="IA18" i="11" s="1"/>
  <c r="IA19" i="11" s="1"/>
  <c r="IA20" i="11" s="1"/>
  <c r="IA21" i="11" s="1"/>
  <c r="IA22" i="11" s="1"/>
  <c r="IA23" i="11" s="1"/>
  <c r="IA24" i="11" s="1"/>
  <c r="IA25" i="11" s="1"/>
  <c r="IA26" i="11" s="1"/>
  <c r="IA27" i="11" s="1"/>
  <c r="IA28" i="11" s="1"/>
  <c r="IA29" i="11" s="1"/>
  <c r="IA30" i="11" s="1"/>
  <c r="IA31" i="11" s="1"/>
  <c r="IA32" i="11" s="1"/>
  <c r="IA33" i="11" s="1"/>
  <c r="IA34" i="11" s="1"/>
  <c r="IA35" i="11" s="1"/>
  <c r="IA36" i="11" s="1"/>
  <c r="IA37" i="11" s="1"/>
  <c r="IA38" i="11" s="1"/>
  <c r="IA39" i="11" s="1"/>
  <c r="IA40" i="11" s="1"/>
  <c r="IA41" i="11" s="1"/>
  <c r="IA42" i="11" s="1"/>
  <c r="IA43" i="11" s="1"/>
  <c r="IA44" i="11" s="1"/>
  <c r="IA45" i="11" s="1"/>
  <c r="IA46" i="11" s="1"/>
  <c r="IA47" i="11" s="1"/>
  <c r="IA48" i="11" s="1"/>
  <c r="IA49" i="11" s="1"/>
  <c r="IA50" i="11" s="1"/>
  <c r="IA51" i="11" s="1"/>
  <c r="IA52" i="11" s="1"/>
  <c r="IA53" i="11" s="1"/>
  <c r="IA54" i="11" s="1"/>
  <c r="IA55" i="11" s="1"/>
  <c r="IA56" i="11" s="1"/>
  <c r="IA57" i="11" s="1"/>
  <c r="IA58" i="11" s="1"/>
  <c r="IA59" i="11" s="1"/>
  <c r="IA60" i="11" s="1"/>
  <c r="IA61" i="11" s="1"/>
  <c r="IA62" i="11" s="1"/>
  <c r="IA63" i="11" s="1"/>
  <c r="IA64" i="11" s="1"/>
  <c r="IA65" i="11" s="1"/>
  <c r="IA66" i="11" s="1"/>
  <c r="IA67" i="11" s="1"/>
  <c r="IA68" i="11" s="1"/>
  <c r="IA69" i="11" s="1"/>
  <c r="IA70" i="11" s="1"/>
  <c r="IA71" i="11" s="1"/>
  <c r="IA72" i="11" s="1"/>
  <c r="IA73" i="11" s="1"/>
  <c r="IA74" i="11" s="1"/>
  <c r="IA75" i="11" s="1"/>
  <c r="IA76" i="11" s="1"/>
  <c r="IA77" i="11" s="1"/>
  <c r="IA78" i="11" s="1"/>
  <c r="IA79" i="11" s="1"/>
  <c r="IA80" i="11" s="1"/>
  <c r="IA81" i="11" s="1"/>
  <c r="IA82" i="11" s="1"/>
  <c r="IA83" i="11" s="1"/>
  <c r="IA84" i="11" s="1"/>
  <c r="IA85" i="11" s="1"/>
  <c r="IA86" i="11" s="1"/>
  <c r="IA87" i="11" s="1"/>
  <c r="IA88" i="11" s="1"/>
  <c r="IA89" i="11" s="1"/>
  <c r="IA90" i="11" s="1"/>
  <c r="IA91" i="11" s="1"/>
  <c r="IA92" i="11" s="1"/>
  <c r="IA93" i="11" s="1"/>
  <c r="IA94" i="11" s="1"/>
  <c r="IA95" i="11" s="1"/>
  <c r="IA96" i="11" s="1"/>
  <c r="IA97" i="11" s="1"/>
  <c r="IA98" i="11" s="1"/>
  <c r="IA99" i="11" s="1"/>
  <c r="IA100" i="11" s="1"/>
  <c r="IA101" i="11" s="1"/>
  <c r="IA102" i="11" s="1"/>
  <c r="IA103" i="11" s="1"/>
  <c r="IA104" i="11" s="1"/>
  <c r="IA105" i="11" s="1"/>
  <c r="IA106" i="11" s="1"/>
  <c r="IA107" i="11" s="1"/>
  <c r="IA108" i="11" s="1"/>
  <c r="IA109" i="11" s="1"/>
  <c r="IA110" i="11" s="1"/>
  <c r="IA111" i="11" s="1"/>
  <c r="IA112" i="11" s="1"/>
  <c r="IA113" i="11" s="1"/>
  <c r="IA114" i="11" s="1"/>
  <c r="IA115" i="11" s="1"/>
  <c r="IA116" i="11" s="1"/>
  <c r="IA117" i="11" s="1"/>
  <c r="IA118" i="11" s="1"/>
  <c r="IB7" i="11"/>
  <c r="BZ4" i="11"/>
  <c r="BY123" i="11"/>
  <c r="BZ7" i="11"/>
  <c r="BY8" i="11"/>
  <c r="I78" i="11"/>
  <c r="FG77" i="11"/>
  <c r="IB9" i="11" l="1"/>
  <c r="IB10" i="11" s="1"/>
  <c r="IB11" i="11" s="1"/>
  <c r="IB12" i="11" s="1"/>
  <c r="IB13" i="11" s="1"/>
  <c r="IB14" i="11" s="1"/>
  <c r="IB15" i="11" s="1"/>
  <c r="IB16" i="11" s="1"/>
  <c r="IB17" i="11" s="1"/>
  <c r="IB18" i="11" s="1"/>
  <c r="IB19" i="11" s="1"/>
  <c r="IB20" i="11" s="1"/>
  <c r="IB21" i="11" s="1"/>
  <c r="IB22" i="11" s="1"/>
  <c r="IB23" i="11" s="1"/>
  <c r="IB24" i="11" s="1"/>
  <c r="IB25" i="11" s="1"/>
  <c r="IB26" i="11" s="1"/>
  <c r="IB27" i="11" s="1"/>
  <c r="IB28" i="11" s="1"/>
  <c r="IB29" i="11" s="1"/>
  <c r="IB30" i="11" s="1"/>
  <c r="IB31" i="11" s="1"/>
  <c r="IB32" i="11" s="1"/>
  <c r="IB33" i="11" s="1"/>
  <c r="IB34" i="11" s="1"/>
  <c r="IB35" i="11" s="1"/>
  <c r="IB36" i="11" s="1"/>
  <c r="IB37" i="11" s="1"/>
  <c r="IB38" i="11" s="1"/>
  <c r="IB39" i="11" s="1"/>
  <c r="IB40" i="11" s="1"/>
  <c r="IB41" i="11" s="1"/>
  <c r="IB42" i="11" s="1"/>
  <c r="IB43" i="11" s="1"/>
  <c r="IB44" i="11" s="1"/>
  <c r="IB45" i="11" s="1"/>
  <c r="IB46" i="11" s="1"/>
  <c r="IB47" i="11" s="1"/>
  <c r="IB48" i="11" s="1"/>
  <c r="IB49" i="11" s="1"/>
  <c r="IB50" i="11" s="1"/>
  <c r="IB51" i="11" s="1"/>
  <c r="IB52" i="11" s="1"/>
  <c r="IB53" i="11" s="1"/>
  <c r="IB54" i="11" s="1"/>
  <c r="IB55" i="11" s="1"/>
  <c r="IB56" i="11" s="1"/>
  <c r="IB57" i="11" s="1"/>
  <c r="IB58" i="11" s="1"/>
  <c r="IB59" i="11" s="1"/>
  <c r="IB60" i="11" s="1"/>
  <c r="IB61" i="11" s="1"/>
  <c r="IB62" i="11" s="1"/>
  <c r="IB63" i="11" s="1"/>
  <c r="IB64" i="11" s="1"/>
  <c r="IB65" i="11" s="1"/>
  <c r="IB66" i="11" s="1"/>
  <c r="IB67" i="11" s="1"/>
  <c r="IB68" i="11" s="1"/>
  <c r="IB69" i="11" s="1"/>
  <c r="IB70" i="11" s="1"/>
  <c r="IB71" i="11" s="1"/>
  <c r="IB72" i="11" s="1"/>
  <c r="IB73" i="11" s="1"/>
  <c r="IB74" i="11" s="1"/>
  <c r="IB75" i="11" s="1"/>
  <c r="IB76" i="11" s="1"/>
  <c r="IB77" i="11" s="1"/>
  <c r="IB78" i="11" s="1"/>
  <c r="IB79" i="11" s="1"/>
  <c r="IB80" i="11" s="1"/>
  <c r="IB81" i="11" s="1"/>
  <c r="IB82" i="11" s="1"/>
  <c r="IB83" i="11" s="1"/>
  <c r="IB84" i="11" s="1"/>
  <c r="IB85" i="11" s="1"/>
  <c r="IB86" i="11" s="1"/>
  <c r="IB87" i="11" s="1"/>
  <c r="IB88" i="11" s="1"/>
  <c r="IB89" i="11" s="1"/>
  <c r="IB90" i="11" s="1"/>
  <c r="IB91" i="11" s="1"/>
  <c r="IB92" i="11" s="1"/>
  <c r="IB93" i="11" s="1"/>
  <c r="IB94" i="11" s="1"/>
  <c r="IB95" i="11" s="1"/>
  <c r="IB96" i="11" s="1"/>
  <c r="IB97" i="11" s="1"/>
  <c r="IB98" i="11" s="1"/>
  <c r="IB99" i="11" s="1"/>
  <c r="IB100" i="11" s="1"/>
  <c r="IB101" i="11" s="1"/>
  <c r="IB102" i="11" s="1"/>
  <c r="IB103" i="11" s="1"/>
  <c r="IB104" i="11" s="1"/>
  <c r="IB105" i="11" s="1"/>
  <c r="IB106" i="11" s="1"/>
  <c r="IB107" i="11" s="1"/>
  <c r="IB108" i="11" s="1"/>
  <c r="IB109" i="11" s="1"/>
  <c r="IB110" i="11" s="1"/>
  <c r="IB111" i="11" s="1"/>
  <c r="IB112" i="11" s="1"/>
  <c r="IB113" i="11" s="1"/>
  <c r="IB114" i="11" s="1"/>
  <c r="IB115" i="11" s="1"/>
  <c r="IB116" i="11" s="1"/>
  <c r="IB117" i="11" s="1"/>
  <c r="IB118" i="11" s="1"/>
  <c r="IC7" i="11"/>
  <c r="I79" i="11"/>
  <c r="FG78" i="11"/>
  <c r="CA4" i="11"/>
  <c r="BZ123" i="11"/>
  <c r="BZ8" i="11"/>
  <c r="CA7" i="11"/>
  <c r="IC9" i="11" l="1"/>
  <c r="IC10" i="11" s="1"/>
  <c r="IC11" i="11" s="1"/>
  <c r="IC12" i="11" s="1"/>
  <c r="IC13" i="11" s="1"/>
  <c r="IC14" i="11" s="1"/>
  <c r="IC15" i="11" s="1"/>
  <c r="IC16" i="11" s="1"/>
  <c r="IC17" i="11" s="1"/>
  <c r="IC18" i="11" s="1"/>
  <c r="IC19" i="11" s="1"/>
  <c r="IC20" i="11" s="1"/>
  <c r="IC21" i="11" s="1"/>
  <c r="IC22" i="11" s="1"/>
  <c r="IC23" i="11" s="1"/>
  <c r="IC24" i="11" s="1"/>
  <c r="IC25" i="11" s="1"/>
  <c r="IC26" i="11" s="1"/>
  <c r="IC27" i="11" s="1"/>
  <c r="IC28" i="11" s="1"/>
  <c r="IC29" i="11" s="1"/>
  <c r="IC30" i="11" s="1"/>
  <c r="IC31" i="11" s="1"/>
  <c r="IC32" i="11" s="1"/>
  <c r="IC33" i="11" s="1"/>
  <c r="IC34" i="11" s="1"/>
  <c r="IC35" i="11" s="1"/>
  <c r="IC36" i="11" s="1"/>
  <c r="IC37" i="11" s="1"/>
  <c r="IC38" i="11" s="1"/>
  <c r="IC39" i="11" s="1"/>
  <c r="IC40" i="11" s="1"/>
  <c r="IC41" i="11" s="1"/>
  <c r="IC42" i="11" s="1"/>
  <c r="IC43" i="11" s="1"/>
  <c r="IC44" i="11" s="1"/>
  <c r="IC45" i="11" s="1"/>
  <c r="IC46" i="11" s="1"/>
  <c r="IC47" i="11" s="1"/>
  <c r="IC48" i="11" s="1"/>
  <c r="IC49" i="11" s="1"/>
  <c r="IC50" i="11" s="1"/>
  <c r="IC51" i="11" s="1"/>
  <c r="IC52" i="11" s="1"/>
  <c r="IC53" i="11" s="1"/>
  <c r="IC54" i="11" s="1"/>
  <c r="IC55" i="11" s="1"/>
  <c r="IC56" i="11" s="1"/>
  <c r="IC57" i="11" s="1"/>
  <c r="IC58" i="11" s="1"/>
  <c r="IC59" i="11" s="1"/>
  <c r="IC60" i="11" s="1"/>
  <c r="IC61" i="11" s="1"/>
  <c r="IC62" i="11" s="1"/>
  <c r="IC63" i="11" s="1"/>
  <c r="IC64" i="11" s="1"/>
  <c r="IC65" i="11" s="1"/>
  <c r="IC66" i="11" s="1"/>
  <c r="IC67" i="11" s="1"/>
  <c r="IC68" i="11" s="1"/>
  <c r="IC69" i="11" s="1"/>
  <c r="IC70" i="11" s="1"/>
  <c r="IC71" i="11" s="1"/>
  <c r="IC72" i="11" s="1"/>
  <c r="IC73" i="11" s="1"/>
  <c r="IC74" i="11" s="1"/>
  <c r="IC75" i="11" s="1"/>
  <c r="IC76" i="11" s="1"/>
  <c r="IC77" i="11" s="1"/>
  <c r="IC78" i="11" s="1"/>
  <c r="IC79" i="11" s="1"/>
  <c r="IC80" i="11" s="1"/>
  <c r="IC81" i="11" s="1"/>
  <c r="IC82" i="11" s="1"/>
  <c r="IC83" i="11" s="1"/>
  <c r="IC84" i="11" s="1"/>
  <c r="IC85" i="11" s="1"/>
  <c r="IC86" i="11" s="1"/>
  <c r="IC87" i="11" s="1"/>
  <c r="IC88" i="11" s="1"/>
  <c r="IC89" i="11" s="1"/>
  <c r="IC90" i="11" s="1"/>
  <c r="IC91" i="11" s="1"/>
  <c r="IC92" i="11" s="1"/>
  <c r="IC93" i="11" s="1"/>
  <c r="IC94" i="11" s="1"/>
  <c r="IC95" i="11" s="1"/>
  <c r="IC96" i="11" s="1"/>
  <c r="IC97" i="11" s="1"/>
  <c r="IC98" i="11" s="1"/>
  <c r="IC99" i="11" s="1"/>
  <c r="IC100" i="11" s="1"/>
  <c r="IC101" i="11" s="1"/>
  <c r="IC102" i="11" s="1"/>
  <c r="IC103" i="11" s="1"/>
  <c r="IC104" i="11" s="1"/>
  <c r="IC105" i="11" s="1"/>
  <c r="IC106" i="11" s="1"/>
  <c r="IC107" i="11" s="1"/>
  <c r="IC108" i="11" s="1"/>
  <c r="IC109" i="11" s="1"/>
  <c r="IC110" i="11" s="1"/>
  <c r="IC111" i="11" s="1"/>
  <c r="IC112" i="11" s="1"/>
  <c r="IC113" i="11" s="1"/>
  <c r="IC114" i="11" s="1"/>
  <c r="IC115" i="11" s="1"/>
  <c r="IC116" i="11" s="1"/>
  <c r="IC117" i="11" s="1"/>
  <c r="IC118" i="11" s="1"/>
  <c r="ID7" i="11"/>
  <c r="CB4" i="11"/>
  <c r="CA123" i="11"/>
  <c r="CA8" i="11"/>
  <c r="CB7" i="11"/>
  <c r="I80" i="11"/>
  <c r="FG79" i="11"/>
  <c r="ID9" i="11" l="1"/>
  <c r="ID10" i="11" s="1"/>
  <c r="ID11" i="11" s="1"/>
  <c r="ID12" i="11" s="1"/>
  <c r="ID13" i="11" s="1"/>
  <c r="ID14" i="11" s="1"/>
  <c r="ID15" i="11" s="1"/>
  <c r="ID16" i="11" s="1"/>
  <c r="ID17" i="11" s="1"/>
  <c r="ID18" i="11" s="1"/>
  <c r="ID19" i="11" s="1"/>
  <c r="ID20" i="11" s="1"/>
  <c r="ID21" i="11" s="1"/>
  <c r="ID22" i="11" s="1"/>
  <c r="ID23" i="11" s="1"/>
  <c r="ID24" i="11" s="1"/>
  <c r="ID25" i="11" s="1"/>
  <c r="ID26" i="11" s="1"/>
  <c r="ID27" i="11" s="1"/>
  <c r="ID28" i="11" s="1"/>
  <c r="ID29" i="11" s="1"/>
  <c r="ID30" i="11" s="1"/>
  <c r="ID31" i="11" s="1"/>
  <c r="ID32" i="11" s="1"/>
  <c r="ID33" i="11" s="1"/>
  <c r="ID34" i="11" s="1"/>
  <c r="ID35" i="11" s="1"/>
  <c r="ID36" i="11" s="1"/>
  <c r="ID37" i="11" s="1"/>
  <c r="ID38" i="11" s="1"/>
  <c r="ID39" i="11" s="1"/>
  <c r="ID40" i="11" s="1"/>
  <c r="ID41" i="11" s="1"/>
  <c r="ID42" i="11" s="1"/>
  <c r="ID43" i="11" s="1"/>
  <c r="ID44" i="11" s="1"/>
  <c r="ID45" i="11" s="1"/>
  <c r="ID46" i="11" s="1"/>
  <c r="ID47" i="11" s="1"/>
  <c r="ID48" i="11" s="1"/>
  <c r="ID49" i="11" s="1"/>
  <c r="ID50" i="11" s="1"/>
  <c r="ID51" i="11" s="1"/>
  <c r="ID52" i="11" s="1"/>
  <c r="ID53" i="11" s="1"/>
  <c r="ID54" i="11" s="1"/>
  <c r="ID55" i="11" s="1"/>
  <c r="ID56" i="11" s="1"/>
  <c r="ID57" i="11" s="1"/>
  <c r="ID58" i="11" s="1"/>
  <c r="ID59" i="11" s="1"/>
  <c r="ID60" i="11" s="1"/>
  <c r="ID61" i="11" s="1"/>
  <c r="ID62" i="11" s="1"/>
  <c r="ID63" i="11" s="1"/>
  <c r="ID64" i="11" s="1"/>
  <c r="ID65" i="11" s="1"/>
  <c r="ID66" i="11" s="1"/>
  <c r="ID67" i="11" s="1"/>
  <c r="ID68" i="11" s="1"/>
  <c r="ID69" i="11" s="1"/>
  <c r="ID70" i="11" s="1"/>
  <c r="ID71" i="11" s="1"/>
  <c r="ID72" i="11" s="1"/>
  <c r="ID73" i="11" s="1"/>
  <c r="ID74" i="11" s="1"/>
  <c r="ID75" i="11" s="1"/>
  <c r="ID76" i="11" s="1"/>
  <c r="ID77" i="11" s="1"/>
  <c r="ID78" i="11" s="1"/>
  <c r="ID79" i="11" s="1"/>
  <c r="ID80" i="11" s="1"/>
  <c r="ID81" i="11" s="1"/>
  <c r="ID82" i="11" s="1"/>
  <c r="ID83" i="11" s="1"/>
  <c r="ID84" i="11" s="1"/>
  <c r="ID85" i="11" s="1"/>
  <c r="ID86" i="11" s="1"/>
  <c r="ID87" i="11" s="1"/>
  <c r="ID88" i="11" s="1"/>
  <c r="ID89" i="11" s="1"/>
  <c r="ID90" i="11" s="1"/>
  <c r="ID91" i="11" s="1"/>
  <c r="ID92" i="11" s="1"/>
  <c r="ID93" i="11" s="1"/>
  <c r="ID94" i="11" s="1"/>
  <c r="ID95" i="11" s="1"/>
  <c r="ID96" i="11" s="1"/>
  <c r="ID97" i="11" s="1"/>
  <c r="ID98" i="11" s="1"/>
  <c r="ID99" i="11" s="1"/>
  <c r="ID100" i="11" s="1"/>
  <c r="ID101" i="11" s="1"/>
  <c r="ID102" i="11" s="1"/>
  <c r="ID103" i="11" s="1"/>
  <c r="ID104" i="11" s="1"/>
  <c r="ID105" i="11" s="1"/>
  <c r="ID106" i="11" s="1"/>
  <c r="ID107" i="11" s="1"/>
  <c r="ID108" i="11" s="1"/>
  <c r="ID109" i="11" s="1"/>
  <c r="ID110" i="11" s="1"/>
  <c r="ID111" i="11" s="1"/>
  <c r="ID112" i="11" s="1"/>
  <c r="ID113" i="11" s="1"/>
  <c r="ID114" i="11" s="1"/>
  <c r="ID115" i="11" s="1"/>
  <c r="ID116" i="11" s="1"/>
  <c r="ID117" i="11" s="1"/>
  <c r="ID118" i="11" s="1"/>
  <c r="IE7" i="11"/>
  <c r="CB123" i="11"/>
  <c r="CC7" i="11"/>
  <c r="CB8" i="11"/>
  <c r="I81" i="11"/>
  <c r="FG80" i="11"/>
  <c r="CC4" i="11"/>
  <c r="IE9" i="11" l="1"/>
  <c r="IE10" i="11" s="1"/>
  <c r="IE11" i="11" s="1"/>
  <c r="IE12" i="11" s="1"/>
  <c r="IE13" i="11" s="1"/>
  <c r="IE14" i="11" s="1"/>
  <c r="IE15" i="11" s="1"/>
  <c r="IE16" i="11" s="1"/>
  <c r="IE17" i="11" s="1"/>
  <c r="IE18" i="11" s="1"/>
  <c r="IE19" i="11" s="1"/>
  <c r="IE20" i="11" s="1"/>
  <c r="IE21" i="11" s="1"/>
  <c r="IE22" i="11" s="1"/>
  <c r="IE23" i="11" s="1"/>
  <c r="IE24" i="11" s="1"/>
  <c r="IE25" i="11" s="1"/>
  <c r="IE26" i="11" s="1"/>
  <c r="IE27" i="11" s="1"/>
  <c r="IE28" i="11" s="1"/>
  <c r="IE29" i="11" s="1"/>
  <c r="IE30" i="11" s="1"/>
  <c r="IE31" i="11" s="1"/>
  <c r="IE32" i="11" s="1"/>
  <c r="IE33" i="11" s="1"/>
  <c r="IE34" i="11" s="1"/>
  <c r="IE35" i="11" s="1"/>
  <c r="IE36" i="11" s="1"/>
  <c r="IE37" i="11" s="1"/>
  <c r="IE38" i="11" s="1"/>
  <c r="IE39" i="11" s="1"/>
  <c r="IE40" i="11" s="1"/>
  <c r="IE41" i="11" s="1"/>
  <c r="IE42" i="11" s="1"/>
  <c r="IE43" i="11" s="1"/>
  <c r="IE44" i="11" s="1"/>
  <c r="IE45" i="11" s="1"/>
  <c r="IE46" i="11" s="1"/>
  <c r="IE47" i="11" s="1"/>
  <c r="IE48" i="11" s="1"/>
  <c r="IE49" i="11" s="1"/>
  <c r="IE50" i="11" s="1"/>
  <c r="IE51" i="11" s="1"/>
  <c r="IE52" i="11" s="1"/>
  <c r="IE53" i="11" s="1"/>
  <c r="IE54" i="11" s="1"/>
  <c r="IE55" i="11" s="1"/>
  <c r="IE56" i="11" s="1"/>
  <c r="IE57" i="11" s="1"/>
  <c r="IE58" i="11" s="1"/>
  <c r="IE59" i="11" s="1"/>
  <c r="IE60" i="11" s="1"/>
  <c r="IE61" i="11" s="1"/>
  <c r="IE62" i="11" s="1"/>
  <c r="IE63" i="11" s="1"/>
  <c r="IE64" i="11" s="1"/>
  <c r="IE65" i="11" s="1"/>
  <c r="IE66" i="11" s="1"/>
  <c r="IE67" i="11" s="1"/>
  <c r="IE68" i="11" s="1"/>
  <c r="IE69" i="11" s="1"/>
  <c r="IE70" i="11" s="1"/>
  <c r="IE71" i="11" s="1"/>
  <c r="IE72" i="11" s="1"/>
  <c r="IE73" i="11" s="1"/>
  <c r="IE74" i="11" s="1"/>
  <c r="IE75" i="11" s="1"/>
  <c r="IE76" i="11" s="1"/>
  <c r="IE77" i="11" s="1"/>
  <c r="IE78" i="11" s="1"/>
  <c r="IE79" i="11" s="1"/>
  <c r="IE80" i="11" s="1"/>
  <c r="IE81" i="11" s="1"/>
  <c r="IE82" i="11" s="1"/>
  <c r="IE83" i="11" s="1"/>
  <c r="IE84" i="11" s="1"/>
  <c r="IE85" i="11" s="1"/>
  <c r="IE86" i="11" s="1"/>
  <c r="IE87" i="11" s="1"/>
  <c r="IE88" i="11" s="1"/>
  <c r="IE89" i="11" s="1"/>
  <c r="IE90" i="11" s="1"/>
  <c r="IE91" i="11" s="1"/>
  <c r="IE92" i="11" s="1"/>
  <c r="IE93" i="11" s="1"/>
  <c r="IE94" i="11" s="1"/>
  <c r="IE95" i="11" s="1"/>
  <c r="IE96" i="11" s="1"/>
  <c r="IE97" i="11" s="1"/>
  <c r="IE98" i="11" s="1"/>
  <c r="IE99" i="11" s="1"/>
  <c r="IE100" i="11" s="1"/>
  <c r="IE101" i="11" s="1"/>
  <c r="IE102" i="11" s="1"/>
  <c r="IE103" i="11" s="1"/>
  <c r="IE104" i="11" s="1"/>
  <c r="IE105" i="11" s="1"/>
  <c r="IE106" i="11" s="1"/>
  <c r="IE107" i="11" s="1"/>
  <c r="IE108" i="11" s="1"/>
  <c r="IE109" i="11" s="1"/>
  <c r="IE110" i="11" s="1"/>
  <c r="IE111" i="11" s="1"/>
  <c r="IE112" i="11" s="1"/>
  <c r="IE113" i="11" s="1"/>
  <c r="IE114" i="11" s="1"/>
  <c r="IE115" i="11" s="1"/>
  <c r="IE116" i="11" s="1"/>
  <c r="IE117" i="11" s="1"/>
  <c r="IE118" i="11" s="1"/>
  <c r="IF7" i="11"/>
  <c r="FG81" i="11"/>
  <c r="I82" i="11"/>
  <c r="CC123" i="11"/>
  <c r="CD7" i="11"/>
  <c r="CC8" i="11"/>
  <c r="CD4" i="11"/>
  <c r="IF9" i="11" l="1"/>
  <c r="IF10" i="11" s="1"/>
  <c r="IF11" i="11" s="1"/>
  <c r="IF12" i="11" s="1"/>
  <c r="IF13" i="11" s="1"/>
  <c r="IF14" i="11" s="1"/>
  <c r="IF15" i="11" s="1"/>
  <c r="IF16" i="11" s="1"/>
  <c r="IF17" i="11" s="1"/>
  <c r="IF18" i="11" s="1"/>
  <c r="IF19" i="11" s="1"/>
  <c r="IF20" i="11" s="1"/>
  <c r="IF21" i="11" s="1"/>
  <c r="IF22" i="11" s="1"/>
  <c r="IF23" i="11" s="1"/>
  <c r="IF24" i="11" s="1"/>
  <c r="IF25" i="11" s="1"/>
  <c r="IF26" i="11" s="1"/>
  <c r="IF27" i="11" s="1"/>
  <c r="IF28" i="11" s="1"/>
  <c r="IF29" i="11" s="1"/>
  <c r="IF30" i="11" s="1"/>
  <c r="IF31" i="11" s="1"/>
  <c r="IF32" i="11" s="1"/>
  <c r="IF33" i="11" s="1"/>
  <c r="IF34" i="11" s="1"/>
  <c r="IF35" i="11" s="1"/>
  <c r="IF36" i="11" s="1"/>
  <c r="IF37" i="11" s="1"/>
  <c r="IF38" i="11" s="1"/>
  <c r="IF39" i="11" s="1"/>
  <c r="IF40" i="11" s="1"/>
  <c r="IF41" i="11" s="1"/>
  <c r="IF42" i="11" s="1"/>
  <c r="IF43" i="11" s="1"/>
  <c r="IF44" i="11" s="1"/>
  <c r="IF45" i="11" s="1"/>
  <c r="IF46" i="11" s="1"/>
  <c r="IF47" i="11" s="1"/>
  <c r="IF48" i="11" s="1"/>
  <c r="IF49" i="11" s="1"/>
  <c r="IF50" i="11" s="1"/>
  <c r="IF51" i="11" s="1"/>
  <c r="IF52" i="11" s="1"/>
  <c r="IF53" i="11" s="1"/>
  <c r="IF54" i="11" s="1"/>
  <c r="IF55" i="11" s="1"/>
  <c r="IF56" i="11" s="1"/>
  <c r="IF57" i="11" s="1"/>
  <c r="IF58" i="11" s="1"/>
  <c r="IF59" i="11" s="1"/>
  <c r="IF60" i="11" s="1"/>
  <c r="IF61" i="11" s="1"/>
  <c r="IF62" i="11" s="1"/>
  <c r="IF63" i="11" s="1"/>
  <c r="IF64" i="11" s="1"/>
  <c r="IF65" i="11" s="1"/>
  <c r="IF66" i="11" s="1"/>
  <c r="IF67" i="11" s="1"/>
  <c r="IF68" i="11" s="1"/>
  <c r="IF69" i="11" s="1"/>
  <c r="IF70" i="11" s="1"/>
  <c r="IF71" i="11" s="1"/>
  <c r="IF72" i="11" s="1"/>
  <c r="IF73" i="11" s="1"/>
  <c r="IF74" i="11" s="1"/>
  <c r="IF75" i="11" s="1"/>
  <c r="IF76" i="11" s="1"/>
  <c r="IF77" i="11" s="1"/>
  <c r="IF78" i="11" s="1"/>
  <c r="IF79" i="11" s="1"/>
  <c r="IF80" i="11" s="1"/>
  <c r="IF81" i="11" s="1"/>
  <c r="IF82" i="11" s="1"/>
  <c r="IF83" i="11" s="1"/>
  <c r="IF84" i="11" s="1"/>
  <c r="IF85" i="11" s="1"/>
  <c r="IF86" i="11" s="1"/>
  <c r="IF87" i="11" s="1"/>
  <c r="IF88" i="11" s="1"/>
  <c r="IF89" i="11" s="1"/>
  <c r="IF90" i="11" s="1"/>
  <c r="IF91" i="11" s="1"/>
  <c r="IF92" i="11" s="1"/>
  <c r="IF93" i="11" s="1"/>
  <c r="IF94" i="11" s="1"/>
  <c r="IF95" i="11" s="1"/>
  <c r="IF96" i="11" s="1"/>
  <c r="IF97" i="11" s="1"/>
  <c r="IF98" i="11" s="1"/>
  <c r="IF99" i="11" s="1"/>
  <c r="IF100" i="11" s="1"/>
  <c r="IF101" i="11" s="1"/>
  <c r="IF102" i="11" s="1"/>
  <c r="IF103" i="11" s="1"/>
  <c r="IF104" i="11" s="1"/>
  <c r="IF105" i="11" s="1"/>
  <c r="IF106" i="11" s="1"/>
  <c r="IF107" i="11" s="1"/>
  <c r="IF108" i="11" s="1"/>
  <c r="IF109" i="11" s="1"/>
  <c r="IF110" i="11" s="1"/>
  <c r="IF111" i="11" s="1"/>
  <c r="IF112" i="11" s="1"/>
  <c r="IF113" i="11" s="1"/>
  <c r="IF114" i="11" s="1"/>
  <c r="IF115" i="11" s="1"/>
  <c r="IF116" i="11" s="1"/>
  <c r="IF117" i="11" s="1"/>
  <c r="IF118" i="11" s="1"/>
  <c r="IG7" i="11"/>
  <c r="CD123" i="11"/>
  <c r="CD8" i="11"/>
  <c r="CE7" i="11"/>
  <c r="I83" i="11"/>
  <c r="FG82" i="11"/>
  <c r="CE4" i="11"/>
  <c r="IG9" i="11" l="1"/>
  <c r="IG10" i="11" s="1"/>
  <c r="IG11" i="11" s="1"/>
  <c r="IG12" i="11" s="1"/>
  <c r="IG13" i="11" s="1"/>
  <c r="IG14" i="11" s="1"/>
  <c r="IG15" i="11" s="1"/>
  <c r="IG16" i="11" s="1"/>
  <c r="IG17" i="11" s="1"/>
  <c r="IG18" i="11" s="1"/>
  <c r="IG19" i="11" s="1"/>
  <c r="IG20" i="11" s="1"/>
  <c r="IG21" i="11" s="1"/>
  <c r="IG22" i="11" s="1"/>
  <c r="IG23" i="11" s="1"/>
  <c r="IG24" i="11" s="1"/>
  <c r="IG25" i="11" s="1"/>
  <c r="IG26" i="11" s="1"/>
  <c r="IG27" i="11" s="1"/>
  <c r="IG28" i="11" s="1"/>
  <c r="IG29" i="11" s="1"/>
  <c r="IG30" i="11" s="1"/>
  <c r="IG31" i="11" s="1"/>
  <c r="IG32" i="11" s="1"/>
  <c r="IG33" i="11" s="1"/>
  <c r="IG34" i="11" s="1"/>
  <c r="IG35" i="11" s="1"/>
  <c r="IG36" i="11" s="1"/>
  <c r="IG37" i="11" s="1"/>
  <c r="IG38" i="11" s="1"/>
  <c r="IG39" i="11" s="1"/>
  <c r="IG40" i="11" s="1"/>
  <c r="IG41" i="11" s="1"/>
  <c r="IG42" i="11" s="1"/>
  <c r="IG43" i="11" s="1"/>
  <c r="IG44" i="11" s="1"/>
  <c r="IG45" i="11" s="1"/>
  <c r="IG46" i="11" s="1"/>
  <c r="IG47" i="11" s="1"/>
  <c r="IG48" i="11" s="1"/>
  <c r="IG49" i="11" s="1"/>
  <c r="IG50" i="11" s="1"/>
  <c r="IG51" i="11" s="1"/>
  <c r="IG52" i="11" s="1"/>
  <c r="IG53" i="11" s="1"/>
  <c r="IG54" i="11" s="1"/>
  <c r="IG55" i="11" s="1"/>
  <c r="IG56" i="11" s="1"/>
  <c r="IG57" i="11" s="1"/>
  <c r="IG58" i="11" s="1"/>
  <c r="IG59" i="11" s="1"/>
  <c r="IG60" i="11" s="1"/>
  <c r="IG61" i="11" s="1"/>
  <c r="IG62" i="11" s="1"/>
  <c r="IG63" i="11" s="1"/>
  <c r="IG64" i="11" s="1"/>
  <c r="IG65" i="11" s="1"/>
  <c r="IG66" i="11" s="1"/>
  <c r="IG67" i="11" s="1"/>
  <c r="IG68" i="11" s="1"/>
  <c r="IG69" i="11" s="1"/>
  <c r="IG70" i="11" s="1"/>
  <c r="IG71" i="11" s="1"/>
  <c r="IG72" i="11" s="1"/>
  <c r="IG73" i="11" s="1"/>
  <c r="IG74" i="11" s="1"/>
  <c r="IG75" i="11" s="1"/>
  <c r="IG76" i="11" s="1"/>
  <c r="IG77" i="11" s="1"/>
  <c r="IG78" i="11" s="1"/>
  <c r="IG79" i="11" s="1"/>
  <c r="IG80" i="11" s="1"/>
  <c r="IG81" i="11" s="1"/>
  <c r="IG82" i="11" s="1"/>
  <c r="IG83" i="11" s="1"/>
  <c r="IG84" i="11" s="1"/>
  <c r="IG85" i="11" s="1"/>
  <c r="IG86" i="11" s="1"/>
  <c r="IG87" i="11" s="1"/>
  <c r="IG88" i="11" s="1"/>
  <c r="IG89" i="11" s="1"/>
  <c r="IG90" i="11" s="1"/>
  <c r="IG91" i="11" s="1"/>
  <c r="IG92" i="11" s="1"/>
  <c r="IG93" i="11" s="1"/>
  <c r="IG94" i="11" s="1"/>
  <c r="IG95" i="11" s="1"/>
  <c r="IG96" i="11" s="1"/>
  <c r="IG97" i="11" s="1"/>
  <c r="IG98" i="11" s="1"/>
  <c r="IG99" i="11" s="1"/>
  <c r="IG100" i="11" s="1"/>
  <c r="IG101" i="11" s="1"/>
  <c r="IG102" i="11" s="1"/>
  <c r="IG103" i="11" s="1"/>
  <c r="IG104" i="11" s="1"/>
  <c r="IG105" i="11" s="1"/>
  <c r="IG106" i="11" s="1"/>
  <c r="IG107" i="11" s="1"/>
  <c r="IG108" i="11" s="1"/>
  <c r="IG109" i="11" s="1"/>
  <c r="IG110" i="11" s="1"/>
  <c r="IG111" i="11" s="1"/>
  <c r="IG112" i="11" s="1"/>
  <c r="IG113" i="11" s="1"/>
  <c r="IG114" i="11" s="1"/>
  <c r="IG115" i="11" s="1"/>
  <c r="IG116" i="11" s="1"/>
  <c r="IG117" i="11" s="1"/>
  <c r="IG118" i="11" s="1"/>
  <c r="IH7" i="11"/>
  <c r="CF4" i="11"/>
  <c r="CE123" i="11"/>
  <c r="CF7" i="11"/>
  <c r="CE8" i="11"/>
  <c r="I84" i="11"/>
  <c r="FG83" i="11"/>
  <c r="IH9" i="11" l="1"/>
  <c r="IH10" i="11" s="1"/>
  <c r="IH11" i="11" s="1"/>
  <c r="IH12" i="11" s="1"/>
  <c r="IH13" i="11" s="1"/>
  <c r="IH14" i="11" s="1"/>
  <c r="IH15" i="11" s="1"/>
  <c r="IH16" i="11" s="1"/>
  <c r="IH17" i="11" s="1"/>
  <c r="IH18" i="11" s="1"/>
  <c r="IH19" i="11" s="1"/>
  <c r="IH20" i="11" s="1"/>
  <c r="IH21" i="11" s="1"/>
  <c r="IH22" i="11" s="1"/>
  <c r="IH23" i="11" s="1"/>
  <c r="IH24" i="11" s="1"/>
  <c r="IH25" i="11" s="1"/>
  <c r="IH26" i="11" s="1"/>
  <c r="IH27" i="11" s="1"/>
  <c r="IH28" i="11" s="1"/>
  <c r="IH29" i="11" s="1"/>
  <c r="IH30" i="11" s="1"/>
  <c r="IH31" i="11" s="1"/>
  <c r="IH32" i="11" s="1"/>
  <c r="IH33" i="11" s="1"/>
  <c r="IH34" i="11" s="1"/>
  <c r="IH35" i="11" s="1"/>
  <c r="IH36" i="11" s="1"/>
  <c r="IH37" i="11" s="1"/>
  <c r="IH38" i="11" s="1"/>
  <c r="IH39" i="11" s="1"/>
  <c r="IH40" i="11" s="1"/>
  <c r="IH41" i="11" s="1"/>
  <c r="IH42" i="11" s="1"/>
  <c r="IH43" i="11" s="1"/>
  <c r="IH44" i="11" s="1"/>
  <c r="IH45" i="11" s="1"/>
  <c r="IH46" i="11" s="1"/>
  <c r="IH47" i="11" s="1"/>
  <c r="IH48" i="11" s="1"/>
  <c r="IH49" i="11" s="1"/>
  <c r="IH50" i="11" s="1"/>
  <c r="IH51" i="11" s="1"/>
  <c r="IH52" i="11" s="1"/>
  <c r="IH53" i="11" s="1"/>
  <c r="IH54" i="11" s="1"/>
  <c r="IH55" i="11" s="1"/>
  <c r="IH56" i="11" s="1"/>
  <c r="IH57" i="11" s="1"/>
  <c r="IH58" i="11" s="1"/>
  <c r="IH59" i="11" s="1"/>
  <c r="IH60" i="11" s="1"/>
  <c r="IH61" i="11" s="1"/>
  <c r="IH62" i="11" s="1"/>
  <c r="IH63" i="11" s="1"/>
  <c r="IH64" i="11" s="1"/>
  <c r="IH65" i="11" s="1"/>
  <c r="IH66" i="11" s="1"/>
  <c r="IH67" i="11" s="1"/>
  <c r="IH68" i="11" s="1"/>
  <c r="IH69" i="11" s="1"/>
  <c r="IH70" i="11" s="1"/>
  <c r="IH71" i="11" s="1"/>
  <c r="IH72" i="11" s="1"/>
  <c r="IH73" i="11" s="1"/>
  <c r="IH74" i="11" s="1"/>
  <c r="IH75" i="11" s="1"/>
  <c r="IH76" i="11" s="1"/>
  <c r="IH77" i="11" s="1"/>
  <c r="IH78" i="11" s="1"/>
  <c r="IH79" i="11" s="1"/>
  <c r="IH80" i="11" s="1"/>
  <c r="IH81" i="11" s="1"/>
  <c r="IH82" i="11" s="1"/>
  <c r="IH83" i="11" s="1"/>
  <c r="IH84" i="11" s="1"/>
  <c r="IH85" i="11" s="1"/>
  <c r="IH86" i="11" s="1"/>
  <c r="IH87" i="11" s="1"/>
  <c r="IH88" i="11" s="1"/>
  <c r="IH89" i="11" s="1"/>
  <c r="IH90" i="11" s="1"/>
  <c r="IH91" i="11" s="1"/>
  <c r="IH92" i="11" s="1"/>
  <c r="IH93" i="11" s="1"/>
  <c r="IH94" i="11" s="1"/>
  <c r="IH95" i="11" s="1"/>
  <c r="IH96" i="11" s="1"/>
  <c r="IH97" i="11" s="1"/>
  <c r="IH98" i="11" s="1"/>
  <c r="IH99" i="11" s="1"/>
  <c r="IH100" i="11" s="1"/>
  <c r="IH101" i="11" s="1"/>
  <c r="IH102" i="11" s="1"/>
  <c r="IH103" i="11" s="1"/>
  <c r="IH104" i="11" s="1"/>
  <c r="IH105" i="11" s="1"/>
  <c r="IH106" i="11" s="1"/>
  <c r="IH107" i="11" s="1"/>
  <c r="IH108" i="11" s="1"/>
  <c r="IH109" i="11" s="1"/>
  <c r="IH110" i="11" s="1"/>
  <c r="IH111" i="11" s="1"/>
  <c r="IH112" i="11" s="1"/>
  <c r="IH113" i="11" s="1"/>
  <c r="IH114" i="11" s="1"/>
  <c r="IH115" i="11" s="1"/>
  <c r="IH116" i="11" s="1"/>
  <c r="IH117" i="11" s="1"/>
  <c r="IH118" i="11" s="1"/>
  <c r="II7" i="11"/>
  <c r="CG4" i="11"/>
  <c r="CF123" i="11"/>
  <c r="CG7" i="11"/>
  <c r="CF8" i="11"/>
  <c r="FG84" i="11"/>
  <c r="I85" i="11"/>
  <c r="II9" i="11" l="1"/>
  <c r="II10" i="11" s="1"/>
  <c r="II11" i="11" s="1"/>
  <c r="II12" i="11" s="1"/>
  <c r="II13" i="11" s="1"/>
  <c r="II14" i="11" s="1"/>
  <c r="II15" i="11" s="1"/>
  <c r="II16" i="11" s="1"/>
  <c r="II17" i="11" s="1"/>
  <c r="II18" i="11" s="1"/>
  <c r="II19" i="11" s="1"/>
  <c r="II20" i="11" s="1"/>
  <c r="II21" i="11" s="1"/>
  <c r="II22" i="11" s="1"/>
  <c r="II23" i="11" s="1"/>
  <c r="II24" i="11" s="1"/>
  <c r="II25" i="11" s="1"/>
  <c r="II26" i="11" s="1"/>
  <c r="II27" i="11" s="1"/>
  <c r="II28" i="11" s="1"/>
  <c r="II29" i="11" s="1"/>
  <c r="II30" i="11" s="1"/>
  <c r="II31" i="11" s="1"/>
  <c r="II32" i="11" s="1"/>
  <c r="II33" i="11" s="1"/>
  <c r="II34" i="11" s="1"/>
  <c r="II35" i="11" s="1"/>
  <c r="II36" i="11" s="1"/>
  <c r="II37" i="11" s="1"/>
  <c r="II38" i="11" s="1"/>
  <c r="II39" i="11" s="1"/>
  <c r="II40" i="11" s="1"/>
  <c r="II41" i="11" s="1"/>
  <c r="II42" i="11" s="1"/>
  <c r="II43" i="11" s="1"/>
  <c r="II44" i="11" s="1"/>
  <c r="II45" i="11" s="1"/>
  <c r="II46" i="11" s="1"/>
  <c r="II47" i="11" s="1"/>
  <c r="II48" i="11" s="1"/>
  <c r="II49" i="11" s="1"/>
  <c r="II50" i="11" s="1"/>
  <c r="II51" i="11" s="1"/>
  <c r="II52" i="11" s="1"/>
  <c r="II53" i="11" s="1"/>
  <c r="II54" i="11" s="1"/>
  <c r="II55" i="11" s="1"/>
  <c r="II56" i="11" s="1"/>
  <c r="II57" i="11" s="1"/>
  <c r="II58" i="11" s="1"/>
  <c r="II59" i="11" s="1"/>
  <c r="II60" i="11" s="1"/>
  <c r="II61" i="11" s="1"/>
  <c r="II62" i="11" s="1"/>
  <c r="II63" i="11" s="1"/>
  <c r="II64" i="11" s="1"/>
  <c r="II65" i="11" s="1"/>
  <c r="II66" i="11" s="1"/>
  <c r="II67" i="11" s="1"/>
  <c r="II68" i="11" s="1"/>
  <c r="II69" i="11" s="1"/>
  <c r="II70" i="11" s="1"/>
  <c r="II71" i="11" s="1"/>
  <c r="II72" i="11" s="1"/>
  <c r="II73" i="11" s="1"/>
  <c r="II74" i="11" s="1"/>
  <c r="II75" i="11" s="1"/>
  <c r="II76" i="11" s="1"/>
  <c r="II77" i="11" s="1"/>
  <c r="II78" i="11" s="1"/>
  <c r="II79" i="11" s="1"/>
  <c r="II80" i="11" s="1"/>
  <c r="II81" i="11" s="1"/>
  <c r="II82" i="11" s="1"/>
  <c r="II83" i="11" s="1"/>
  <c r="II84" i="11" s="1"/>
  <c r="II85" i="11" s="1"/>
  <c r="II86" i="11" s="1"/>
  <c r="II87" i="11" s="1"/>
  <c r="II88" i="11" s="1"/>
  <c r="II89" i="11" s="1"/>
  <c r="II90" i="11" s="1"/>
  <c r="II91" i="11" s="1"/>
  <c r="II92" i="11" s="1"/>
  <c r="II93" i="11" s="1"/>
  <c r="II94" i="11" s="1"/>
  <c r="II95" i="11" s="1"/>
  <c r="II96" i="11" s="1"/>
  <c r="II97" i="11" s="1"/>
  <c r="II98" i="11" s="1"/>
  <c r="II99" i="11" s="1"/>
  <c r="II100" i="11" s="1"/>
  <c r="II101" i="11" s="1"/>
  <c r="II102" i="11" s="1"/>
  <c r="II103" i="11" s="1"/>
  <c r="II104" i="11" s="1"/>
  <c r="II105" i="11" s="1"/>
  <c r="II106" i="11" s="1"/>
  <c r="II107" i="11" s="1"/>
  <c r="II108" i="11" s="1"/>
  <c r="II109" i="11" s="1"/>
  <c r="II110" i="11" s="1"/>
  <c r="II111" i="11" s="1"/>
  <c r="II112" i="11" s="1"/>
  <c r="II113" i="11" s="1"/>
  <c r="II114" i="11" s="1"/>
  <c r="II115" i="11" s="1"/>
  <c r="II116" i="11" s="1"/>
  <c r="II117" i="11" s="1"/>
  <c r="II118" i="11" s="1"/>
  <c r="IJ7" i="11"/>
  <c r="I86" i="11"/>
  <c r="FG85" i="11"/>
  <c r="CH4" i="11"/>
  <c r="CG123" i="11"/>
  <c r="CH7" i="11"/>
  <c r="CG8" i="11"/>
  <c r="IJ9" i="11" l="1"/>
  <c r="IJ10" i="11" s="1"/>
  <c r="IJ11" i="11" s="1"/>
  <c r="IJ12" i="11" s="1"/>
  <c r="IJ13" i="11" s="1"/>
  <c r="IJ14" i="11" s="1"/>
  <c r="IJ15" i="11" s="1"/>
  <c r="IJ16" i="11" s="1"/>
  <c r="IJ17" i="11" s="1"/>
  <c r="IJ18" i="11" s="1"/>
  <c r="IJ19" i="11" s="1"/>
  <c r="IJ20" i="11" s="1"/>
  <c r="IJ21" i="11" s="1"/>
  <c r="IJ22" i="11" s="1"/>
  <c r="IJ23" i="11" s="1"/>
  <c r="IJ24" i="11" s="1"/>
  <c r="IJ25" i="11" s="1"/>
  <c r="IJ26" i="11" s="1"/>
  <c r="IJ27" i="11" s="1"/>
  <c r="IJ28" i="11" s="1"/>
  <c r="IJ29" i="11" s="1"/>
  <c r="IJ30" i="11" s="1"/>
  <c r="IJ31" i="11" s="1"/>
  <c r="IJ32" i="11" s="1"/>
  <c r="IJ33" i="11" s="1"/>
  <c r="IJ34" i="11" s="1"/>
  <c r="IJ35" i="11" s="1"/>
  <c r="IJ36" i="11" s="1"/>
  <c r="IJ37" i="11" s="1"/>
  <c r="IJ38" i="11" s="1"/>
  <c r="IJ39" i="11" s="1"/>
  <c r="IJ40" i="11" s="1"/>
  <c r="IJ41" i="11" s="1"/>
  <c r="IJ42" i="11" s="1"/>
  <c r="IJ43" i="11" s="1"/>
  <c r="IJ44" i="11" s="1"/>
  <c r="IJ45" i="11" s="1"/>
  <c r="IJ46" i="11" s="1"/>
  <c r="IJ47" i="11" s="1"/>
  <c r="IJ48" i="11" s="1"/>
  <c r="IJ49" i="11" s="1"/>
  <c r="IJ50" i="11" s="1"/>
  <c r="IJ51" i="11" s="1"/>
  <c r="IJ52" i="11" s="1"/>
  <c r="IJ53" i="11" s="1"/>
  <c r="IJ54" i="11" s="1"/>
  <c r="IJ55" i="11" s="1"/>
  <c r="IJ56" i="11" s="1"/>
  <c r="IJ57" i="11" s="1"/>
  <c r="IJ58" i="11" s="1"/>
  <c r="IJ59" i="11" s="1"/>
  <c r="IJ60" i="11" s="1"/>
  <c r="IJ61" i="11" s="1"/>
  <c r="IJ62" i="11" s="1"/>
  <c r="IJ63" i="11" s="1"/>
  <c r="IJ64" i="11" s="1"/>
  <c r="IJ65" i="11" s="1"/>
  <c r="IJ66" i="11" s="1"/>
  <c r="IJ67" i="11" s="1"/>
  <c r="IJ68" i="11" s="1"/>
  <c r="IJ69" i="11" s="1"/>
  <c r="IJ70" i="11" s="1"/>
  <c r="IJ71" i="11" s="1"/>
  <c r="IJ72" i="11" s="1"/>
  <c r="IJ73" i="11" s="1"/>
  <c r="IJ74" i="11" s="1"/>
  <c r="IJ75" i="11" s="1"/>
  <c r="IJ76" i="11" s="1"/>
  <c r="IJ77" i="11" s="1"/>
  <c r="IJ78" i="11" s="1"/>
  <c r="IJ79" i="11" s="1"/>
  <c r="IJ80" i="11" s="1"/>
  <c r="IJ81" i="11" s="1"/>
  <c r="IJ82" i="11" s="1"/>
  <c r="IJ83" i="11" s="1"/>
  <c r="IJ84" i="11" s="1"/>
  <c r="IJ85" i="11" s="1"/>
  <c r="IJ86" i="11" s="1"/>
  <c r="IJ87" i="11" s="1"/>
  <c r="IJ88" i="11" s="1"/>
  <c r="IJ89" i="11" s="1"/>
  <c r="IJ90" i="11" s="1"/>
  <c r="IJ91" i="11" s="1"/>
  <c r="IJ92" i="11" s="1"/>
  <c r="IJ93" i="11" s="1"/>
  <c r="IJ94" i="11" s="1"/>
  <c r="IJ95" i="11" s="1"/>
  <c r="IJ96" i="11" s="1"/>
  <c r="IJ97" i="11" s="1"/>
  <c r="IJ98" i="11" s="1"/>
  <c r="IJ99" i="11" s="1"/>
  <c r="IJ100" i="11" s="1"/>
  <c r="IJ101" i="11" s="1"/>
  <c r="IJ102" i="11" s="1"/>
  <c r="IJ103" i="11" s="1"/>
  <c r="IJ104" i="11" s="1"/>
  <c r="IJ105" i="11" s="1"/>
  <c r="IJ106" i="11" s="1"/>
  <c r="IJ107" i="11" s="1"/>
  <c r="IJ108" i="11" s="1"/>
  <c r="IJ109" i="11" s="1"/>
  <c r="IJ110" i="11" s="1"/>
  <c r="IJ111" i="11" s="1"/>
  <c r="IJ112" i="11" s="1"/>
  <c r="IJ113" i="11" s="1"/>
  <c r="IJ114" i="11" s="1"/>
  <c r="IJ115" i="11" s="1"/>
  <c r="IJ116" i="11" s="1"/>
  <c r="IJ117" i="11" s="1"/>
  <c r="IJ118" i="11" s="1"/>
  <c r="IK7" i="11"/>
  <c r="CH123" i="11"/>
  <c r="CH8" i="11"/>
  <c r="CI7" i="11"/>
  <c r="I87" i="11"/>
  <c r="FG86" i="11"/>
  <c r="CI4" i="11"/>
  <c r="IK9" i="11" l="1"/>
  <c r="IK10" i="11" s="1"/>
  <c r="IK11" i="11" s="1"/>
  <c r="IK12" i="11" s="1"/>
  <c r="IK13" i="11" s="1"/>
  <c r="IK14" i="11" s="1"/>
  <c r="IK15" i="11" s="1"/>
  <c r="IK16" i="11" s="1"/>
  <c r="IK17" i="11" s="1"/>
  <c r="IK18" i="11" s="1"/>
  <c r="IK19" i="11" s="1"/>
  <c r="IK20" i="11" s="1"/>
  <c r="IK21" i="11" s="1"/>
  <c r="IK22" i="11" s="1"/>
  <c r="IK23" i="11" s="1"/>
  <c r="IK24" i="11" s="1"/>
  <c r="IK25" i="11" s="1"/>
  <c r="IK26" i="11" s="1"/>
  <c r="IK27" i="11" s="1"/>
  <c r="IK28" i="11" s="1"/>
  <c r="IK29" i="11" s="1"/>
  <c r="IK30" i="11" s="1"/>
  <c r="IK31" i="11" s="1"/>
  <c r="IK32" i="11" s="1"/>
  <c r="IK33" i="11" s="1"/>
  <c r="IK34" i="11" s="1"/>
  <c r="IK35" i="11" s="1"/>
  <c r="IK36" i="11" s="1"/>
  <c r="IK37" i="11" s="1"/>
  <c r="IK38" i="11" s="1"/>
  <c r="IK39" i="11" s="1"/>
  <c r="IK40" i="11" s="1"/>
  <c r="IK41" i="11" s="1"/>
  <c r="IK42" i="11" s="1"/>
  <c r="IK43" i="11" s="1"/>
  <c r="IK44" i="11" s="1"/>
  <c r="IK45" i="11" s="1"/>
  <c r="IK46" i="11" s="1"/>
  <c r="IK47" i="11" s="1"/>
  <c r="IK48" i="11" s="1"/>
  <c r="IK49" i="11" s="1"/>
  <c r="IK50" i="11" s="1"/>
  <c r="IK51" i="11" s="1"/>
  <c r="IK52" i="11" s="1"/>
  <c r="IK53" i="11" s="1"/>
  <c r="IK54" i="11" s="1"/>
  <c r="IK55" i="11" s="1"/>
  <c r="IK56" i="11" s="1"/>
  <c r="IK57" i="11" s="1"/>
  <c r="IK58" i="11" s="1"/>
  <c r="IK59" i="11" s="1"/>
  <c r="IK60" i="11" s="1"/>
  <c r="IK61" i="11" s="1"/>
  <c r="IK62" i="11" s="1"/>
  <c r="IK63" i="11" s="1"/>
  <c r="IK64" i="11" s="1"/>
  <c r="IK65" i="11" s="1"/>
  <c r="IK66" i="11" s="1"/>
  <c r="IK67" i="11" s="1"/>
  <c r="IK68" i="11" s="1"/>
  <c r="IK69" i="11" s="1"/>
  <c r="IK70" i="11" s="1"/>
  <c r="IK71" i="11" s="1"/>
  <c r="IK72" i="11" s="1"/>
  <c r="IK73" i="11" s="1"/>
  <c r="IK74" i="11" s="1"/>
  <c r="IK75" i="11" s="1"/>
  <c r="IK76" i="11" s="1"/>
  <c r="IK77" i="11" s="1"/>
  <c r="IK78" i="11" s="1"/>
  <c r="IK79" i="11" s="1"/>
  <c r="IK80" i="11" s="1"/>
  <c r="IK81" i="11" s="1"/>
  <c r="IK82" i="11" s="1"/>
  <c r="IK83" i="11" s="1"/>
  <c r="IK84" i="11" s="1"/>
  <c r="IK85" i="11" s="1"/>
  <c r="IK86" i="11" s="1"/>
  <c r="IK87" i="11" s="1"/>
  <c r="IK88" i="11" s="1"/>
  <c r="IK89" i="11" s="1"/>
  <c r="IK90" i="11" s="1"/>
  <c r="IK91" i="11" s="1"/>
  <c r="IK92" i="11" s="1"/>
  <c r="IK93" i="11" s="1"/>
  <c r="IK94" i="11" s="1"/>
  <c r="IK95" i="11" s="1"/>
  <c r="IK96" i="11" s="1"/>
  <c r="IK97" i="11" s="1"/>
  <c r="IK98" i="11" s="1"/>
  <c r="IK99" i="11" s="1"/>
  <c r="IK100" i="11" s="1"/>
  <c r="IK101" i="11" s="1"/>
  <c r="IK102" i="11" s="1"/>
  <c r="IK103" i="11" s="1"/>
  <c r="IK104" i="11" s="1"/>
  <c r="IK105" i="11" s="1"/>
  <c r="IK106" i="11" s="1"/>
  <c r="IK107" i="11" s="1"/>
  <c r="IK108" i="11" s="1"/>
  <c r="IK109" i="11" s="1"/>
  <c r="IK110" i="11" s="1"/>
  <c r="IK111" i="11" s="1"/>
  <c r="IK112" i="11" s="1"/>
  <c r="IK113" i="11" s="1"/>
  <c r="IK114" i="11" s="1"/>
  <c r="IK115" i="11" s="1"/>
  <c r="IK116" i="11" s="1"/>
  <c r="IK117" i="11" s="1"/>
  <c r="IK118" i="11" s="1"/>
  <c r="IL7" i="11"/>
  <c r="CI123" i="11"/>
  <c r="CI8" i="11"/>
  <c r="CJ7" i="11"/>
  <c r="I88" i="11"/>
  <c r="FG87" i="11"/>
  <c r="CJ4" i="11"/>
  <c r="IL9" i="11" l="1"/>
  <c r="IL10" i="11" s="1"/>
  <c r="IL11" i="11" s="1"/>
  <c r="IL12" i="11" s="1"/>
  <c r="IL13" i="11" s="1"/>
  <c r="IL14" i="11" s="1"/>
  <c r="IL15" i="11" s="1"/>
  <c r="IL16" i="11" s="1"/>
  <c r="IL17" i="11" s="1"/>
  <c r="IL18" i="11" s="1"/>
  <c r="IL19" i="11" s="1"/>
  <c r="IL20" i="11" s="1"/>
  <c r="IL21" i="11" s="1"/>
  <c r="IL22" i="11" s="1"/>
  <c r="IL23" i="11" s="1"/>
  <c r="IL24" i="11" s="1"/>
  <c r="IL25" i="11" s="1"/>
  <c r="IL26" i="11" s="1"/>
  <c r="IL27" i="11" s="1"/>
  <c r="IL28" i="11" s="1"/>
  <c r="IL29" i="11" s="1"/>
  <c r="IL30" i="11" s="1"/>
  <c r="IL31" i="11" s="1"/>
  <c r="IL32" i="11" s="1"/>
  <c r="IL33" i="11" s="1"/>
  <c r="IL34" i="11" s="1"/>
  <c r="IL35" i="11" s="1"/>
  <c r="IL36" i="11" s="1"/>
  <c r="IL37" i="11" s="1"/>
  <c r="IL38" i="11" s="1"/>
  <c r="IL39" i="11" s="1"/>
  <c r="IL40" i="11" s="1"/>
  <c r="IL41" i="11" s="1"/>
  <c r="IL42" i="11" s="1"/>
  <c r="IL43" i="11" s="1"/>
  <c r="IL44" i="11" s="1"/>
  <c r="IL45" i="11" s="1"/>
  <c r="IL46" i="11" s="1"/>
  <c r="IL47" i="11" s="1"/>
  <c r="IL48" i="11" s="1"/>
  <c r="IL49" i="11" s="1"/>
  <c r="IL50" i="11" s="1"/>
  <c r="IL51" i="11" s="1"/>
  <c r="IL52" i="11" s="1"/>
  <c r="IL53" i="11" s="1"/>
  <c r="IL54" i="11" s="1"/>
  <c r="IL55" i="11" s="1"/>
  <c r="IL56" i="11" s="1"/>
  <c r="IL57" i="11" s="1"/>
  <c r="IL58" i="11" s="1"/>
  <c r="IL59" i="11" s="1"/>
  <c r="IL60" i="11" s="1"/>
  <c r="IL61" i="11" s="1"/>
  <c r="IL62" i="11" s="1"/>
  <c r="IL63" i="11" s="1"/>
  <c r="IL64" i="11" s="1"/>
  <c r="IL65" i="11" s="1"/>
  <c r="IL66" i="11" s="1"/>
  <c r="IL67" i="11" s="1"/>
  <c r="IL68" i="11" s="1"/>
  <c r="IL69" i="11" s="1"/>
  <c r="IL70" i="11" s="1"/>
  <c r="IL71" i="11" s="1"/>
  <c r="IL72" i="11" s="1"/>
  <c r="IL73" i="11" s="1"/>
  <c r="IL74" i="11" s="1"/>
  <c r="IL75" i="11" s="1"/>
  <c r="IL76" i="11" s="1"/>
  <c r="IL77" i="11" s="1"/>
  <c r="IL78" i="11" s="1"/>
  <c r="IL79" i="11" s="1"/>
  <c r="IL80" i="11" s="1"/>
  <c r="IL81" i="11" s="1"/>
  <c r="IL82" i="11" s="1"/>
  <c r="IL83" i="11" s="1"/>
  <c r="IL84" i="11" s="1"/>
  <c r="IL85" i="11" s="1"/>
  <c r="IL86" i="11" s="1"/>
  <c r="IL87" i="11" s="1"/>
  <c r="IL88" i="11" s="1"/>
  <c r="IL89" i="11" s="1"/>
  <c r="IL90" i="11" s="1"/>
  <c r="IL91" i="11" s="1"/>
  <c r="IL92" i="11" s="1"/>
  <c r="IL93" i="11" s="1"/>
  <c r="IL94" i="11" s="1"/>
  <c r="IL95" i="11" s="1"/>
  <c r="IL96" i="11" s="1"/>
  <c r="IL97" i="11" s="1"/>
  <c r="IL98" i="11" s="1"/>
  <c r="IL99" i="11" s="1"/>
  <c r="IL100" i="11" s="1"/>
  <c r="IL101" i="11" s="1"/>
  <c r="IL102" i="11" s="1"/>
  <c r="IL103" i="11" s="1"/>
  <c r="IL104" i="11" s="1"/>
  <c r="IL105" i="11" s="1"/>
  <c r="IL106" i="11" s="1"/>
  <c r="IL107" i="11" s="1"/>
  <c r="IL108" i="11" s="1"/>
  <c r="IL109" i="11" s="1"/>
  <c r="IL110" i="11" s="1"/>
  <c r="IL111" i="11" s="1"/>
  <c r="IL112" i="11" s="1"/>
  <c r="IL113" i="11" s="1"/>
  <c r="IL114" i="11" s="1"/>
  <c r="IL115" i="11" s="1"/>
  <c r="IL116" i="11" s="1"/>
  <c r="IL117" i="11" s="1"/>
  <c r="IL118" i="11" s="1"/>
  <c r="IM7" i="11"/>
  <c r="CJ123" i="11"/>
  <c r="CK7" i="11"/>
  <c r="CJ8" i="11"/>
  <c r="I89" i="11"/>
  <c r="FG88" i="11"/>
  <c r="CK4" i="11"/>
  <c r="IM9" i="11" l="1"/>
  <c r="IM10" i="11" s="1"/>
  <c r="IM11" i="11" s="1"/>
  <c r="IM12" i="11" s="1"/>
  <c r="IM13" i="11" s="1"/>
  <c r="IM14" i="11" s="1"/>
  <c r="IM15" i="11" s="1"/>
  <c r="IM16" i="11" s="1"/>
  <c r="IM17" i="11" s="1"/>
  <c r="IM18" i="11" s="1"/>
  <c r="IM19" i="11" s="1"/>
  <c r="IM20" i="11" s="1"/>
  <c r="IM21" i="11" s="1"/>
  <c r="IM22" i="11" s="1"/>
  <c r="IM23" i="11" s="1"/>
  <c r="IM24" i="11" s="1"/>
  <c r="IM25" i="11" s="1"/>
  <c r="IM26" i="11" s="1"/>
  <c r="IM27" i="11" s="1"/>
  <c r="IM28" i="11" s="1"/>
  <c r="IM29" i="11" s="1"/>
  <c r="IM30" i="11" s="1"/>
  <c r="IM31" i="11" s="1"/>
  <c r="IM32" i="11" s="1"/>
  <c r="IM33" i="11" s="1"/>
  <c r="IM34" i="11" s="1"/>
  <c r="IM35" i="11" s="1"/>
  <c r="IM36" i="11" s="1"/>
  <c r="IM37" i="11" s="1"/>
  <c r="IM38" i="11" s="1"/>
  <c r="IM39" i="11" s="1"/>
  <c r="IM40" i="11" s="1"/>
  <c r="IM41" i="11" s="1"/>
  <c r="IM42" i="11" s="1"/>
  <c r="IM43" i="11" s="1"/>
  <c r="IM44" i="11" s="1"/>
  <c r="IM45" i="11" s="1"/>
  <c r="IM46" i="11" s="1"/>
  <c r="IM47" i="11" s="1"/>
  <c r="IM48" i="11" s="1"/>
  <c r="IM49" i="11" s="1"/>
  <c r="IM50" i="11" s="1"/>
  <c r="IM51" i="11" s="1"/>
  <c r="IM52" i="11" s="1"/>
  <c r="IM53" i="11" s="1"/>
  <c r="IM54" i="11" s="1"/>
  <c r="IM55" i="11" s="1"/>
  <c r="IM56" i="11" s="1"/>
  <c r="IM57" i="11" s="1"/>
  <c r="IM58" i="11" s="1"/>
  <c r="IM59" i="11" s="1"/>
  <c r="IM60" i="11" s="1"/>
  <c r="IM61" i="11" s="1"/>
  <c r="IM62" i="11" s="1"/>
  <c r="IM63" i="11" s="1"/>
  <c r="IM64" i="11" s="1"/>
  <c r="IM65" i="11" s="1"/>
  <c r="IM66" i="11" s="1"/>
  <c r="IM67" i="11" s="1"/>
  <c r="IM68" i="11" s="1"/>
  <c r="IM69" i="11" s="1"/>
  <c r="IM70" i="11" s="1"/>
  <c r="IM71" i="11" s="1"/>
  <c r="IM72" i="11" s="1"/>
  <c r="IM73" i="11" s="1"/>
  <c r="IM74" i="11" s="1"/>
  <c r="IM75" i="11" s="1"/>
  <c r="IM76" i="11" s="1"/>
  <c r="IM77" i="11" s="1"/>
  <c r="IM78" i="11" s="1"/>
  <c r="IM79" i="11" s="1"/>
  <c r="IM80" i="11" s="1"/>
  <c r="IM81" i="11" s="1"/>
  <c r="IM82" i="11" s="1"/>
  <c r="IM83" i="11" s="1"/>
  <c r="IM84" i="11" s="1"/>
  <c r="IM85" i="11" s="1"/>
  <c r="IM86" i="11" s="1"/>
  <c r="IM87" i="11" s="1"/>
  <c r="IM88" i="11" s="1"/>
  <c r="IM89" i="11" s="1"/>
  <c r="IM90" i="11" s="1"/>
  <c r="IM91" i="11" s="1"/>
  <c r="IM92" i="11" s="1"/>
  <c r="IM93" i="11" s="1"/>
  <c r="IM94" i="11" s="1"/>
  <c r="IM95" i="11" s="1"/>
  <c r="IM96" i="11" s="1"/>
  <c r="IM97" i="11" s="1"/>
  <c r="IM98" i="11" s="1"/>
  <c r="IM99" i="11" s="1"/>
  <c r="IM100" i="11" s="1"/>
  <c r="IM101" i="11" s="1"/>
  <c r="IM102" i="11" s="1"/>
  <c r="IM103" i="11" s="1"/>
  <c r="IM104" i="11" s="1"/>
  <c r="IM105" i="11" s="1"/>
  <c r="IM106" i="11" s="1"/>
  <c r="IM107" i="11" s="1"/>
  <c r="IM108" i="11" s="1"/>
  <c r="IM109" i="11" s="1"/>
  <c r="IM110" i="11" s="1"/>
  <c r="IM111" i="11" s="1"/>
  <c r="IM112" i="11" s="1"/>
  <c r="IM113" i="11" s="1"/>
  <c r="IM114" i="11" s="1"/>
  <c r="IM115" i="11" s="1"/>
  <c r="IM116" i="11" s="1"/>
  <c r="IM117" i="11" s="1"/>
  <c r="IM118" i="11" s="1"/>
  <c r="IN7" i="11"/>
  <c r="CL4" i="11"/>
  <c r="I90" i="11"/>
  <c r="FG89" i="11"/>
  <c r="CK123" i="11"/>
  <c r="CL7" i="11"/>
  <c r="CK8" i="11"/>
  <c r="IN9" i="11" l="1"/>
  <c r="IN10" i="11" s="1"/>
  <c r="IN11" i="11" s="1"/>
  <c r="IN12" i="11" s="1"/>
  <c r="IN13" i="11" s="1"/>
  <c r="IN14" i="11" s="1"/>
  <c r="IN15" i="11" s="1"/>
  <c r="IN16" i="11" s="1"/>
  <c r="IN17" i="11" s="1"/>
  <c r="IN18" i="11" s="1"/>
  <c r="IN19" i="11" s="1"/>
  <c r="IN20" i="11" s="1"/>
  <c r="IN21" i="11" s="1"/>
  <c r="IN22" i="11" s="1"/>
  <c r="IN23" i="11" s="1"/>
  <c r="IN24" i="11" s="1"/>
  <c r="IN25" i="11" s="1"/>
  <c r="IN26" i="11" s="1"/>
  <c r="IN27" i="11" s="1"/>
  <c r="IN28" i="11" s="1"/>
  <c r="IN29" i="11" s="1"/>
  <c r="IN30" i="11" s="1"/>
  <c r="IN31" i="11" s="1"/>
  <c r="IN32" i="11" s="1"/>
  <c r="IN33" i="11" s="1"/>
  <c r="IN34" i="11" s="1"/>
  <c r="IN35" i="11" s="1"/>
  <c r="IN36" i="11" s="1"/>
  <c r="IN37" i="11" s="1"/>
  <c r="IN38" i="11" s="1"/>
  <c r="IN39" i="11" s="1"/>
  <c r="IN40" i="11" s="1"/>
  <c r="IN41" i="11" s="1"/>
  <c r="IN42" i="11" s="1"/>
  <c r="IN43" i="11" s="1"/>
  <c r="IN44" i="11" s="1"/>
  <c r="IN45" i="11" s="1"/>
  <c r="IN46" i="11" s="1"/>
  <c r="IN47" i="11" s="1"/>
  <c r="IN48" i="11" s="1"/>
  <c r="IN49" i="11" s="1"/>
  <c r="IN50" i="11" s="1"/>
  <c r="IN51" i="11" s="1"/>
  <c r="IN52" i="11" s="1"/>
  <c r="IN53" i="11" s="1"/>
  <c r="IN54" i="11" s="1"/>
  <c r="IN55" i="11" s="1"/>
  <c r="IN56" i="11" s="1"/>
  <c r="IN57" i="11" s="1"/>
  <c r="IN58" i="11" s="1"/>
  <c r="IN59" i="11" s="1"/>
  <c r="IN60" i="11" s="1"/>
  <c r="IN61" i="11" s="1"/>
  <c r="IN62" i="11" s="1"/>
  <c r="IN63" i="11" s="1"/>
  <c r="IN64" i="11" s="1"/>
  <c r="IN65" i="11" s="1"/>
  <c r="IN66" i="11" s="1"/>
  <c r="IN67" i="11" s="1"/>
  <c r="IN68" i="11" s="1"/>
  <c r="IN69" i="11" s="1"/>
  <c r="IN70" i="11" s="1"/>
  <c r="IN71" i="11" s="1"/>
  <c r="IN72" i="11" s="1"/>
  <c r="IN73" i="11" s="1"/>
  <c r="IN74" i="11" s="1"/>
  <c r="IN75" i="11" s="1"/>
  <c r="IN76" i="11" s="1"/>
  <c r="IN77" i="11" s="1"/>
  <c r="IN78" i="11" s="1"/>
  <c r="IN79" i="11" s="1"/>
  <c r="IN80" i="11" s="1"/>
  <c r="IN81" i="11" s="1"/>
  <c r="IN82" i="11" s="1"/>
  <c r="IN83" i="11" s="1"/>
  <c r="IN84" i="11" s="1"/>
  <c r="IN85" i="11" s="1"/>
  <c r="IN86" i="11" s="1"/>
  <c r="IN87" i="11" s="1"/>
  <c r="IN88" i="11" s="1"/>
  <c r="IN89" i="11" s="1"/>
  <c r="IN90" i="11" s="1"/>
  <c r="IN91" i="11" s="1"/>
  <c r="IN92" i="11" s="1"/>
  <c r="IN93" i="11" s="1"/>
  <c r="IN94" i="11" s="1"/>
  <c r="IN95" i="11" s="1"/>
  <c r="IN96" i="11" s="1"/>
  <c r="IN97" i="11" s="1"/>
  <c r="IN98" i="11" s="1"/>
  <c r="IN99" i="11" s="1"/>
  <c r="IN100" i="11" s="1"/>
  <c r="IN101" i="11" s="1"/>
  <c r="IN102" i="11" s="1"/>
  <c r="IN103" i="11" s="1"/>
  <c r="IN104" i="11" s="1"/>
  <c r="IN105" i="11" s="1"/>
  <c r="IN106" i="11" s="1"/>
  <c r="IN107" i="11" s="1"/>
  <c r="IN108" i="11" s="1"/>
  <c r="IN109" i="11" s="1"/>
  <c r="IN110" i="11" s="1"/>
  <c r="IN111" i="11" s="1"/>
  <c r="IN112" i="11" s="1"/>
  <c r="IN113" i="11" s="1"/>
  <c r="IN114" i="11" s="1"/>
  <c r="IN115" i="11" s="1"/>
  <c r="IN116" i="11" s="1"/>
  <c r="IN117" i="11" s="1"/>
  <c r="IN118" i="11" s="1"/>
  <c r="IO7" i="11"/>
  <c r="CM4" i="11"/>
  <c r="FG90" i="11"/>
  <c r="I91" i="11"/>
  <c r="CL123" i="11"/>
  <c r="CL8" i="11"/>
  <c r="CM7" i="11"/>
  <c r="IO9" i="11" l="1"/>
  <c r="IO10" i="11" s="1"/>
  <c r="IO11" i="11" s="1"/>
  <c r="IO12" i="11" s="1"/>
  <c r="IO13" i="11" s="1"/>
  <c r="IO14" i="11" s="1"/>
  <c r="IO15" i="11" s="1"/>
  <c r="IO16" i="11" s="1"/>
  <c r="IO17" i="11" s="1"/>
  <c r="IO18" i="11" s="1"/>
  <c r="IO19" i="11" s="1"/>
  <c r="IO20" i="11" s="1"/>
  <c r="IO21" i="11" s="1"/>
  <c r="IO22" i="11" s="1"/>
  <c r="IO23" i="11" s="1"/>
  <c r="IO24" i="11" s="1"/>
  <c r="IO25" i="11" s="1"/>
  <c r="IO26" i="11" s="1"/>
  <c r="IO27" i="11" s="1"/>
  <c r="IO28" i="11" s="1"/>
  <c r="IO29" i="11" s="1"/>
  <c r="IO30" i="11" s="1"/>
  <c r="IO31" i="11" s="1"/>
  <c r="IO32" i="11" s="1"/>
  <c r="IO33" i="11" s="1"/>
  <c r="IO34" i="11" s="1"/>
  <c r="IO35" i="11" s="1"/>
  <c r="IO36" i="11" s="1"/>
  <c r="IO37" i="11" s="1"/>
  <c r="IO38" i="11" s="1"/>
  <c r="IO39" i="11" s="1"/>
  <c r="IO40" i="11" s="1"/>
  <c r="IO41" i="11" s="1"/>
  <c r="IO42" i="11" s="1"/>
  <c r="IO43" i="11" s="1"/>
  <c r="IO44" i="11" s="1"/>
  <c r="IO45" i="11" s="1"/>
  <c r="IO46" i="11" s="1"/>
  <c r="IO47" i="11" s="1"/>
  <c r="IO48" i="11" s="1"/>
  <c r="IO49" i="11" s="1"/>
  <c r="IO50" i="11" s="1"/>
  <c r="IO51" i="11" s="1"/>
  <c r="IO52" i="11" s="1"/>
  <c r="IO53" i="11" s="1"/>
  <c r="IO54" i="11" s="1"/>
  <c r="IO55" i="11" s="1"/>
  <c r="IO56" i="11" s="1"/>
  <c r="IO57" i="11" s="1"/>
  <c r="IO58" i="11" s="1"/>
  <c r="IO59" i="11" s="1"/>
  <c r="IO60" i="11" s="1"/>
  <c r="IO61" i="11" s="1"/>
  <c r="IO62" i="11" s="1"/>
  <c r="IO63" i="11" s="1"/>
  <c r="IO64" i="11" s="1"/>
  <c r="IO65" i="11" s="1"/>
  <c r="IO66" i="11" s="1"/>
  <c r="IO67" i="11" s="1"/>
  <c r="IO68" i="11" s="1"/>
  <c r="IO69" i="11" s="1"/>
  <c r="IO70" i="11" s="1"/>
  <c r="IO71" i="11" s="1"/>
  <c r="IO72" i="11" s="1"/>
  <c r="IO73" i="11" s="1"/>
  <c r="IO74" i="11" s="1"/>
  <c r="IO75" i="11" s="1"/>
  <c r="IO76" i="11" s="1"/>
  <c r="IO77" i="11" s="1"/>
  <c r="IO78" i="11" s="1"/>
  <c r="IO79" i="11" s="1"/>
  <c r="IO80" i="11" s="1"/>
  <c r="IO81" i="11" s="1"/>
  <c r="IO82" i="11" s="1"/>
  <c r="IO83" i="11" s="1"/>
  <c r="IO84" i="11" s="1"/>
  <c r="IO85" i="11" s="1"/>
  <c r="IO86" i="11" s="1"/>
  <c r="IO87" i="11" s="1"/>
  <c r="IO88" i="11" s="1"/>
  <c r="IO89" i="11" s="1"/>
  <c r="IO90" i="11" s="1"/>
  <c r="IO91" i="11" s="1"/>
  <c r="IO92" i="11" s="1"/>
  <c r="IO93" i="11" s="1"/>
  <c r="IO94" i="11" s="1"/>
  <c r="IO95" i="11" s="1"/>
  <c r="IO96" i="11" s="1"/>
  <c r="IO97" i="11" s="1"/>
  <c r="IO98" i="11" s="1"/>
  <c r="IO99" i="11" s="1"/>
  <c r="IO100" i="11" s="1"/>
  <c r="IO101" i="11" s="1"/>
  <c r="IO102" i="11" s="1"/>
  <c r="IO103" i="11" s="1"/>
  <c r="IO104" i="11" s="1"/>
  <c r="IO105" i="11" s="1"/>
  <c r="IO106" i="11" s="1"/>
  <c r="IO107" i="11" s="1"/>
  <c r="IO108" i="11" s="1"/>
  <c r="IO109" i="11" s="1"/>
  <c r="IO110" i="11" s="1"/>
  <c r="IO111" i="11" s="1"/>
  <c r="IO112" i="11" s="1"/>
  <c r="IO113" i="11" s="1"/>
  <c r="IO114" i="11" s="1"/>
  <c r="IO115" i="11" s="1"/>
  <c r="IO116" i="11" s="1"/>
  <c r="IO117" i="11" s="1"/>
  <c r="IO118" i="11" s="1"/>
  <c r="IP7" i="11"/>
  <c r="CM123" i="11"/>
  <c r="CN7" i="11"/>
  <c r="CM8" i="11"/>
  <c r="I92" i="11"/>
  <c r="FG91" i="11"/>
  <c r="CN4" i="11"/>
  <c r="IP9" i="11" l="1"/>
  <c r="IP10" i="11" s="1"/>
  <c r="IP11" i="11" s="1"/>
  <c r="IP12" i="11" s="1"/>
  <c r="IP13" i="11" s="1"/>
  <c r="IP14" i="11" s="1"/>
  <c r="IP15" i="11" s="1"/>
  <c r="IP16" i="11" s="1"/>
  <c r="IP17" i="11" s="1"/>
  <c r="IP18" i="11" s="1"/>
  <c r="IP19" i="11" s="1"/>
  <c r="IP20" i="11" s="1"/>
  <c r="IP21" i="11" s="1"/>
  <c r="IP22" i="11" s="1"/>
  <c r="IP23" i="11" s="1"/>
  <c r="IP24" i="11" s="1"/>
  <c r="IP25" i="11" s="1"/>
  <c r="IP26" i="11" s="1"/>
  <c r="IP27" i="11" s="1"/>
  <c r="IP28" i="11" s="1"/>
  <c r="IP29" i="11" s="1"/>
  <c r="IP30" i="11" s="1"/>
  <c r="IP31" i="11" s="1"/>
  <c r="IP32" i="11" s="1"/>
  <c r="IP33" i="11" s="1"/>
  <c r="IP34" i="11" s="1"/>
  <c r="IP35" i="11" s="1"/>
  <c r="IP36" i="11" s="1"/>
  <c r="IP37" i="11" s="1"/>
  <c r="IP38" i="11" s="1"/>
  <c r="IP39" i="11" s="1"/>
  <c r="IP40" i="11" s="1"/>
  <c r="IP41" i="11" s="1"/>
  <c r="IP42" i="11" s="1"/>
  <c r="IP43" i="11" s="1"/>
  <c r="IP44" i="11" s="1"/>
  <c r="IP45" i="11" s="1"/>
  <c r="IP46" i="11" s="1"/>
  <c r="IP47" i="11" s="1"/>
  <c r="IP48" i="11" s="1"/>
  <c r="IP49" i="11" s="1"/>
  <c r="IP50" i="11" s="1"/>
  <c r="IP51" i="11" s="1"/>
  <c r="IP52" i="11" s="1"/>
  <c r="IP53" i="11" s="1"/>
  <c r="IP54" i="11" s="1"/>
  <c r="IP55" i="11" s="1"/>
  <c r="IP56" i="11" s="1"/>
  <c r="IP57" i="11" s="1"/>
  <c r="IP58" i="11" s="1"/>
  <c r="IP59" i="11" s="1"/>
  <c r="IP60" i="11" s="1"/>
  <c r="IP61" i="11" s="1"/>
  <c r="IP62" i="11" s="1"/>
  <c r="IP63" i="11" s="1"/>
  <c r="IP64" i="11" s="1"/>
  <c r="IP65" i="11" s="1"/>
  <c r="IP66" i="11" s="1"/>
  <c r="IP67" i="11" s="1"/>
  <c r="IP68" i="11" s="1"/>
  <c r="IP69" i="11" s="1"/>
  <c r="IP70" i="11" s="1"/>
  <c r="IP71" i="11" s="1"/>
  <c r="IP72" i="11" s="1"/>
  <c r="IP73" i="11" s="1"/>
  <c r="IP74" i="11" s="1"/>
  <c r="IP75" i="11" s="1"/>
  <c r="IP76" i="11" s="1"/>
  <c r="IP77" i="11" s="1"/>
  <c r="IP78" i="11" s="1"/>
  <c r="IP79" i="11" s="1"/>
  <c r="IP80" i="11" s="1"/>
  <c r="IP81" i="11" s="1"/>
  <c r="IP82" i="11" s="1"/>
  <c r="IP83" i="11" s="1"/>
  <c r="IP84" i="11" s="1"/>
  <c r="IP85" i="11" s="1"/>
  <c r="IP86" i="11" s="1"/>
  <c r="IP87" i="11" s="1"/>
  <c r="IP88" i="11" s="1"/>
  <c r="IP89" i="11" s="1"/>
  <c r="IP90" i="11" s="1"/>
  <c r="IP91" i="11" s="1"/>
  <c r="IP92" i="11" s="1"/>
  <c r="IP93" i="11" s="1"/>
  <c r="IP94" i="11" s="1"/>
  <c r="IP95" i="11" s="1"/>
  <c r="IP96" i="11" s="1"/>
  <c r="IP97" i="11" s="1"/>
  <c r="IP98" i="11" s="1"/>
  <c r="IP99" i="11" s="1"/>
  <c r="IP100" i="11" s="1"/>
  <c r="IP101" i="11" s="1"/>
  <c r="IP102" i="11" s="1"/>
  <c r="IP103" i="11" s="1"/>
  <c r="IP104" i="11" s="1"/>
  <c r="IP105" i="11" s="1"/>
  <c r="IP106" i="11" s="1"/>
  <c r="IP107" i="11" s="1"/>
  <c r="IP108" i="11" s="1"/>
  <c r="IP109" i="11" s="1"/>
  <c r="IP110" i="11" s="1"/>
  <c r="IP111" i="11" s="1"/>
  <c r="IP112" i="11" s="1"/>
  <c r="IP113" i="11" s="1"/>
  <c r="IP114" i="11" s="1"/>
  <c r="IP115" i="11" s="1"/>
  <c r="IP116" i="11" s="1"/>
  <c r="IP117" i="11" s="1"/>
  <c r="IP118" i="11" s="1"/>
  <c r="IQ7" i="11"/>
  <c r="CN123" i="11"/>
  <c r="CO7" i="11"/>
  <c r="CN8" i="11"/>
  <c r="CO4" i="11"/>
  <c r="I93" i="11"/>
  <c r="FG92" i="11"/>
  <c r="IQ9" i="11" l="1"/>
  <c r="IQ10" i="11" s="1"/>
  <c r="IQ11" i="11" s="1"/>
  <c r="IQ12" i="11" s="1"/>
  <c r="IQ13" i="11" s="1"/>
  <c r="IQ14" i="11" s="1"/>
  <c r="IQ15" i="11" s="1"/>
  <c r="IQ16" i="11" s="1"/>
  <c r="IQ17" i="11" s="1"/>
  <c r="IQ18" i="11" s="1"/>
  <c r="IQ19" i="11" s="1"/>
  <c r="IQ20" i="11" s="1"/>
  <c r="IQ21" i="11" s="1"/>
  <c r="IQ22" i="11" s="1"/>
  <c r="IQ23" i="11" s="1"/>
  <c r="IQ24" i="11" s="1"/>
  <c r="IQ25" i="11" s="1"/>
  <c r="IQ26" i="11" s="1"/>
  <c r="IQ27" i="11" s="1"/>
  <c r="IQ28" i="11" s="1"/>
  <c r="IQ29" i="11" s="1"/>
  <c r="IQ30" i="11" s="1"/>
  <c r="IQ31" i="11" s="1"/>
  <c r="IQ32" i="11" s="1"/>
  <c r="IQ33" i="11" s="1"/>
  <c r="IQ34" i="11" s="1"/>
  <c r="IQ35" i="11" s="1"/>
  <c r="IQ36" i="11" s="1"/>
  <c r="IQ37" i="11" s="1"/>
  <c r="IQ38" i="11" s="1"/>
  <c r="IQ39" i="11" s="1"/>
  <c r="IQ40" i="11" s="1"/>
  <c r="IQ41" i="11" s="1"/>
  <c r="IQ42" i="11" s="1"/>
  <c r="IQ43" i="11" s="1"/>
  <c r="IQ44" i="11" s="1"/>
  <c r="IQ45" i="11" s="1"/>
  <c r="IQ46" i="11" s="1"/>
  <c r="IQ47" i="11" s="1"/>
  <c r="IQ48" i="11" s="1"/>
  <c r="IQ49" i="11" s="1"/>
  <c r="IQ50" i="11" s="1"/>
  <c r="IQ51" i="11" s="1"/>
  <c r="IQ52" i="11" s="1"/>
  <c r="IQ53" i="11" s="1"/>
  <c r="IQ54" i="11" s="1"/>
  <c r="IQ55" i="11" s="1"/>
  <c r="IQ56" i="11" s="1"/>
  <c r="IQ57" i="11" s="1"/>
  <c r="IQ58" i="11" s="1"/>
  <c r="IQ59" i="11" s="1"/>
  <c r="IQ60" i="11" s="1"/>
  <c r="IQ61" i="11" s="1"/>
  <c r="IQ62" i="11" s="1"/>
  <c r="IQ63" i="11" s="1"/>
  <c r="IQ64" i="11" s="1"/>
  <c r="IQ65" i="11" s="1"/>
  <c r="IQ66" i="11" s="1"/>
  <c r="IQ67" i="11" s="1"/>
  <c r="IQ68" i="11" s="1"/>
  <c r="IQ69" i="11" s="1"/>
  <c r="IQ70" i="11" s="1"/>
  <c r="IQ71" i="11" s="1"/>
  <c r="IQ72" i="11" s="1"/>
  <c r="IQ73" i="11" s="1"/>
  <c r="IQ74" i="11" s="1"/>
  <c r="IQ75" i="11" s="1"/>
  <c r="IQ76" i="11" s="1"/>
  <c r="IQ77" i="11" s="1"/>
  <c r="IQ78" i="11" s="1"/>
  <c r="IQ79" i="11" s="1"/>
  <c r="IQ80" i="11" s="1"/>
  <c r="IQ81" i="11" s="1"/>
  <c r="IQ82" i="11" s="1"/>
  <c r="IQ83" i="11" s="1"/>
  <c r="IQ84" i="11" s="1"/>
  <c r="IQ85" i="11" s="1"/>
  <c r="IQ86" i="11" s="1"/>
  <c r="IQ87" i="11" s="1"/>
  <c r="IQ88" i="11" s="1"/>
  <c r="IQ89" i="11" s="1"/>
  <c r="IQ90" i="11" s="1"/>
  <c r="IQ91" i="11" s="1"/>
  <c r="IQ92" i="11" s="1"/>
  <c r="IQ93" i="11" s="1"/>
  <c r="IQ94" i="11" s="1"/>
  <c r="IQ95" i="11" s="1"/>
  <c r="IQ96" i="11" s="1"/>
  <c r="IQ97" i="11" s="1"/>
  <c r="IQ98" i="11" s="1"/>
  <c r="IQ99" i="11" s="1"/>
  <c r="IQ100" i="11" s="1"/>
  <c r="IQ101" i="11" s="1"/>
  <c r="IQ102" i="11" s="1"/>
  <c r="IQ103" i="11" s="1"/>
  <c r="IQ104" i="11" s="1"/>
  <c r="IQ105" i="11" s="1"/>
  <c r="IQ106" i="11" s="1"/>
  <c r="IQ107" i="11" s="1"/>
  <c r="IQ108" i="11" s="1"/>
  <c r="IQ109" i="11" s="1"/>
  <c r="IQ110" i="11" s="1"/>
  <c r="IQ111" i="11" s="1"/>
  <c r="IQ112" i="11" s="1"/>
  <c r="IQ113" i="11" s="1"/>
  <c r="IQ114" i="11" s="1"/>
  <c r="IQ115" i="11" s="1"/>
  <c r="IQ116" i="11" s="1"/>
  <c r="IQ117" i="11" s="1"/>
  <c r="IQ118" i="11" s="1"/>
  <c r="IR7" i="11"/>
  <c r="CP4" i="11"/>
  <c r="CO123" i="11"/>
  <c r="CP7" i="11"/>
  <c r="CO8" i="11"/>
  <c r="I94" i="11"/>
  <c r="FG93" i="11"/>
  <c r="IR9" i="11" l="1"/>
  <c r="IR10" i="11" s="1"/>
  <c r="IR11" i="11" s="1"/>
  <c r="IR12" i="11" s="1"/>
  <c r="IR13" i="11" s="1"/>
  <c r="IR14" i="11" s="1"/>
  <c r="IR15" i="11" s="1"/>
  <c r="IR16" i="11" s="1"/>
  <c r="IR17" i="11" s="1"/>
  <c r="IR18" i="11" s="1"/>
  <c r="IR19" i="11" s="1"/>
  <c r="IR20" i="11" s="1"/>
  <c r="IR21" i="11" s="1"/>
  <c r="IR22" i="11" s="1"/>
  <c r="IR23" i="11" s="1"/>
  <c r="IR24" i="11" s="1"/>
  <c r="IR25" i="11" s="1"/>
  <c r="IR26" i="11" s="1"/>
  <c r="IR27" i="11" s="1"/>
  <c r="IR28" i="11" s="1"/>
  <c r="IR29" i="11" s="1"/>
  <c r="IR30" i="11" s="1"/>
  <c r="IR31" i="11" s="1"/>
  <c r="IR32" i="11" s="1"/>
  <c r="IR33" i="11" s="1"/>
  <c r="IR34" i="11" s="1"/>
  <c r="IR35" i="11" s="1"/>
  <c r="IR36" i="11" s="1"/>
  <c r="IR37" i="11" s="1"/>
  <c r="IR38" i="11" s="1"/>
  <c r="IR39" i="11" s="1"/>
  <c r="IR40" i="11" s="1"/>
  <c r="IR41" i="11" s="1"/>
  <c r="IR42" i="11" s="1"/>
  <c r="IR43" i="11" s="1"/>
  <c r="IR44" i="11" s="1"/>
  <c r="IR45" i="11" s="1"/>
  <c r="IR46" i="11" s="1"/>
  <c r="IR47" i="11" s="1"/>
  <c r="IR48" i="11" s="1"/>
  <c r="IR49" i="11" s="1"/>
  <c r="IR50" i="11" s="1"/>
  <c r="IR51" i="11" s="1"/>
  <c r="IR52" i="11" s="1"/>
  <c r="IR53" i="11" s="1"/>
  <c r="IR54" i="11" s="1"/>
  <c r="IR55" i="11" s="1"/>
  <c r="IR56" i="11" s="1"/>
  <c r="IR57" i="11" s="1"/>
  <c r="IR58" i="11" s="1"/>
  <c r="IR59" i="11" s="1"/>
  <c r="IR60" i="11" s="1"/>
  <c r="IR61" i="11" s="1"/>
  <c r="IR62" i="11" s="1"/>
  <c r="IR63" i="11" s="1"/>
  <c r="IR64" i="11" s="1"/>
  <c r="IR65" i="11" s="1"/>
  <c r="IR66" i="11" s="1"/>
  <c r="IR67" i="11" s="1"/>
  <c r="IR68" i="11" s="1"/>
  <c r="IR69" i="11" s="1"/>
  <c r="IR70" i="11" s="1"/>
  <c r="IR71" i="11" s="1"/>
  <c r="IR72" i="11" s="1"/>
  <c r="IR73" i="11" s="1"/>
  <c r="IR74" i="11" s="1"/>
  <c r="IR75" i="11" s="1"/>
  <c r="IR76" i="11" s="1"/>
  <c r="IR77" i="11" s="1"/>
  <c r="IR78" i="11" s="1"/>
  <c r="IR79" i="11" s="1"/>
  <c r="IR80" i="11" s="1"/>
  <c r="IR81" i="11" s="1"/>
  <c r="IR82" i="11" s="1"/>
  <c r="IR83" i="11" s="1"/>
  <c r="IR84" i="11" s="1"/>
  <c r="IR85" i="11" s="1"/>
  <c r="IR86" i="11" s="1"/>
  <c r="IR87" i="11" s="1"/>
  <c r="IR88" i="11" s="1"/>
  <c r="IR89" i="11" s="1"/>
  <c r="IR90" i="11" s="1"/>
  <c r="IR91" i="11" s="1"/>
  <c r="IR92" i="11" s="1"/>
  <c r="IR93" i="11" s="1"/>
  <c r="IR94" i="11" s="1"/>
  <c r="IR95" i="11" s="1"/>
  <c r="IR96" i="11" s="1"/>
  <c r="IR97" i="11" s="1"/>
  <c r="IR98" i="11" s="1"/>
  <c r="IR99" i="11" s="1"/>
  <c r="IR100" i="11" s="1"/>
  <c r="IR101" i="11" s="1"/>
  <c r="IR102" i="11" s="1"/>
  <c r="IR103" i="11" s="1"/>
  <c r="IR104" i="11" s="1"/>
  <c r="IR105" i="11" s="1"/>
  <c r="IR106" i="11" s="1"/>
  <c r="IR107" i="11" s="1"/>
  <c r="IR108" i="11" s="1"/>
  <c r="IR109" i="11" s="1"/>
  <c r="IR110" i="11" s="1"/>
  <c r="IR111" i="11" s="1"/>
  <c r="IR112" i="11" s="1"/>
  <c r="IR113" i="11" s="1"/>
  <c r="IR114" i="11" s="1"/>
  <c r="IR115" i="11" s="1"/>
  <c r="IR116" i="11" s="1"/>
  <c r="IR117" i="11" s="1"/>
  <c r="IR118" i="11" s="1"/>
  <c r="IS7" i="11"/>
  <c r="CQ4" i="11"/>
  <c r="CP123" i="11"/>
  <c r="CP8" i="11"/>
  <c r="CQ7" i="11"/>
  <c r="I95" i="11"/>
  <c r="FG94" i="11"/>
  <c r="IS9" i="11" l="1"/>
  <c r="IS10" i="11" s="1"/>
  <c r="IS11" i="11" s="1"/>
  <c r="IS12" i="11" s="1"/>
  <c r="IS13" i="11" s="1"/>
  <c r="IS14" i="11" s="1"/>
  <c r="IS15" i="11" s="1"/>
  <c r="IS16" i="11" s="1"/>
  <c r="IS17" i="11" s="1"/>
  <c r="IS18" i="11" s="1"/>
  <c r="IS19" i="11" s="1"/>
  <c r="IS20" i="11" s="1"/>
  <c r="IS21" i="11" s="1"/>
  <c r="IS22" i="11" s="1"/>
  <c r="IS23" i="11" s="1"/>
  <c r="IS24" i="11" s="1"/>
  <c r="IS25" i="11" s="1"/>
  <c r="IS26" i="11" s="1"/>
  <c r="IS27" i="11" s="1"/>
  <c r="IS28" i="11" s="1"/>
  <c r="IS29" i="11" s="1"/>
  <c r="IS30" i="11" s="1"/>
  <c r="IS31" i="11" s="1"/>
  <c r="IS32" i="11" s="1"/>
  <c r="IS33" i="11" s="1"/>
  <c r="IS34" i="11" s="1"/>
  <c r="IS35" i="11" s="1"/>
  <c r="IS36" i="11" s="1"/>
  <c r="IS37" i="11" s="1"/>
  <c r="IS38" i="11" s="1"/>
  <c r="IS39" i="11" s="1"/>
  <c r="IS40" i="11" s="1"/>
  <c r="IS41" i="11" s="1"/>
  <c r="IS42" i="11" s="1"/>
  <c r="IS43" i="11" s="1"/>
  <c r="IS44" i="11" s="1"/>
  <c r="IS45" i="11" s="1"/>
  <c r="IS46" i="11" s="1"/>
  <c r="IS47" i="11" s="1"/>
  <c r="IS48" i="11" s="1"/>
  <c r="IS49" i="11" s="1"/>
  <c r="IS50" i="11" s="1"/>
  <c r="IS51" i="11" s="1"/>
  <c r="IS52" i="11" s="1"/>
  <c r="IS53" i="11" s="1"/>
  <c r="IS54" i="11" s="1"/>
  <c r="IS55" i="11" s="1"/>
  <c r="IS56" i="11" s="1"/>
  <c r="IS57" i="11" s="1"/>
  <c r="IS58" i="11" s="1"/>
  <c r="IS59" i="11" s="1"/>
  <c r="IS60" i="11" s="1"/>
  <c r="IS61" i="11" s="1"/>
  <c r="IS62" i="11" s="1"/>
  <c r="IS63" i="11" s="1"/>
  <c r="IS64" i="11" s="1"/>
  <c r="IS65" i="11" s="1"/>
  <c r="IS66" i="11" s="1"/>
  <c r="IS67" i="11" s="1"/>
  <c r="IS68" i="11" s="1"/>
  <c r="IS69" i="11" s="1"/>
  <c r="IS70" i="11" s="1"/>
  <c r="IS71" i="11" s="1"/>
  <c r="IS72" i="11" s="1"/>
  <c r="IS73" i="11" s="1"/>
  <c r="IS74" i="11" s="1"/>
  <c r="IS75" i="11" s="1"/>
  <c r="IS76" i="11" s="1"/>
  <c r="IS77" i="11" s="1"/>
  <c r="IS78" i="11" s="1"/>
  <c r="IS79" i="11" s="1"/>
  <c r="IS80" i="11" s="1"/>
  <c r="IS81" i="11" s="1"/>
  <c r="IS82" i="11" s="1"/>
  <c r="IS83" i="11" s="1"/>
  <c r="IS84" i="11" s="1"/>
  <c r="IS85" i="11" s="1"/>
  <c r="IS86" i="11" s="1"/>
  <c r="IS87" i="11" s="1"/>
  <c r="IS88" i="11" s="1"/>
  <c r="IS89" i="11" s="1"/>
  <c r="IS90" i="11" s="1"/>
  <c r="IS91" i="11" s="1"/>
  <c r="IS92" i="11" s="1"/>
  <c r="IS93" i="11" s="1"/>
  <c r="IS94" i="11" s="1"/>
  <c r="IS95" i="11" s="1"/>
  <c r="IS96" i="11" s="1"/>
  <c r="IS97" i="11" s="1"/>
  <c r="IS98" i="11" s="1"/>
  <c r="IS99" i="11" s="1"/>
  <c r="IS100" i="11" s="1"/>
  <c r="IS101" i="11" s="1"/>
  <c r="IS102" i="11" s="1"/>
  <c r="IS103" i="11" s="1"/>
  <c r="IS104" i="11" s="1"/>
  <c r="IS105" i="11" s="1"/>
  <c r="IS106" i="11" s="1"/>
  <c r="IS107" i="11" s="1"/>
  <c r="IS108" i="11" s="1"/>
  <c r="IS109" i="11" s="1"/>
  <c r="IS110" i="11" s="1"/>
  <c r="IS111" i="11" s="1"/>
  <c r="IS112" i="11" s="1"/>
  <c r="IS113" i="11" s="1"/>
  <c r="IS114" i="11" s="1"/>
  <c r="IS115" i="11" s="1"/>
  <c r="IS116" i="11" s="1"/>
  <c r="IS117" i="11" s="1"/>
  <c r="IS118" i="11" s="1"/>
  <c r="IT7" i="11"/>
  <c r="I96" i="11"/>
  <c r="FG95" i="11"/>
  <c r="CQ123" i="11"/>
  <c r="CQ8" i="11"/>
  <c r="CR7" i="11"/>
  <c r="CR4" i="11"/>
  <c r="IT9" i="11" l="1"/>
  <c r="IT10" i="11" s="1"/>
  <c r="IT11" i="11" s="1"/>
  <c r="IT12" i="11" s="1"/>
  <c r="IT13" i="11" s="1"/>
  <c r="IT14" i="11" s="1"/>
  <c r="IT15" i="11" s="1"/>
  <c r="IT16" i="11" s="1"/>
  <c r="IT17" i="11" s="1"/>
  <c r="IT18" i="11" s="1"/>
  <c r="IT19" i="11" s="1"/>
  <c r="IT20" i="11" s="1"/>
  <c r="IT21" i="11" s="1"/>
  <c r="IT22" i="11" s="1"/>
  <c r="IT23" i="11" s="1"/>
  <c r="IT24" i="11" s="1"/>
  <c r="IT25" i="11" s="1"/>
  <c r="IT26" i="11" s="1"/>
  <c r="IT27" i="11" s="1"/>
  <c r="IT28" i="11" s="1"/>
  <c r="IT29" i="11" s="1"/>
  <c r="IT30" i="11" s="1"/>
  <c r="IT31" i="11" s="1"/>
  <c r="IT32" i="11" s="1"/>
  <c r="IT33" i="11" s="1"/>
  <c r="IT34" i="11" s="1"/>
  <c r="IT35" i="11" s="1"/>
  <c r="IT36" i="11" s="1"/>
  <c r="IT37" i="11" s="1"/>
  <c r="IT38" i="11" s="1"/>
  <c r="IT39" i="11" s="1"/>
  <c r="IT40" i="11" s="1"/>
  <c r="IT41" i="11" s="1"/>
  <c r="IT42" i="11" s="1"/>
  <c r="IT43" i="11" s="1"/>
  <c r="IT44" i="11" s="1"/>
  <c r="IT45" i="11" s="1"/>
  <c r="IT46" i="11" s="1"/>
  <c r="IT47" i="11" s="1"/>
  <c r="IT48" i="11" s="1"/>
  <c r="IT49" i="11" s="1"/>
  <c r="IT50" i="11" s="1"/>
  <c r="IT51" i="11" s="1"/>
  <c r="IT52" i="11" s="1"/>
  <c r="IT53" i="11" s="1"/>
  <c r="IT54" i="11" s="1"/>
  <c r="IT55" i="11" s="1"/>
  <c r="IT56" i="11" s="1"/>
  <c r="IT57" i="11" s="1"/>
  <c r="IT58" i="11" s="1"/>
  <c r="IT59" i="11" s="1"/>
  <c r="IT60" i="11" s="1"/>
  <c r="IT61" i="11" s="1"/>
  <c r="IT62" i="11" s="1"/>
  <c r="IT63" i="11" s="1"/>
  <c r="IT64" i="11" s="1"/>
  <c r="IT65" i="11" s="1"/>
  <c r="IT66" i="11" s="1"/>
  <c r="IT67" i="11" s="1"/>
  <c r="IT68" i="11" s="1"/>
  <c r="IT69" i="11" s="1"/>
  <c r="IT70" i="11" s="1"/>
  <c r="IT71" i="11" s="1"/>
  <c r="IT72" i="11" s="1"/>
  <c r="IT73" i="11" s="1"/>
  <c r="IT74" i="11" s="1"/>
  <c r="IT75" i="11" s="1"/>
  <c r="IT76" i="11" s="1"/>
  <c r="IT77" i="11" s="1"/>
  <c r="IT78" i="11" s="1"/>
  <c r="IT79" i="11" s="1"/>
  <c r="IT80" i="11" s="1"/>
  <c r="IT81" i="11" s="1"/>
  <c r="IT82" i="11" s="1"/>
  <c r="IT83" i="11" s="1"/>
  <c r="IT84" i="11" s="1"/>
  <c r="IT85" i="11" s="1"/>
  <c r="IT86" i="11" s="1"/>
  <c r="IT87" i="11" s="1"/>
  <c r="IT88" i="11" s="1"/>
  <c r="IT89" i="11" s="1"/>
  <c r="IT90" i="11" s="1"/>
  <c r="IT91" i="11" s="1"/>
  <c r="IT92" i="11" s="1"/>
  <c r="IT93" i="11" s="1"/>
  <c r="IT94" i="11" s="1"/>
  <c r="IT95" i="11" s="1"/>
  <c r="IT96" i="11" s="1"/>
  <c r="IT97" i="11" s="1"/>
  <c r="IT98" i="11" s="1"/>
  <c r="IT99" i="11" s="1"/>
  <c r="IT100" i="11" s="1"/>
  <c r="IT101" i="11" s="1"/>
  <c r="IT102" i="11" s="1"/>
  <c r="IT103" i="11" s="1"/>
  <c r="IT104" i="11" s="1"/>
  <c r="IT105" i="11" s="1"/>
  <c r="IT106" i="11" s="1"/>
  <c r="IT107" i="11" s="1"/>
  <c r="IT108" i="11" s="1"/>
  <c r="IT109" i="11" s="1"/>
  <c r="IT110" i="11" s="1"/>
  <c r="IT111" i="11" s="1"/>
  <c r="IT112" i="11" s="1"/>
  <c r="IT113" i="11" s="1"/>
  <c r="IT114" i="11" s="1"/>
  <c r="IT115" i="11" s="1"/>
  <c r="IT116" i="11" s="1"/>
  <c r="IT117" i="11" s="1"/>
  <c r="IT118" i="11" s="1"/>
  <c r="IU7" i="11"/>
  <c r="CS4" i="11"/>
  <c r="CR123" i="11"/>
  <c r="CS7" i="11"/>
  <c r="CR8" i="11"/>
  <c r="I97" i="11"/>
  <c r="FG96" i="11"/>
  <c r="IU9" i="11" l="1"/>
  <c r="IU10" i="11" s="1"/>
  <c r="IU11" i="11" s="1"/>
  <c r="IU12" i="11" s="1"/>
  <c r="IU13" i="11" s="1"/>
  <c r="IU14" i="11" s="1"/>
  <c r="IU15" i="11" s="1"/>
  <c r="IU16" i="11" s="1"/>
  <c r="IU17" i="11" s="1"/>
  <c r="IU18" i="11" s="1"/>
  <c r="IU19" i="11" s="1"/>
  <c r="IU20" i="11" s="1"/>
  <c r="IU21" i="11" s="1"/>
  <c r="IU22" i="11" s="1"/>
  <c r="IU23" i="11" s="1"/>
  <c r="IU24" i="11" s="1"/>
  <c r="IU25" i="11" s="1"/>
  <c r="IU26" i="11" s="1"/>
  <c r="IU27" i="11" s="1"/>
  <c r="IU28" i="11" s="1"/>
  <c r="IU29" i="11" s="1"/>
  <c r="IU30" i="11" s="1"/>
  <c r="IU31" i="11" s="1"/>
  <c r="IU32" i="11" s="1"/>
  <c r="IU33" i="11" s="1"/>
  <c r="IU34" i="11" s="1"/>
  <c r="IU35" i="11" s="1"/>
  <c r="IU36" i="11" s="1"/>
  <c r="IU37" i="11" s="1"/>
  <c r="IU38" i="11" s="1"/>
  <c r="IU39" i="11" s="1"/>
  <c r="IU40" i="11" s="1"/>
  <c r="IU41" i="11" s="1"/>
  <c r="IU42" i="11" s="1"/>
  <c r="IU43" i="11" s="1"/>
  <c r="IU44" i="11" s="1"/>
  <c r="IU45" i="11" s="1"/>
  <c r="IU46" i="11" s="1"/>
  <c r="IU47" i="11" s="1"/>
  <c r="IU48" i="11" s="1"/>
  <c r="IU49" i="11" s="1"/>
  <c r="IU50" i="11" s="1"/>
  <c r="IU51" i="11" s="1"/>
  <c r="IU52" i="11" s="1"/>
  <c r="IU53" i="11" s="1"/>
  <c r="IU54" i="11" s="1"/>
  <c r="IU55" i="11" s="1"/>
  <c r="IU56" i="11" s="1"/>
  <c r="IU57" i="11" s="1"/>
  <c r="IU58" i="11" s="1"/>
  <c r="IU59" i="11" s="1"/>
  <c r="IU60" i="11" s="1"/>
  <c r="IU61" i="11" s="1"/>
  <c r="IU62" i="11" s="1"/>
  <c r="IU63" i="11" s="1"/>
  <c r="IU64" i="11" s="1"/>
  <c r="IU65" i="11" s="1"/>
  <c r="IU66" i="11" s="1"/>
  <c r="IU67" i="11" s="1"/>
  <c r="IU68" i="11" s="1"/>
  <c r="IU69" i="11" s="1"/>
  <c r="IU70" i="11" s="1"/>
  <c r="IU71" i="11" s="1"/>
  <c r="IU72" i="11" s="1"/>
  <c r="IU73" i="11" s="1"/>
  <c r="IU74" i="11" s="1"/>
  <c r="IU75" i="11" s="1"/>
  <c r="IU76" i="11" s="1"/>
  <c r="IU77" i="11" s="1"/>
  <c r="IU78" i="11" s="1"/>
  <c r="IU79" i="11" s="1"/>
  <c r="IU80" i="11" s="1"/>
  <c r="IU81" i="11" s="1"/>
  <c r="IU82" i="11" s="1"/>
  <c r="IU83" i="11" s="1"/>
  <c r="IU84" i="11" s="1"/>
  <c r="IU85" i="11" s="1"/>
  <c r="IU86" i="11" s="1"/>
  <c r="IU87" i="11" s="1"/>
  <c r="IU88" i="11" s="1"/>
  <c r="IU89" i="11" s="1"/>
  <c r="IU90" i="11" s="1"/>
  <c r="IU91" i="11" s="1"/>
  <c r="IU92" i="11" s="1"/>
  <c r="IU93" i="11" s="1"/>
  <c r="IU94" i="11" s="1"/>
  <c r="IU95" i="11" s="1"/>
  <c r="IU96" i="11" s="1"/>
  <c r="IU97" i="11" s="1"/>
  <c r="IU98" i="11" s="1"/>
  <c r="IU99" i="11" s="1"/>
  <c r="IU100" i="11" s="1"/>
  <c r="IU101" i="11" s="1"/>
  <c r="IU102" i="11" s="1"/>
  <c r="IU103" i="11" s="1"/>
  <c r="IU104" i="11" s="1"/>
  <c r="IU105" i="11" s="1"/>
  <c r="IU106" i="11" s="1"/>
  <c r="IU107" i="11" s="1"/>
  <c r="IU108" i="11" s="1"/>
  <c r="IU109" i="11" s="1"/>
  <c r="IU110" i="11" s="1"/>
  <c r="IU111" i="11" s="1"/>
  <c r="IU112" i="11" s="1"/>
  <c r="IU113" i="11" s="1"/>
  <c r="IU114" i="11" s="1"/>
  <c r="IU115" i="11" s="1"/>
  <c r="IU116" i="11" s="1"/>
  <c r="IU117" i="11" s="1"/>
  <c r="IU118" i="11" s="1"/>
  <c r="IV7" i="11"/>
  <c r="CT7" i="11"/>
  <c r="CS8" i="11"/>
  <c r="CT4" i="11"/>
  <c r="FG97" i="11"/>
  <c r="I98" i="11"/>
  <c r="IV9" i="11" l="1"/>
  <c r="IV10" i="11" s="1"/>
  <c r="IV11" i="11" s="1"/>
  <c r="IV12" i="11" s="1"/>
  <c r="IV13" i="11" s="1"/>
  <c r="IV14" i="11" s="1"/>
  <c r="IV15" i="11" s="1"/>
  <c r="IV16" i="11" s="1"/>
  <c r="IV17" i="11" s="1"/>
  <c r="IV18" i="11" s="1"/>
  <c r="IV19" i="11" s="1"/>
  <c r="IV20" i="11" s="1"/>
  <c r="IV21" i="11" s="1"/>
  <c r="IV22" i="11" s="1"/>
  <c r="IV23" i="11" s="1"/>
  <c r="IV24" i="11" s="1"/>
  <c r="IV25" i="11" s="1"/>
  <c r="IV26" i="11" s="1"/>
  <c r="IV27" i="11" s="1"/>
  <c r="IV28" i="11" s="1"/>
  <c r="IV29" i="11" s="1"/>
  <c r="IV30" i="11" s="1"/>
  <c r="IV31" i="11" s="1"/>
  <c r="IV32" i="11" s="1"/>
  <c r="IV33" i="11" s="1"/>
  <c r="IV34" i="11" s="1"/>
  <c r="IV35" i="11" s="1"/>
  <c r="IV36" i="11" s="1"/>
  <c r="IV37" i="11" s="1"/>
  <c r="IV38" i="11" s="1"/>
  <c r="IV39" i="11" s="1"/>
  <c r="IV40" i="11" s="1"/>
  <c r="IV41" i="11" s="1"/>
  <c r="IV42" i="11" s="1"/>
  <c r="IV43" i="11" s="1"/>
  <c r="IV44" i="11" s="1"/>
  <c r="IV45" i="11" s="1"/>
  <c r="IV46" i="11" s="1"/>
  <c r="IV47" i="11" s="1"/>
  <c r="IV48" i="11" s="1"/>
  <c r="IV49" i="11" s="1"/>
  <c r="IV50" i="11" s="1"/>
  <c r="IV51" i="11" s="1"/>
  <c r="IV52" i="11" s="1"/>
  <c r="IV53" i="11" s="1"/>
  <c r="IV54" i="11" s="1"/>
  <c r="IV55" i="11" s="1"/>
  <c r="IV56" i="11" s="1"/>
  <c r="IV57" i="11" s="1"/>
  <c r="IV58" i="11" s="1"/>
  <c r="IV59" i="11" s="1"/>
  <c r="IV60" i="11" s="1"/>
  <c r="IV61" i="11" s="1"/>
  <c r="IV62" i="11" s="1"/>
  <c r="IV63" i="11" s="1"/>
  <c r="IV64" i="11" s="1"/>
  <c r="IV65" i="11" s="1"/>
  <c r="IV66" i="11" s="1"/>
  <c r="IV67" i="11" s="1"/>
  <c r="IV68" i="11" s="1"/>
  <c r="IV69" i="11" s="1"/>
  <c r="IV70" i="11" s="1"/>
  <c r="IV71" i="11" s="1"/>
  <c r="IV72" i="11" s="1"/>
  <c r="IV73" i="11" s="1"/>
  <c r="IV74" i="11" s="1"/>
  <c r="IV75" i="11" s="1"/>
  <c r="IV76" i="11" s="1"/>
  <c r="IV77" i="11" s="1"/>
  <c r="IV78" i="11" s="1"/>
  <c r="IV79" i="11" s="1"/>
  <c r="IV80" i="11" s="1"/>
  <c r="IV81" i="11" s="1"/>
  <c r="IV82" i="11" s="1"/>
  <c r="IV83" i="11" s="1"/>
  <c r="IV84" i="11" s="1"/>
  <c r="IV85" i="11" s="1"/>
  <c r="IV86" i="11" s="1"/>
  <c r="IV87" i="11" s="1"/>
  <c r="IV88" i="11" s="1"/>
  <c r="IV89" i="11" s="1"/>
  <c r="IV90" i="11" s="1"/>
  <c r="IV91" i="11" s="1"/>
  <c r="IV92" i="11" s="1"/>
  <c r="IV93" i="11" s="1"/>
  <c r="IV94" i="11" s="1"/>
  <c r="IV95" i="11" s="1"/>
  <c r="IV96" i="11" s="1"/>
  <c r="IV97" i="11" s="1"/>
  <c r="IV98" i="11" s="1"/>
  <c r="IV99" i="11" s="1"/>
  <c r="IV100" i="11" s="1"/>
  <c r="IV101" i="11" s="1"/>
  <c r="IV102" i="11" s="1"/>
  <c r="IV103" i="11" s="1"/>
  <c r="IV104" i="11" s="1"/>
  <c r="IV105" i="11" s="1"/>
  <c r="IV106" i="11" s="1"/>
  <c r="IV107" i="11" s="1"/>
  <c r="IV108" i="11" s="1"/>
  <c r="IV109" i="11" s="1"/>
  <c r="IV110" i="11" s="1"/>
  <c r="IV111" i="11" s="1"/>
  <c r="IV112" i="11" s="1"/>
  <c r="IV113" i="11" s="1"/>
  <c r="IV114" i="11" s="1"/>
  <c r="IV115" i="11" s="1"/>
  <c r="IV116" i="11" s="1"/>
  <c r="IV117" i="11" s="1"/>
  <c r="IV118" i="11" s="1"/>
  <c r="IW7" i="11"/>
  <c r="FG98" i="11"/>
  <c r="I99" i="11"/>
  <c r="CU4" i="11"/>
  <c r="CT8" i="11"/>
  <c r="CU7" i="11"/>
  <c r="IW9" i="11" l="1"/>
  <c r="IW10" i="11" s="1"/>
  <c r="IW11" i="11" s="1"/>
  <c r="IW12" i="11" s="1"/>
  <c r="IW13" i="11" s="1"/>
  <c r="IW14" i="11" s="1"/>
  <c r="IW15" i="11" s="1"/>
  <c r="IW16" i="11" s="1"/>
  <c r="IW17" i="11" s="1"/>
  <c r="IW18" i="11" s="1"/>
  <c r="IW19" i="11" s="1"/>
  <c r="IW20" i="11" s="1"/>
  <c r="IW21" i="11" s="1"/>
  <c r="IW22" i="11" s="1"/>
  <c r="IW23" i="11" s="1"/>
  <c r="IW24" i="11" s="1"/>
  <c r="IW25" i="11" s="1"/>
  <c r="IW26" i="11" s="1"/>
  <c r="IW27" i="11" s="1"/>
  <c r="IW28" i="11" s="1"/>
  <c r="IW29" i="11" s="1"/>
  <c r="IW30" i="11" s="1"/>
  <c r="IW31" i="11" s="1"/>
  <c r="IW32" i="11" s="1"/>
  <c r="IW33" i="11" s="1"/>
  <c r="IW34" i="11" s="1"/>
  <c r="IW35" i="11" s="1"/>
  <c r="IW36" i="11" s="1"/>
  <c r="IW37" i="11" s="1"/>
  <c r="IW38" i="11" s="1"/>
  <c r="IW39" i="11" s="1"/>
  <c r="IW40" i="11" s="1"/>
  <c r="IW41" i="11" s="1"/>
  <c r="IW42" i="11" s="1"/>
  <c r="IW43" i="11" s="1"/>
  <c r="IW44" i="11" s="1"/>
  <c r="IW45" i="11" s="1"/>
  <c r="IW46" i="11" s="1"/>
  <c r="IW47" i="11" s="1"/>
  <c r="IW48" i="11" s="1"/>
  <c r="IW49" i="11" s="1"/>
  <c r="IW50" i="11" s="1"/>
  <c r="IW51" i="11" s="1"/>
  <c r="IW52" i="11" s="1"/>
  <c r="IW53" i="11" s="1"/>
  <c r="IW54" i="11" s="1"/>
  <c r="IW55" i="11" s="1"/>
  <c r="IW56" i="11" s="1"/>
  <c r="IW57" i="11" s="1"/>
  <c r="IW58" i="11" s="1"/>
  <c r="IW59" i="11" s="1"/>
  <c r="IW60" i="11" s="1"/>
  <c r="IW61" i="11" s="1"/>
  <c r="IW62" i="11" s="1"/>
  <c r="IW63" i="11" s="1"/>
  <c r="IW64" i="11" s="1"/>
  <c r="IW65" i="11" s="1"/>
  <c r="IW66" i="11" s="1"/>
  <c r="IW67" i="11" s="1"/>
  <c r="IW68" i="11" s="1"/>
  <c r="IW69" i="11" s="1"/>
  <c r="IW70" i="11" s="1"/>
  <c r="IW71" i="11" s="1"/>
  <c r="IW72" i="11" s="1"/>
  <c r="IW73" i="11" s="1"/>
  <c r="IW74" i="11" s="1"/>
  <c r="IW75" i="11" s="1"/>
  <c r="IW76" i="11" s="1"/>
  <c r="IW77" i="11" s="1"/>
  <c r="IW78" i="11" s="1"/>
  <c r="IW79" i="11" s="1"/>
  <c r="IW80" i="11" s="1"/>
  <c r="IW81" i="11" s="1"/>
  <c r="IW82" i="11" s="1"/>
  <c r="IW83" i="11" s="1"/>
  <c r="IW84" i="11" s="1"/>
  <c r="IW85" i="11" s="1"/>
  <c r="IW86" i="11" s="1"/>
  <c r="IW87" i="11" s="1"/>
  <c r="IW88" i="11" s="1"/>
  <c r="IW89" i="11" s="1"/>
  <c r="IW90" i="11" s="1"/>
  <c r="IW91" i="11" s="1"/>
  <c r="IW92" i="11" s="1"/>
  <c r="IW93" i="11" s="1"/>
  <c r="IW94" i="11" s="1"/>
  <c r="IW95" i="11" s="1"/>
  <c r="IW96" i="11" s="1"/>
  <c r="IW97" i="11" s="1"/>
  <c r="IW98" i="11" s="1"/>
  <c r="IW99" i="11" s="1"/>
  <c r="IW100" i="11" s="1"/>
  <c r="IW101" i="11" s="1"/>
  <c r="IW102" i="11" s="1"/>
  <c r="IW103" i="11" s="1"/>
  <c r="IW104" i="11" s="1"/>
  <c r="IW105" i="11" s="1"/>
  <c r="IW106" i="11" s="1"/>
  <c r="IW107" i="11" s="1"/>
  <c r="IW108" i="11" s="1"/>
  <c r="IW109" i="11" s="1"/>
  <c r="IW110" i="11" s="1"/>
  <c r="IW111" i="11" s="1"/>
  <c r="IW112" i="11" s="1"/>
  <c r="IW113" i="11" s="1"/>
  <c r="IW114" i="11" s="1"/>
  <c r="IW115" i="11" s="1"/>
  <c r="IW116" i="11" s="1"/>
  <c r="IW117" i="11" s="1"/>
  <c r="IW118" i="11" s="1"/>
  <c r="IX7" i="11"/>
  <c r="CV4" i="11"/>
  <c r="I100" i="11"/>
  <c r="FG99" i="11"/>
  <c r="CV7" i="11"/>
  <c r="CU8" i="11"/>
  <c r="IX9" i="11" l="1"/>
  <c r="IX10" i="11" s="1"/>
  <c r="IX11" i="11" s="1"/>
  <c r="IX12" i="11" s="1"/>
  <c r="IX13" i="11" s="1"/>
  <c r="IX14" i="11" s="1"/>
  <c r="IX15" i="11" s="1"/>
  <c r="IX16" i="11" s="1"/>
  <c r="IX17" i="11" s="1"/>
  <c r="IX18" i="11" s="1"/>
  <c r="IX19" i="11" s="1"/>
  <c r="IX20" i="11" s="1"/>
  <c r="IX21" i="11" s="1"/>
  <c r="IX22" i="11" s="1"/>
  <c r="IX23" i="11" s="1"/>
  <c r="IX24" i="11" s="1"/>
  <c r="IX25" i="11" s="1"/>
  <c r="IX26" i="11" s="1"/>
  <c r="IX27" i="11" s="1"/>
  <c r="IX28" i="11" s="1"/>
  <c r="IX29" i="11" s="1"/>
  <c r="IX30" i="11" s="1"/>
  <c r="IX31" i="11" s="1"/>
  <c r="IX32" i="11" s="1"/>
  <c r="IX33" i="11" s="1"/>
  <c r="IX34" i="11" s="1"/>
  <c r="IX35" i="11" s="1"/>
  <c r="IX36" i="11" s="1"/>
  <c r="IX37" i="11" s="1"/>
  <c r="IX38" i="11" s="1"/>
  <c r="IX39" i="11" s="1"/>
  <c r="IX40" i="11" s="1"/>
  <c r="IX41" i="11" s="1"/>
  <c r="IX42" i="11" s="1"/>
  <c r="IX43" i="11" s="1"/>
  <c r="IX44" i="11" s="1"/>
  <c r="IX45" i="11" s="1"/>
  <c r="IX46" i="11" s="1"/>
  <c r="IX47" i="11" s="1"/>
  <c r="IX48" i="11" s="1"/>
  <c r="IX49" i="11" s="1"/>
  <c r="IX50" i="11" s="1"/>
  <c r="IX51" i="11" s="1"/>
  <c r="IX52" i="11" s="1"/>
  <c r="IX53" i="11" s="1"/>
  <c r="IX54" i="11" s="1"/>
  <c r="IX55" i="11" s="1"/>
  <c r="IX56" i="11" s="1"/>
  <c r="IX57" i="11" s="1"/>
  <c r="IX58" i="11" s="1"/>
  <c r="IX59" i="11" s="1"/>
  <c r="IX60" i="11" s="1"/>
  <c r="IX61" i="11" s="1"/>
  <c r="IX62" i="11" s="1"/>
  <c r="IX63" i="11" s="1"/>
  <c r="IX64" i="11" s="1"/>
  <c r="IX65" i="11" s="1"/>
  <c r="IX66" i="11" s="1"/>
  <c r="IX67" i="11" s="1"/>
  <c r="IX68" i="11" s="1"/>
  <c r="IX69" i="11" s="1"/>
  <c r="IX70" i="11" s="1"/>
  <c r="IX71" i="11" s="1"/>
  <c r="IX72" i="11" s="1"/>
  <c r="IX73" i="11" s="1"/>
  <c r="IX74" i="11" s="1"/>
  <c r="IX75" i="11" s="1"/>
  <c r="IX76" i="11" s="1"/>
  <c r="IX77" i="11" s="1"/>
  <c r="IX78" i="11" s="1"/>
  <c r="IX79" i="11" s="1"/>
  <c r="IX80" i="11" s="1"/>
  <c r="IX81" i="11" s="1"/>
  <c r="IX82" i="11" s="1"/>
  <c r="IX83" i="11" s="1"/>
  <c r="IX84" i="11" s="1"/>
  <c r="IX85" i="11" s="1"/>
  <c r="IX86" i="11" s="1"/>
  <c r="IX87" i="11" s="1"/>
  <c r="IX88" i="11" s="1"/>
  <c r="IX89" i="11" s="1"/>
  <c r="IX90" i="11" s="1"/>
  <c r="IX91" i="11" s="1"/>
  <c r="IX92" i="11" s="1"/>
  <c r="IX93" i="11" s="1"/>
  <c r="IX94" i="11" s="1"/>
  <c r="IX95" i="11" s="1"/>
  <c r="IX96" i="11" s="1"/>
  <c r="IX97" i="11" s="1"/>
  <c r="IX98" i="11" s="1"/>
  <c r="IX99" i="11" s="1"/>
  <c r="IX100" i="11" s="1"/>
  <c r="IX101" i="11" s="1"/>
  <c r="IX102" i="11" s="1"/>
  <c r="IX103" i="11" s="1"/>
  <c r="IX104" i="11" s="1"/>
  <c r="IX105" i="11" s="1"/>
  <c r="IX106" i="11" s="1"/>
  <c r="IX107" i="11" s="1"/>
  <c r="IX108" i="11" s="1"/>
  <c r="IX109" i="11" s="1"/>
  <c r="IX110" i="11" s="1"/>
  <c r="IX111" i="11" s="1"/>
  <c r="IX112" i="11" s="1"/>
  <c r="IX113" i="11" s="1"/>
  <c r="IX114" i="11" s="1"/>
  <c r="IX115" i="11" s="1"/>
  <c r="IX116" i="11" s="1"/>
  <c r="IX117" i="11" s="1"/>
  <c r="IX118" i="11" s="1"/>
  <c r="IY7" i="11"/>
  <c r="I101" i="11"/>
  <c r="FG100" i="11"/>
  <c r="CW7" i="11"/>
  <c r="CV8" i="11"/>
  <c r="CW4" i="11"/>
  <c r="IY9" i="11" l="1"/>
  <c r="IY10" i="11" s="1"/>
  <c r="IY11" i="11" s="1"/>
  <c r="IY12" i="11" s="1"/>
  <c r="IY13" i="11" s="1"/>
  <c r="IY14" i="11" s="1"/>
  <c r="IY15" i="11" s="1"/>
  <c r="IY16" i="11" s="1"/>
  <c r="IY17" i="11" s="1"/>
  <c r="IY18" i="11" s="1"/>
  <c r="IY19" i="11" s="1"/>
  <c r="IY20" i="11" s="1"/>
  <c r="IY21" i="11" s="1"/>
  <c r="IY22" i="11" s="1"/>
  <c r="IY23" i="11" s="1"/>
  <c r="IY24" i="11" s="1"/>
  <c r="IY25" i="11" s="1"/>
  <c r="IY26" i="11" s="1"/>
  <c r="IY27" i="11" s="1"/>
  <c r="IY28" i="11" s="1"/>
  <c r="IY29" i="11" s="1"/>
  <c r="IY30" i="11" s="1"/>
  <c r="IY31" i="11" s="1"/>
  <c r="IY32" i="11" s="1"/>
  <c r="IY33" i="11" s="1"/>
  <c r="IY34" i="11" s="1"/>
  <c r="IY35" i="11" s="1"/>
  <c r="IY36" i="11" s="1"/>
  <c r="IY37" i="11" s="1"/>
  <c r="IY38" i="11" s="1"/>
  <c r="IY39" i="11" s="1"/>
  <c r="IY40" i="11" s="1"/>
  <c r="IY41" i="11" s="1"/>
  <c r="IY42" i="11" s="1"/>
  <c r="IY43" i="11" s="1"/>
  <c r="IY44" i="11" s="1"/>
  <c r="IY45" i="11" s="1"/>
  <c r="IY46" i="11" s="1"/>
  <c r="IY47" i="11" s="1"/>
  <c r="IY48" i="11" s="1"/>
  <c r="IY49" i="11" s="1"/>
  <c r="IY50" i="11" s="1"/>
  <c r="IY51" i="11" s="1"/>
  <c r="IY52" i="11" s="1"/>
  <c r="IY53" i="11" s="1"/>
  <c r="IY54" i="11" s="1"/>
  <c r="IY55" i="11" s="1"/>
  <c r="IY56" i="11" s="1"/>
  <c r="IY57" i="11" s="1"/>
  <c r="IY58" i="11" s="1"/>
  <c r="IY59" i="11" s="1"/>
  <c r="IY60" i="11" s="1"/>
  <c r="IY61" i="11" s="1"/>
  <c r="IY62" i="11" s="1"/>
  <c r="IY63" i="11" s="1"/>
  <c r="IY64" i="11" s="1"/>
  <c r="IY65" i="11" s="1"/>
  <c r="IY66" i="11" s="1"/>
  <c r="IY67" i="11" s="1"/>
  <c r="IY68" i="11" s="1"/>
  <c r="IY69" i="11" s="1"/>
  <c r="IY70" i="11" s="1"/>
  <c r="IY71" i="11" s="1"/>
  <c r="IY72" i="11" s="1"/>
  <c r="IY73" i="11" s="1"/>
  <c r="IY74" i="11" s="1"/>
  <c r="IY75" i="11" s="1"/>
  <c r="IY76" i="11" s="1"/>
  <c r="IY77" i="11" s="1"/>
  <c r="IY78" i="11" s="1"/>
  <c r="IY79" i="11" s="1"/>
  <c r="IY80" i="11" s="1"/>
  <c r="IY81" i="11" s="1"/>
  <c r="IY82" i="11" s="1"/>
  <c r="IY83" i="11" s="1"/>
  <c r="IY84" i="11" s="1"/>
  <c r="IY85" i="11" s="1"/>
  <c r="IY86" i="11" s="1"/>
  <c r="IY87" i="11" s="1"/>
  <c r="IY88" i="11" s="1"/>
  <c r="IY89" i="11" s="1"/>
  <c r="IY90" i="11" s="1"/>
  <c r="IY91" i="11" s="1"/>
  <c r="IY92" i="11" s="1"/>
  <c r="IY93" i="11" s="1"/>
  <c r="IY94" i="11" s="1"/>
  <c r="IY95" i="11" s="1"/>
  <c r="IY96" i="11" s="1"/>
  <c r="IY97" i="11" s="1"/>
  <c r="IY98" i="11" s="1"/>
  <c r="IY99" i="11" s="1"/>
  <c r="IY100" i="11" s="1"/>
  <c r="IY101" i="11" s="1"/>
  <c r="IY102" i="11" s="1"/>
  <c r="IY103" i="11" s="1"/>
  <c r="IY104" i="11" s="1"/>
  <c r="IY105" i="11" s="1"/>
  <c r="IY106" i="11" s="1"/>
  <c r="IY107" i="11" s="1"/>
  <c r="IY108" i="11" s="1"/>
  <c r="IY109" i="11" s="1"/>
  <c r="IY110" i="11" s="1"/>
  <c r="IY111" i="11" s="1"/>
  <c r="IY112" i="11" s="1"/>
  <c r="IY113" i="11" s="1"/>
  <c r="IY114" i="11" s="1"/>
  <c r="IY115" i="11" s="1"/>
  <c r="IY116" i="11" s="1"/>
  <c r="IY117" i="11" s="1"/>
  <c r="IY118" i="11" s="1"/>
  <c r="IZ7" i="11"/>
  <c r="CX7" i="11"/>
  <c r="CW8" i="11"/>
  <c r="CX4" i="11"/>
  <c r="I102" i="11"/>
  <c r="FG101" i="11"/>
  <c r="IZ9" i="11" l="1"/>
  <c r="IZ10" i="11" s="1"/>
  <c r="IZ11" i="11" s="1"/>
  <c r="IZ12" i="11" s="1"/>
  <c r="IZ13" i="11" s="1"/>
  <c r="IZ14" i="11" s="1"/>
  <c r="IZ15" i="11" s="1"/>
  <c r="IZ16" i="11" s="1"/>
  <c r="IZ17" i="11" s="1"/>
  <c r="IZ18" i="11" s="1"/>
  <c r="IZ19" i="11" s="1"/>
  <c r="IZ20" i="11" s="1"/>
  <c r="IZ21" i="11" s="1"/>
  <c r="IZ22" i="11" s="1"/>
  <c r="IZ23" i="11" s="1"/>
  <c r="IZ24" i="11" s="1"/>
  <c r="IZ25" i="11" s="1"/>
  <c r="IZ26" i="11" s="1"/>
  <c r="IZ27" i="11" s="1"/>
  <c r="IZ28" i="11" s="1"/>
  <c r="IZ29" i="11" s="1"/>
  <c r="IZ30" i="11" s="1"/>
  <c r="IZ31" i="11" s="1"/>
  <c r="IZ32" i="11" s="1"/>
  <c r="IZ33" i="11" s="1"/>
  <c r="IZ34" i="11" s="1"/>
  <c r="IZ35" i="11" s="1"/>
  <c r="IZ36" i="11" s="1"/>
  <c r="IZ37" i="11" s="1"/>
  <c r="IZ38" i="11" s="1"/>
  <c r="IZ39" i="11" s="1"/>
  <c r="IZ40" i="11" s="1"/>
  <c r="IZ41" i="11" s="1"/>
  <c r="IZ42" i="11" s="1"/>
  <c r="IZ43" i="11" s="1"/>
  <c r="IZ44" i="11" s="1"/>
  <c r="IZ45" i="11" s="1"/>
  <c r="IZ46" i="11" s="1"/>
  <c r="IZ47" i="11" s="1"/>
  <c r="IZ48" i="11" s="1"/>
  <c r="IZ49" i="11" s="1"/>
  <c r="IZ50" i="11" s="1"/>
  <c r="IZ51" i="11" s="1"/>
  <c r="IZ52" i="11" s="1"/>
  <c r="IZ53" i="11" s="1"/>
  <c r="IZ54" i="11" s="1"/>
  <c r="IZ55" i="11" s="1"/>
  <c r="IZ56" i="11" s="1"/>
  <c r="IZ57" i="11" s="1"/>
  <c r="IZ58" i="11" s="1"/>
  <c r="IZ59" i="11" s="1"/>
  <c r="IZ60" i="11" s="1"/>
  <c r="IZ61" i="11" s="1"/>
  <c r="IZ62" i="11" s="1"/>
  <c r="IZ63" i="11" s="1"/>
  <c r="IZ64" i="11" s="1"/>
  <c r="IZ65" i="11" s="1"/>
  <c r="IZ66" i="11" s="1"/>
  <c r="IZ67" i="11" s="1"/>
  <c r="IZ68" i="11" s="1"/>
  <c r="IZ69" i="11" s="1"/>
  <c r="IZ70" i="11" s="1"/>
  <c r="IZ71" i="11" s="1"/>
  <c r="IZ72" i="11" s="1"/>
  <c r="IZ73" i="11" s="1"/>
  <c r="IZ74" i="11" s="1"/>
  <c r="IZ75" i="11" s="1"/>
  <c r="IZ76" i="11" s="1"/>
  <c r="IZ77" i="11" s="1"/>
  <c r="IZ78" i="11" s="1"/>
  <c r="IZ79" i="11" s="1"/>
  <c r="IZ80" i="11" s="1"/>
  <c r="IZ81" i="11" s="1"/>
  <c r="IZ82" i="11" s="1"/>
  <c r="IZ83" i="11" s="1"/>
  <c r="IZ84" i="11" s="1"/>
  <c r="IZ85" i="11" s="1"/>
  <c r="IZ86" i="11" s="1"/>
  <c r="IZ87" i="11" s="1"/>
  <c r="IZ88" i="11" s="1"/>
  <c r="IZ89" i="11" s="1"/>
  <c r="IZ90" i="11" s="1"/>
  <c r="IZ91" i="11" s="1"/>
  <c r="IZ92" i="11" s="1"/>
  <c r="IZ93" i="11" s="1"/>
  <c r="IZ94" i="11" s="1"/>
  <c r="IZ95" i="11" s="1"/>
  <c r="IZ96" i="11" s="1"/>
  <c r="IZ97" i="11" s="1"/>
  <c r="IZ98" i="11" s="1"/>
  <c r="IZ99" i="11" s="1"/>
  <c r="IZ100" i="11" s="1"/>
  <c r="IZ101" i="11" s="1"/>
  <c r="IZ102" i="11" s="1"/>
  <c r="IZ103" i="11" s="1"/>
  <c r="IZ104" i="11" s="1"/>
  <c r="IZ105" i="11" s="1"/>
  <c r="IZ106" i="11" s="1"/>
  <c r="IZ107" i="11" s="1"/>
  <c r="IZ108" i="11" s="1"/>
  <c r="IZ109" i="11" s="1"/>
  <c r="IZ110" i="11" s="1"/>
  <c r="IZ111" i="11" s="1"/>
  <c r="IZ112" i="11" s="1"/>
  <c r="IZ113" i="11" s="1"/>
  <c r="IZ114" i="11" s="1"/>
  <c r="IZ115" i="11" s="1"/>
  <c r="IZ116" i="11" s="1"/>
  <c r="IZ117" i="11" s="1"/>
  <c r="IZ118" i="11" s="1"/>
  <c r="JA7" i="11"/>
  <c r="CY4" i="11"/>
  <c r="FG102" i="11"/>
  <c r="I103" i="11"/>
  <c r="CX8" i="11"/>
  <c r="CY7" i="11"/>
  <c r="JA9" i="11" l="1"/>
  <c r="JA10" i="11" s="1"/>
  <c r="JA11" i="11" s="1"/>
  <c r="JA12" i="11" s="1"/>
  <c r="JA13" i="11" s="1"/>
  <c r="JA14" i="11" s="1"/>
  <c r="JA15" i="11" s="1"/>
  <c r="JA16" i="11" s="1"/>
  <c r="JA17" i="11" s="1"/>
  <c r="JA18" i="11" s="1"/>
  <c r="JA19" i="11" s="1"/>
  <c r="JA20" i="11" s="1"/>
  <c r="JA21" i="11" s="1"/>
  <c r="JA22" i="11" s="1"/>
  <c r="JA23" i="11" s="1"/>
  <c r="JA24" i="11" s="1"/>
  <c r="JA25" i="11" s="1"/>
  <c r="JA26" i="11" s="1"/>
  <c r="JA27" i="11" s="1"/>
  <c r="JA28" i="11" s="1"/>
  <c r="JA29" i="11" s="1"/>
  <c r="JA30" i="11" s="1"/>
  <c r="JA31" i="11" s="1"/>
  <c r="JA32" i="11" s="1"/>
  <c r="JA33" i="11" s="1"/>
  <c r="JA34" i="11" s="1"/>
  <c r="JA35" i="11" s="1"/>
  <c r="JA36" i="11" s="1"/>
  <c r="JA37" i="11" s="1"/>
  <c r="JA38" i="11" s="1"/>
  <c r="JA39" i="11" s="1"/>
  <c r="JA40" i="11" s="1"/>
  <c r="JA41" i="11" s="1"/>
  <c r="JA42" i="11" s="1"/>
  <c r="JA43" i="11" s="1"/>
  <c r="JA44" i="11" s="1"/>
  <c r="JA45" i="11" s="1"/>
  <c r="JA46" i="11" s="1"/>
  <c r="JA47" i="11" s="1"/>
  <c r="JA48" i="11" s="1"/>
  <c r="JA49" i="11" s="1"/>
  <c r="JA50" i="11" s="1"/>
  <c r="JA51" i="11" s="1"/>
  <c r="JA52" i="11" s="1"/>
  <c r="JA53" i="11" s="1"/>
  <c r="JA54" i="11" s="1"/>
  <c r="JA55" i="11" s="1"/>
  <c r="JA56" i="11" s="1"/>
  <c r="JA57" i="11" s="1"/>
  <c r="JA58" i="11" s="1"/>
  <c r="JA59" i="11" s="1"/>
  <c r="JA60" i="11" s="1"/>
  <c r="JA61" i="11" s="1"/>
  <c r="JA62" i="11" s="1"/>
  <c r="JA63" i="11" s="1"/>
  <c r="JA64" i="11" s="1"/>
  <c r="JA65" i="11" s="1"/>
  <c r="JA66" i="11" s="1"/>
  <c r="JA67" i="11" s="1"/>
  <c r="JA68" i="11" s="1"/>
  <c r="JA69" i="11" s="1"/>
  <c r="JA70" i="11" s="1"/>
  <c r="JA71" i="11" s="1"/>
  <c r="JA72" i="11" s="1"/>
  <c r="JA73" i="11" s="1"/>
  <c r="JA74" i="11" s="1"/>
  <c r="JA75" i="11" s="1"/>
  <c r="JA76" i="11" s="1"/>
  <c r="JA77" i="11" s="1"/>
  <c r="JA78" i="11" s="1"/>
  <c r="JA79" i="11" s="1"/>
  <c r="JA80" i="11" s="1"/>
  <c r="JA81" i="11" s="1"/>
  <c r="JA82" i="11" s="1"/>
  <c r="JA83" i="11" s="1"/>
  <c r="JA84" i="11" s="1"/>
  <c r="JA85" i="11" s="1"/>
  <c r="JA86" i="11" s="1"/>
  <c r="JA87" i="11" s="1"/>
  <c r="JA88" i="11" s="1"/>
  <c r="JA89" i="11" s="1"/>
  <c r="JA90" i="11" s="1"/>
  <c r="JA91" i="11" s="1"/>
  <c r="JA92" i="11" s="1"/>
  <c r="JA93" i="11" s="1"/>
  <c r="JA94" i="11" s="1"/>
  <c r="JA95" i="11" s="1"/>
  <c r="JA96" i="11" s="1"/>
  <c r="JA97" i="11" s="1"/>
  <c r="JA98" i="11" s="1"/>
  <c r="JA99" i="11" s="1"/>
  <c r="JA100" i="11" s="1"/>
  <c r="JA101" i="11" s="1"/>
  <c r="JA102" i="11" s="1"/>
  <c r="JA103" i="11" s="1"/>
  <c r="JA104" i="11" s="1"/>
  <c r="JA105" i="11" s="1"/>
  <c r="JA106" i="11" s="1"/>
  <c r="JA107" i="11" s="1"/>
  <c r="JA108" i="11" s="1"/>
  <c r="JA109" i="11" s="1"/>
  <c r="JA110" i="11" s="1"/>
  <c r="JA111" i="11" s="1"/>
  <c r="JA112" i="11" s="1"/>
  <c r="JA113" i="11" s="1"/>
  <c r="JA114" i="11" s="1"/>
  <c r="JA115" i="11" s="1"/>
  <c r="JA116" i="11" s="1"/>
  <c r="JA117" i="11" s="1"/>
  <c r="JA118" i="11" s="1"/>
  <c r="JB7" i="11"/>
  <c r="I104" i="11"/>
  <c r="FG103" i="11"/>
  <c r="CY8" i="11"/>
  <c r="CZ7" i="11"/>
  <c r="CZ4" i="11"/>
  <c r="JB9" i="11" l="1"/>
  <c r="JB10" i="11" s="1"/>
  <c r="JB11" i="11" s="1"/>
  <c r="JB12" i="11" s="1"/>
  <c r="JB13" i="11" s="1"/>
  <c r="JB14" i="11" s="1"/>
  <c r="JB15" i="11" s="1"/>
  <c r="JB16" i="11" s="1"/>
  <c r="JB17" i="11" s="1"/>
  <c r="JB18" i="11" s="1"/>
  <c r="JB19" i="11" s="1"/>
  <c r="JB20" i="11" s="1"/>
  <c r="JB21" i="11" s="1"/>
  <c r="JB22" i="11" s="1"/>
  <c r="JB23" i="11" s="1"/>
  <c r="JB24" i="11" s="1"/>
  <c r="JB25" i="11" s="1"/>
  <c r="JB26" i="11" s="1"/>
  <c r="JB27" i="11" s="1"/>
  <c r="JB28" i="11" s="1"/>
  <c r="JB29" i="11" s="1"/>
  <c r="JB30" i="11" s="1"/>
  <c r="JB31" i="11" s="1"/>
  <c r="JB32" i="11" s="1"/>
  <c r="JB33" i="11" s="1"/>
  <c r="JB34" i="11" s="1"/>
  <c r="JB35" i="11" s="1"/>
  <c r="JB36" i="11" s="1"/>
  <c r="JB37" i="11" s="1"/>
  <c r="JB38" i="11" s="1"/>
  <c r="JB39" i="11" s="1"/>
  <c r="JB40" i="11" s="1"/>
  <c r="JB41" i="11" s="1"/>
  <c r="JB42" i="11" s="1"/>
  <c r="JB43" i="11" s="1"/>
  <c r="JB44" i="11" s="1"/>
  <c r="JB45" i="11" s="1"/>
  <c r="JB46" i="11" s="1"/>
  <c r="JB47" i="11" s="1"/>
  <c r="JB48" i="11" s="1"/>
  <c r="JB49" i="11" s="1"/>
  <c r="JB50" i="11" s="1"/>
  <c r="JB51" i="11" s="1"/>
  <c r="JB52" i="11" s="1"/>
  <c r="JB53" i="11" s="1"/>
  <c r="JB54" i="11" s="1"/>
  <c r="JB55" i="11" s="1"/>
  <c r="JB56" i="11" s="1"/>
  <c r="JB57" i="11" s="1"/>
  <c r="JB58" i="11" s="1"/>
  <c r="JB59" i="11" s="1"/>
  <c r="JB60" i="11" s="1"/>
  <c r="JB61" i="11" s="1"/>
  <c r="JB62" i="11" s="1"/>
  <c r="JB63" i="11" s="1"/>
  <c r="JB64" i="11" s="1"/>
  <c r="JB65" i="11" s="1"/>
  <c r="JB66" i="11" s="1"/>
  <c r="JB67" i="11" s="1"/>
  <c r="JB68" i="11" s="1"/>
  <c r="JB69" i="11" s="1"/>
  <c r="JB70" i="11" s="1"/>
  <c r="JB71" i="11" s="1"/>
  <c r="JB72" i="11" s="1"/>
  <c r="JB73" i="11" s="1"/>
  <c r="JB74" i="11" s="1"/>
  <c r="JB75" i="11" s="1"/>
  <c r="JB76" i="11" s="1"/>
  <c r="JB77" i="11" s="1"/>
  <c r="JB78" i="11" s="1"/>
  <c r="JB79" i="11" s="1"/>
  <c r="JB80" i="11" s="1"/>
  <c r="JB81" i="11" s="1"/>
  <c r="JB82" i="11" s="1"/>
  <c r="JB83" i="11" s="1"/>
  <c r="JB84" i="11" s="1"/>
  <c r="JB85" i="11" s="1"/>
  <c r="JB86" i="11" s="1"/>
  <c r="JB87" i="11" s="1"/>
  <c r="JB88" i="11" s="1"/>
  <c r="JB89" i="11" s="1"/>
  <c r="JB90" i="11" s="1"/>
  <c r="JB91" i="11" s="1"/>
  <c r="JB92" i="11" s="1"/>
  <c r="JB93" i="11" s="1"/>
  <c r="JB94" i="11" s="1"/>
  <c r="JB95" i="11" s="1"/>
  <c r="JB96" i="11" s="1"/>
  <c r="JB97" i="11" s="1"/>
  <c r="JB98" i="11" s="1"/>
  <c r="JB99" i="11" s="1"/>
  <c r="JB100" i="11" s="1"/>
  <c r="JB101" i="11" s="1"/>
  <c r="JB102" i="11" s="1"/>
  <c r="JB103" i="11" s="1"/>
  <c r="JB104" i="11" s="1"/>
  <c r="JB105" i="11" s="1"/>
  <c r="JB106" i="11" s="1"/>
  <c r="JB107" i="11" s="1"/>
  <c r="JB108" i="11" s="1"/>
  <c r="JB109" i="11" s="1"/>
  <c r="JB110" i="11" s="1"/>
  <c r="JB111" i="11" s="1"/>
  <c r="JB112" i="11" s="1"/>
  <c r="JB113" i="11" s="1"/>
  <c r="JB114" i="11" s="1"/>
  <c r="JB115" i="11" s="1"/>
  <c r="JB116" i="11" s="1"/>
  <c r="JB117" i="11" s="1"/>
  <c r="JB118" i="11" s="1"/>
  <c r="JC7" i="11"/>
  <c r="DA4" i="11"/>
  <c r="DA7" i="11"/>
  <c r="CZ8" i="11"/>
  <c r="I105" i="11"/>
  <c r="FG104" i="11"/>
  <c r="JC9" i="11" l="1"/>
  <c r="JC10" i="11" s="1"/>
  <c r="JC11" i="11" s="1"/>
  <c r="JC12" i="11" s="1"/>
  <c r="JC13" i="11" s="1"/>
  <c r="JC14" i="11" s="1"/>
  <c r="JC15" i="11" s="1"/>
  <c r="JC16" i="11" s="1"/>
  <c r="JC17" i="11" s="1"/>
  <c r="JC18" i="11" s="1"/>
  <c r="JC19" i="11" s="1"/>
  <c r="JC20" i="11" s="1"/>
  <c r="JC21" i="11" s="1"/>
  <c r="JC22" i="11" s="1"/>
  <c r="JC23" i="11" s="1"/>
  <c r="JC24" i="11" s="1"/>
  <c r="JC25" i="11" s="1"/>
  <c r="JC26" i="11" s="1"/>
  <c r="JC27" i="11" s="1"/>
  <c r="JC28" i="11" s="1"/>
  <c r="JC29" i="11" s="1"/>
  <c r="JC30" i="11" s="1"/>
  <c r="JC31" i="11" s="1"/>
  <c r="JC32" i="11" s="1"/>
  <c r="JC33" i="11" s="1"/>
  <c r="JC34" i="11" s="1"/>
  <c r="JC35" i="11" s="1"/>
  <c r="JC36" i="11" s="1"/>
  <c r="JC37" i="11" s="1"/>
  <c r="JC38" i="11" s="1"/>
  <c r="JC39" i="11" s="1"/>
  <c r="JC40" i="11" s="1"/>
  <c r="JC41" i="11" s="1"/>
  <c r="JC42" i="11" s="1"/>
  <c r="JC43" i="11" s="1"/>
  <c r="JC44" i="11" s="1"/>
  <c r="JC45" i="11" s="1"/>
  <c r="JC46" i="11" s="1"/>
  <c r="JC47" i="11" s="1"/>
  <c r="JC48" i="11" s="1"/>
  <c r="JC49" i="11" s="1"/>
  <c r="JC50" i="11" s="1"/>
  <c r="JC51" i="11" s="1"/>
  <c r="JC52" i="11" s="1"/>
  <c r="JC53" i="11" s="1"/>
  <c r="JC54" i="11" s="1"/>
  <c r="JC55" i="11" s="1"/>
  <c r="JC56" i="11" s="1"/>
  <c r="JC57" i="11" s="1"/>
  <c r="JC58" i="11" s="1"/>
  <c r="JC59" i="11" s="1"/>
  <c r="JC60" i="11" s="1"/>
  <c r="JC61" i="11" s="1"/>
  <c r="JC62" i="11" s="1"/>
  <c r="JC63" i="11" s="1"/>
  <c r="JC64" i="11" s="1"/>
  <c r="JC65" i="11" s="1"/>
  <c r="JC66" i="11" s="1"/>
  <c r="JC67" i="11" s="1"/>
  <c r="JC68" i="11" s="1"/>
  <c r="JC69" i="11" s="1"/>
  <c r="JC70" i="11" s="1"/>
  <c r="JC71" i="11" s="1"/>
  <c r="JC72" i="11" s="1"/>
  <c r="JC73" i="11" s="1"/>
  <c r="JC74" i="11" s="1"/>
  <c r="JC75" i="11" s="1"/>
  <c r="JC76" i="11" s="1"/>
  <c r="JC77" i="11" s="1"/>
  <c r="JC78" i="11" s="1"/>
  <c r="JC79" i="11" s="1"/>
  <c r="JC80" i="11" s="1"/>
  <c r="JC81" i="11" s="1"/>
  <c r="JC82" i="11" s="1"/>
  <c r="JC83" i="11" s="1"/>
  <c r="JC84" i="11" s="1"/>
  <c r="JC85" i="11" s="1"/>
  <c r="JC86" i="11" s="1"/>
  <c r="JC87" i="11" s="1"/>
  <c r="JC88" i="11" s="1"/>
  <c r="JC89" i="11" s="1"/>
  <c r="JC90" i="11" s="1"/>
  <c r="JC91" i="11" s="1"/>
  <c r="JC92" i="11" s="1"/>
  <c r="JC93" i="11" s="1"/>
  <c r="JC94" i="11" s="1"/>
  <c r="JC95" i="11" s="1"/>
  <c r="JC96" i="11" s="1"/>
  <c r="JC97" i="11" s="1"/>
  <c r="JC98" i="11" s="1"/>
  <c r="JC99" i="11" s="1"/>
  <c r="JC100" i="11" s="1"/>
  <c r="JC101" i="11" s="1"/>
  <c r="JC102" i="11" s="1"/>
  <c r="JC103" i="11" s="1"/>
  <c r="JC104" i="11" s="1"/>
  <c r="JC105" i="11" s="1"/>
  <c r="JC106" i="11" s="1"/>
  <c r="JC107" i="11" s="1"/>
  <c r="JC108" i="11" s="1"/>
  <c r="JC109" i="11" s="1"/>
  <c r="JC110" i="11" s="1"/>
  <c r="JC111" i="11" s="1"/>
  <c r="JC112" i="11" s="1"/>
  <c r="JC113" i="11" s="1"/>
  <c r="JC114" i="11" s="1"/>
  <c r="JC115" i="11" s="1"/>
  <c r="JC116" i="11" s="1"/>
  <c r="JC117" i="11" s="1"/>
  <c r="JC118" i="11" s="1"/>
  <c r="JD7" i="11"/>
  <c r="DB7" i="11"/>
  <c r="DA8" i="11"/>
  <c r="DB4" i="11"/>
  <c r="I106" i="11"/>
  <c r="FG105" i="11"/>
  <c r="JD9" i="11" l="1"/>
  <c r="JD10" i="11" s="1"/>
  <c r="JD11" i="11" s="1"/>
  <c r="JD12" i="11" s="1"/>
  <c r="JD13" i="11" s="1"/>
  <c r="JD14" i="11" s="1"/>
  <c r="JD15" i="11" s="1"/>
  <c r="JD16" i="11" s="1"/>
  <c r="JD17" i="11" s="1"/>
  <c r="JD18" i="11" s="1"/>
  <c r="JD19" i="11" s="1"/>
  <c r="JD20" i="11" s="1"/>
  <c r="JD21" i="11" s="1"/>
  <c r="JD22" i="11" s="1"/>
  <c r="JD23" i="11" s="1"/>
  <c r="JD24" i="11" s="1"/>
  <c r="JD25" i="11" s="1"/>
  <c r="JD26" i="11" s="1"/>
  <c r="JD27" i="11" s="1"/>
  <c r="JD28" i="11" s="1"/>
  <c r="JD29" i="11" s="1"/>
  <c r="JD30" i="11" s="1"/>
  <c r="JD31" i="11" s="1"/>
  <c r="JD32" i="11" s="1"/>
  <c r="JD33" i="11" s="1"/>
  <c r="JD34" i="11" s="1"/>
  <c r="JD35" i="11" s="1"/>
  <c r="JD36" i="11" s="1"/>
  <c r="JD37" i="11" s="1"/>
  <c r="JD38" i="11" s="1"/>
  <c r="JD39" i="11" s="1"/>
  <c r="JD40" i="11" s="1"/>
  <c r="JD41" i="11" s="1"/>
  <c r="JD42" i="11" s="1"/>
  <c r="JD43" i="11" s="1"/>
  <c r="JD44" i="11" s="1"/>
  <c r="JD45" i="11" s="1"/>
  <c r="JD46" i="11" s="1"/>
  <c r="JD47" i="11" s="1"/>
  <c r="JD48" i="11" s="1"/>
  <c r="JD49" i="11" s="1"/>
  <c r="JD50" i="11" s="1"/>
  <c r="JD51" i="11" s="1"/>
  <c r="JD52" i="11" s="1"/>
  <c r="JD53" i="11" s="1"/>
  <c r="JD54" i="11" s="1"/>
  <c r="JD55" i="11" s="1"/>
  <c r="JD56" i="11" s="1"/>
  <c r="JD57" i="11" s="1"/>
  <c r="JD58" i="11" s="1"/>
  <c r="JD59" i="11" s="1"/>
  <c r="JD60" i="11" s="1"/>
  <c r="JD61" i="11" s="1"/>
  <c r="JD62" i="11" s="1"/>
  <c r="JD63" i="11" s="1"/>
  <c r="JD64" i="11" s="1"/>
  <c r="JD65" i="11" s="1"/>
  <c r="JD66" i="11" s="1"/>
  <c r="JD67" i="11" s="1"/>
  <c r="JD68" i="11" s="1"/>
  <c r="JD69" i="11" s="1"/>
  <c r="JD70" i="11" s="1"/>
  <c r="JD71" i="11" s="1"/>
  <c r="JD72" i="11" s="1"/>
  <c r="JD73" i="11" s="1"/>
  <c r="JD74" i="11" s="1"/>
  <c r="JD75" i="11" s="1"/>
  <c r="JD76" i="11" s="1"/>
  <c r="JD77" i="11" s="1"/>
  <c r="JD78" i="11" s="1"/>
  <c r="JD79" i="11" s="1"/>
  <c r="JD80" i="11" s="1"/>
  <c r="JD81" i="11" s="1"/>
  <c r="JD82" i="11" s="1"/>
  <c r="JD83" i="11" s="1"/>
  <c r="JD84" i="11" s="1"/>
  <c r="JD85" i="11" s="1"/>
  <c r="JD86" i="11" s="1"/>
  <c r="JD87" i="11" s="1"/>
  <c r="JD88" i="11" s="1"/>
  <c r="JD89" i="11" s="1"/>
  <c r="JD90" i="11" s="1"/>
  <c r="JD91" i="11" s="1"/>
  <c r="JD92" i="11" s="1"/>
  <c r="JD93" i="11" s="1"/>
  <c r="JD94" i="11" s="1"/>
  <c r="JD95" i="11" s="1"/>
  <c r="JD96" i="11" s="1"/>
  <c r="JD97" i="11" s="1"/>
  <c r="JD98" i="11" s="1"/>
  <c r="JD99" i="11" s="1"/>
  <c r="JD100" i="11" s="1"/>
  <c r="JD101" i="11" s="1"/>
  <c r="JD102" i="11" s="1"/>
  <c r="JD103" i="11" s="1"/>
  <c r="JD104" i="11" s="1"/>
  <c r="JD105" i="11" s="1"/>
  <c r="JD106" i="11" s="1"/>
  <c r="JD107" i="11" s="1"/>
  <c r="JD108" i="11" s="1"/>
  <c r="JD109" i="11" s="1"/>
  <c r="JD110" i="11" s="1"/>
  <c r="JD111" i="11" s="1"/>
  <c r="JD112" i="11" s="1"/>
  <c r="JD113" i="11" s="1"/>
  <c r="JD114" i="11" s="1"/>
  <c r="JD115" i="11" s="1"/>
  <c r="JD116" i="11" s="1"/>
  <c r="JD117" i="11" s="1"/>
  <c r="JD118" i="11" s="1"/>
  <c r="JE7" i="11"/>
  <c r="FG106" i="11"/>
  <c r="I107" i="11"/>
  <c r="DB8" i="11"/>
  <c r="DC7" i="11"/>
  <c r="DC4" i="11"/>
  <c r="JE9" i="11" l="1"/>
  <c r="JE10" i="11" s="1"/>
  <c r="JE11" i="11" s="1"/>
  <c r="JE12" i="11" s="1"/>
  <c r="JE13" i="11" s="1"/>
  <c r="JE14" i="11" s="1"/>
  <c r="JE15" i="11" s="1"/>
  <c r="JE16" i="11" s="1"/>
  <c r="JE17" i="11" s="1"/>
  <c r="JE18" i="11" s="1"/>
  <c r="JE19" i="11" s="1"/>
  <c r="JE20" i="11" s="1"/>
  <c r="JE21" i="11" s="1"/>
  <c r="JE22" i="11" s="1"/>
  <c r="JE23" i="11" s="1"/>
  <c r="JE24" i="11" s="1"/>
  <c r="JE25" i="11" s="1"/>
  <c r="JE26" i="11" s="1"/>
  <c r="JE27" i="11" s="1"/>
  <c r="JE28" i="11" s="1"/>
  <c r="JE29" i="11" s="1"/>
  <c r="JE30" i="11" s="1"/>
  <c r="JE31" i="11" s="1"/>
  <c r="JE32" i="11" s="1"/>
  <c r="JE33" i="11" s="1"/>
  <c r="JE34" i="11" s="1"/>
  <c r="JE35" i="11" s="1"/>
  <c r="JE36" i="11" s="1"/>
  <c r="JE37" i="11" s="1"/>
  <c r="JE38" i="11" s="1"/>
  <c r="JE39" i="11" s="1"/>
  <c r="JE40" i="11" s="1"/>
  <c r="JE41" i="11" s="1"/>
  <c r="JE42" i="11" s="1"/>
  <c r="JE43" i="11" s="1"/>
  <c r="JE44" i="11" s="1"/>
  <c r="JE45" i="11" s="1"/>
  <c r="JE46" i="11" s="1"/>
  <c r="JE47" i="11" s="1"/>
  <c r="JE48" i="11" s="1"/>
  <c r="JE49" i="11" s="1"/>
  <c r="JE50" i="11" s="1"/>
  <c r="JE51" i="11" s="1"/>
  <c r="JE52" i="11" s="1"/>
  <c r="JE53" i="11" s="1"/>
  <c r="JE54" i="11" s="1"/>
  <c r="JE55" i="11" s="1"/>
  <c r="JE56" i="11" s="1"/>
  <c r="JE57" i="11" s="1"/>
  <c r="JE58" i="11" s="1"/>
  <c r="JE59" i="11" s="1"/>
  <c r="JE60" i="11" s="1"/>
  <c r="JE61" i="11" s="1"/>
  <c r="JE62" i="11" s="1"/>
  <c r="JE63" i="11" s="1"/>
  <c r="JE64" i="11" s="1"/>
  <c r="JE65" i="11" s="1"/>
  <c r="JE66" i="11" s="1"/>
  <c r="JE67" i="11" s="1"/>
  <c r="JE68" i="11" s="1"/>
  <c r="JE69" i="11" s="1"/>
  <c r="JE70" i="11" s="1"/>
  <c r="JE71" i="11" s="1"/>
  <c r="JE72" i="11" s="1"/>
  <c r="JE73" i="11" s="1"/>
  <c r="JE74" i="11" s="1"/>
  <c r="JE75" i="11" s="1"/>
  <c r="JE76" i="11" s="1"/>
  <c r="JE77" i="11" s="1"/>
  <c r="JE78" i="11" s="1"/>
  <c r="JE79" i="11" s="1"/>
  <c r="JE80" i="11" s="1"/>
  <c r="JE81" i="11" s="1"/>
  <c r="JE82" i="11" s="1"/>
  <c r="JE83" i="11" s="1"/>
  <c r="JE84" i="11" s="1"/>
  <c r="JE85" i="11" s="1"/>
  <c r="JE86" i="11" s="1"/>
  <c r="JE87" i="11" s="1"/>
  <c r="JE88" i="11" s="1"/>
  <c r="JE89" i="11" s="1"/>
  <c r="JE90" i="11" s="1"/>
  <c r="JE91" i="11" s="1"/>
  <c r="JE92" i="11" s="1"/>
  <c r="JE93" i="11" s="1"/>
  <c r="JE94" i="11" s="1"/>
  <c r="JE95" i="11" s="1"/>
  <c r="JE96" i="11" s="1"/>
  <c r="JE97" i="11" s="1"/>
  <c r="JE98" i="11" s="1"/>
  <c r="JE99" i="11" s="1"/>
  <c r="JE100" i="11" s="1"/>
  <c r="JE101" i="11" s="1"/>
  <c r="JE102" i="11" s="1"/>
  <c r="JE103" i="11" s="1"/>
  <c r="JE104" i="11" s="1"/>
  <c r="JE105" i="11" s="1"/>
  <c r="JE106" i="11" s="1"/>
  <c r="JE107" i="11" s="1"/>
  <c r="JE108" i="11" s="1"/>
  <c r="JE109" i="11" s="1"/>
  <c r="JE110" i="11" s="1"/>
  <c r="JE111" i="11" s="1"/>
  <c r="JE112" i="11" s="1"/>
  <c r="JE113" i="11" s="1"/>
  <c r="JE114" i="11" s="1"/>
  <c r="JE115" i="11" s="1"/>
  <c r="JE116" i="11" s="1"/>
  <c r="JE117" i="11" s="1"/>
  <c r="JE118" i="11" s="1"/>
  <c r="JF7" i="11"/>
  <c r="DD4" i="11"/>
  <c r="FG107" i="11"/>
  <c r="I108" i="11"/>
  <c r="DD7" i="11"/>
  <c r="DC8" i="11"/>
  <c r="JF9" i="11" l="1"/>
  <c r="JF10" i="11" s="1"/>
  <c r="JF11" i="11" s="1"/>
  <c r="JF12" i="11" s="1"/>
  <c r="JF13" i="11" s="1"/>
  <c r="JF14" i="11" s="1"/>
  <c r="JF15" i="11" s="1"/>
  <c r="JF16" i="11" s="1"/>
  <c r="JF17" i="11" s="1"/>
  <c r="JF18" i="11" s="1"/>
  <c r="JF19" i="11" s="1"/>
  <c r="JF20" i="11" s="1"/>
  <c r="JF21" i="11" s="1"/>
  <c r="JF22" i="11" s="1"/>
  <c r="JF23" i="11" s="1"/>
  <c r="JF24" i="11" s="1"/>
  <c r="JF25" i="11" s="1"/>
  <c r="JF26" i="11" s="1"/>
  <c r="JF27" i="11" s="1"/>
  <c r="JF28" i="11" s="1"/>
  <c r="JF29" i="11" s="1"/>
  <c r="JF30" i="11" s="1"/>
  <c r="JF31" i="11" s="1"/>
  <c r="JF32" i="11" s="1"/>
  <c r="JF33" i="11" s="1"/>
  <c r="JF34" i="11" s="1"/>
  <c r="JF35" i="11" s="1"/>
  <c r="JF36" i="11" s="1"/>
  <c r="JF37" i="11" s="1"/>
  <c r="JF38" i="11" s="1"/>
  <c r="JF39" i="11" s="1"/>
  <c r="JF40" i="11" s="1"/>
  <c r="JF41" i="11" s="1"/>
  <c r="JF42" i="11" s="1"/>
  <c r="JF43" i="11" s="1"/>
  <c r="JF44" i="11" s="1"/>
  <c r="JF45" i="11" s="1"/>
  <c r="JF46" i="11" s="1"/>
  <c r="JF47" i="11" s="1"/>
  <c r="JF48" i="11" s="1"/>
  <c r="JF49" i="11" s="1"/>
  <c r="JF50" i="11" s="1"/>
  <c r="JF51" i="11" s="1"/>
  <c r="JF52" i="11" s="1"/>
  <c r="JF53" i="11" s="1"/>
  <c r="JF54" i="11" s="1"/>
  <c r="JF55" i="11" s="1"/>
  <c r="JF56" i="11" s="1"/>
  <c r="JF57" i="11" s="1"/>
  <c r="JF58" i="11" s="1"/>
  <c r="JF59" i="11" s="1"/>
  <c r="JF60" i="11" s="1"/>
  <c r="JF61" i="11" s="1"/>
  <c r="JF62" i="11" s="1"/>
  <c r="JF63" i="11" s="1"/>
  <c r="JF64" i="11" s="1"/>
  <c r="JF65" i="11" s="1"/>
  <c r="JF66" i="11" s="1"/>
  <c r="JF67" i="11" s="1"/>
  <c r="JF68" i="11" s="1"/>
  <c r="JF69" i="11" s="1"/>
  <c r="JF70" i="11" s="1"/>
  <c r="JF71" i="11" s="1"/>
  <c r="JF72" i="11" s="1"/>
  <c r="JF73" i="11" s="1"/>
  <c r="JF74" i="11" s="1"/>
  <c r="JF75" i="11" s="1"/>
  <c r="JF76" i="11" s="1"/>
  <c r="JF77" i="11" s="1"/>
  <c r="JF78" i="11" s="1"/>
  <c r="JF79" i="11" s="1"/>
  <c r="JF80" i="11" s="1"/>
  <c r="JF81" i="11" s="1"/>
  <c r="JF82" i="11" s="1"/>
  <c r="JF83" i="11" s="1"/>
  <c r="JF84" i="11" s="1"/>
  <c r="JF85" i="11" s="1"/>
  <c r="JF86" i="11" s="1"/>
  <c r="JF87" i="11" s="1"/>
  <c r="JF88" i="11" s="1"/>
  <c r="JF89" i="11" s="1"/>
  <c r="JF90" i="11" s="1"/>
  <c r="JF91" i="11" s="1"/>
  <c r="JF92" i="11" s="1"/>
  <c r="JF93" i="11" s="1"/>
  <c r="JF94" i="11" s="1"/>
  <c r="JF95" i="11" s="1"/>
  <c r="JF96" i="11" s="1"/>
  <c r="JF97" i="11" s="1"/>
  <c r="JF98" i="11" s="1"/>
  <c r="JF99" i="11" s="1"/>
  <c r="JF100" i="11" s="1"/>
  <c r="JF101" i="11" s="1"/>
  <c r="JF102" i="11" s="1"/>
  <c r="JF103" i="11" s="1"/>
  <c r="JF104" i="11" s="1"/>
  <c r="JF105" i="11" s="1"/>
  <c r="JF106" i="11" s="1"/>
  <c r="JF107" i="11" s="1"/>
  <c r="JF108" i="11" s="1"/>
  <c r="JF109" i="11" s="1"/>
  <c r="JF110" i="11" s="1"/>
  <c r="JF111" i="11" s="1"/>
  <c r="JF112" i="11" s="1"/>
  <c r="JF113" i="11" s="1"/>
  <c r="JF114" i="11" s="1"/>
  <c r="JF115" i="11" s="1"/>
  <c r="JF116" i="11" s="1"/>
  <c r="JF117" i="11" s="1"/>
  <c r="JF118" i="11" s="1"/>
  <c r="JG7" i="11"/>
  <c r="DE4" i="11"/>
  <c r="DE7" i="11"/>
  <c r="DD8" i="11"/>
  <c r="I109" i="11"/>
  <c r="FG108" i="11"/>
  <c r="JG9" i="11" l="1"/>
  <c r="JG10" i="11" s="1"/>
  <c r="JG11" i="11" s="1"/>
  <c r="JG12" i="11" s="1"/>
  <c r="JG13" i="11" s="1"/>
  <c r="JG14" i="11" s="1"/>
  <c r="JG15" i="11" s="1"/>
  <c r="JG16" i="11" s="1"/>
  <c r="JG17" i="11" s="1"/>
  <c r="JG18" i="11" s="1"/>
  <c r="JG19" i="11" s="1"/>
  <c r="JG20" i="11" s="1"/>
  <c r="JG21" i="11" s="1"/>
  <c r="JG22" i="11" s="1"/>
  <c r="JG23" i="11" s="1"/>
  <c r="JG24" i="11" s="1"/>
  <c r="JG25" i="11" s="1"/>
  <c r="JG26" i="11" s="1"/>
  <c r="JG27" i="11" s="1"/>
  <c r="JG28" i="11" s="1"/>
  <c r="JG29" i="11" s="1"/>
  <c r="JG30" i="11" s="1"/>
  <c r="JG31" i="11" s="1"/>
  <c r="JG32" i="11" s="1"/>
  <c r="JG33" i="11" s="1"/>
  <c r="JG34" i="11" s="1"/>
  <c r="JG35" i="11" s="1"/>
  <c r="JG36" i="11" s="1"/>
  <c r="JG37" i="11" s="1"/>
  <c r="JG38" i="11" s="1"/>
  <c r="JG39" i="11" s="1"/>
  <c r="JG40" i="11" s="1"/>
  <c r="JG41" i="11" s="1"/>
  <c r="JG42" i="11" s="1"/>
  <c r="JG43" i="11" s="1"/>
  <c r="JG44" i="11" s="1"/>
  <c r="JG45" i="11" s="1"/>
  <c r="JG46" i="11" s="1"/>
  <c r="JG47" i="11" s="1"/>
  <c r="JG48" i="11" s="1"/>
  <c r="JG49" i="11" s="1"/>
  <c r="JG50" i="11" s="1"/>
  <c r="JG51" i="11" s="1"/>
  <c r="JG52" i="11" s="1"/>
  <c r="JG53" i="11" s="1"/>
  <c r="JG54" i="11" s="1"/>
  <c r="JG55" i="11" s="1"/>
  <c r="JG56" i="11" s="1"/>
  <c r="JG57" i="11" s="1"/>
  <c r="JG58" i="11" s="1"/>
  <c r="JG59" i="11" s="1"/>
  <c r="JG60" i="11" s="1"/>
  <c r="JG61" i="11" s="1"/>
  <c r="JG62" i="11" s="1"/>
  <c r="JG63" i="11" s="1"/>
  <c r="JG64" i="11" s="1"/>
  <c r="JG65" i="11" s="1"/>
  <c r="JG66" i="11" s="1"/>
  <c r="JG67" i="11" s="1"/>
  <c r="JG68" i="11" s="1"/>
  <c r="JG69" i="11" s="1"/>
  <c r="JG70" i="11" s="1"/>
  <c r="JG71" i="11" s="1"/>
  <c r="JG72" i="11" s="1"/>
  <c r="JG73" i="11" s="1"/>
  <c r="JG74" i="11" s="1"/>
  <c r="JG75" i="11" s="1"/>
  <c r="JG76" i="11" s="1"/>
  <c r="JG77" i="11" s="1"/>
  <c r="JG78" i="11" s="1"/>
  <c r="JG79" i="11" s="1"/>
  <c r="JG80" i="11" s="1"/>
  <c r="JG81" i="11" s="1"/>
  <c r="JG82" i="11" s="1"/>
  <c r="JG83" i="11" s="1"/>
  <c r="JG84" i="11" s="1"/>
  <c r="JG85" i="11" s="1"/>
  <c r="JG86" i="11" s="1"/>
  <c r="JG87" i="11" s="1"/>
  <c r="JG88" i="11" s="1"/>
  <c r="JG89" i="11" s="1"/>
  <c r="JG90" i="11" s="1"/>
  <c r="JG91" i="11" s="1"/>
  <c r="JG92" i="11" s="1"/>
  <c r="JG93" i="11" s="1"/>
  <c r="JG94" i="11" s="1"/>
  <c r="JG95" i="11" s="1"/>
  <c r="JG96" i="11" s="1"/>
  <c r="JG97" i="11" s="1"/>
  <c r="JG98" i="11" s="1"/>
  <c r="JG99" i="11" s="1"/>
  <c r="JG100" i="11" s="1"/>
  <c r="JG101" i="11" s="1"/>
  <c r="JG102" i="11" s="1"/>
  <c r="JG103" i="11" s="1"/>
  <c r="JG104" i="11" s="1"/>
  <c r="JG105" i="11" s="1"/>
  <c r="JG106" i="11" s="1"/>
  <c r="JG107" i="11" s="1"/>
  <c r="JG108" i="11" s="1"/>
  <c r="JG109" i="11" s="1"/>
  <c r="JG110" i="11" s="1"/>
  <c r="JG111" i="11" s="1"/>
  <c r="JG112" i="11" s="1"/>
  <c r="JG113" i="11" s="1"/>
  <c r="JG114" i="11" s="1"/>
  <c r="JG115" i="11" s="1"/>
  <c r="JG116" i="11" s="1"/>
  <c r="JG117" i="11" s="1"/>
  <c r="JG118" i="11" s="1"/>
  <c r="JH7" i="11"/>
  <c r="DF4" i="11"/>
  <c r="DF7" i="11"/>
  <c r="DE8" i="11"/>
  <c r="I110" i="11"/>
  <c r="FG109" i="11"/>
  <c r="JH9" i="11" l="1"/>
  <c r="JH10" i="11" s="1"/>
  <c r="JH11" i="11" s="1"/>
  <c r="JH12" i="11" s="1"/>
  <c r="JH13" i="11" s="1"/>
  <c r="JH14" i="11" s="1"/>
  <c r="JH15" i="11" s="1"/>
  <c r="JH16" i="11" s="1"/>
  <c r="JH17" i="11" s="1"/>
  <c r="JH18" i="11" s="1"/>
  <c r="JH19" i="11" s="1"/>
  <c r="JH20" i="11" s="1"/>
  <c r="JH21" i="11" s="1"/>
  <c r="JH22" i="11" s="1"/>
  <c r="JH23" i="11" s="1"/>
  <c r="JH24" i="11" s="1"/>
  <c r="JH25" i="11" s="1"/>
  <c r="JH26" i="11" s="1"/>
  <c r="JH27" i="11" s="1"/>
  <c r="JH28" i="11" s="1"/>
  <c r="JH29" i="11" s="1"/>
  <c r="JH30" i="11" s="1"/>
  <c r="JH31" i="11" s="1"/>
  <c r="JH32" i="11" s="1"/>
  <c r="JH33" i="11" s="1"/>
  <c r="JH34" i="11" s="1"/>
  <c r="JH35" i="11" s="1"/>
  <c r="JH36" i="11" s="1"/>
  <c r="JH37" i="11" s="1"/>
  <c r="JH38" i="11" s="1"/>
  <c r="JH39" i="11" s="1"/>
  <c r="JH40" i="11" s="1"/>
  <c r="JH41" i="11" s="1"/>
  <c r="JH42" i="11" s="1"/>
  <c r="JH43" i="11" s="1"/>
  <c r="JH44" i="11" s="1"/>
  <c r="JH45" i="11" s="1"/>
  <c r="JH46" i="11" s="1"/>
  <c r="JH47" i="11" s="1"/>
  <c r="JH48" i="11" s="1"/>
  <c r="JH49" i="11" s="1"/>
  <c r="JH50" i="11" s="1"/>
  <c r="JH51" i="11" s="1"/>
  <c r="JH52" i="11" s="1"/>
  <c r="JH53" i="11" s="1"/>
  <c r="JH54" i="11" s="1"/>
  <c r="JH55" i="11" s="1"/>
  <c r="JH56" i="11" s="1"/>
  <c r="JH57" i="11" s="1"/>
  <c r="JH58" i="11" s="1"/>
  <c r="JH59" i="11" s="1"/>
  <c r="JH60" i="11" s="1"/>
  <c r="JH61" i="11" s="1"/>
  <c r="JH62" i="11" s="1"/>
  <c r="JH63" i="11" s="1"/>
  <c r="JH64" i="11" s="1"/>
  <c r="JH65" i="11" s="1"/>
  <c r="JH66" i="11" s="1"/>
  <c r="JH67" i="11" s="1"/>
  <c r="JH68" i="11" s="1"/>
  <c r="JH69" i="11" s="1"/>
  <c r="JH70" i="11" s="1"/>
  <c r="JH71" i="11" s="1"/>
  <c r="JH72" i="11" s="1"/>
  <c r="JH73" i="11" s="1"/>
  <c r="JH74" i="11" s="1"/>
  <c r="JH75" i="11" s="1"/>
  <c r="JH76" i="11" s="1"/>
  <c r="JH77" i="11" s="1"/>
  <c r="JH78" i="11" s="1"/>
  <c r="JH79" i="11" s="1"/>
  <c r="JH80" i="11" s="1"/>
  <c r="JH81" i="11" s="1"/>
  <c r="JH82" i="11" s="1"/>
  <c r="JH83" i="11" s="1"/>
  <c r="JH84" i="11" s="1"/>
  <c r="JH85" i="11" s="1"/>
  <c r="JH86" i="11" s="1"/>
  <c r="JH87" i="11" s="1"/>
  <c r="JH88" i="11" s="1"/>
  <c r="JH89" i="11" s="1"/>
  <c r="JH90" i="11" s="1"/>
  <c r="JH91" i="11" s="1"/>
  <c r="JH92" i="11" s="1"/>
  <c r="JH93" i="11" s="1"/>
  <c r="JH94" i="11" s="1"/>
  <c r="JH95" i="11" s="1"/>
  <c r="JH96" i="11" s="1"/>
  <c r="JH97" i="11" s="1"/>
  <c r="JH98" i="11" s="1"/>
  <c r="JH99" i="11" s="1"/>
  <c r="JH100" i="11" s="1"/>
  <c r="JH101" i="11" s="1"/>
  <c r="JH102" i="11" s="1"/>
  <c r="JH103" i="11" s="1"/>
  <c r="JH104" i="11" s="1"/>
  <c r="JH105" i="11" s="1"/>
  <c r="JH106" i="11" s="1"/>
  <c r="JH107" i="11" s="1"/>
  <c r="JH108" i="11" s="1"/>
  <c r="JH109" i="11" s="1"/>
  <c r="JH110" i="11" s="1"/>
  <c r="JH111" i="11" s="1"/>
  <c r="JH112" i="11" s="1"/>
  <c r="JH113" i="11" s="1"/>
  <c r="JH114" i="11" s="1"/>
  <c r="JH115" i="11" s="1"/>
  <c r="JH116" i="11" s="1"/>
  <c r="JH117" i="11" s="1"/>
  <c r="JH118" i="11" s="1"/>
  <c r="JI7" i="11"/>
  <c r="DG4" i="11"/>
  <c r="FG110" i="11"/>
  <c r="I111" i="11"/>
  <c r="DF8" i="11"/>
  <c r="DG7" i="11"/>
  <c r="JI9" i="11" l="1"/>
  <c r="JI10" i="11" s="1"/>
  <c r="JI11" i="11" s="1"/>
  <c r="JI12" i="11" s="1"/>
  <c r="JI13" i="11" s="1"/>
  <c r="JI14" i="11" s="1"/>
  <c r="JI15" i="11" s="1"/>
  <c r="JI16" i="11" s="1"/>
  <c r="JI17" i="11" s="1"/>
  <c r="JI18" i="11" s="1"/>
  <c r="JI19" i="11" s="1"/>
  <c r="JI20" i="11" s="1"/>
  <c r="JI21" i="11" s="1"/>
  <c r="JI22" i="11" s="1"/>
  <c r="JI23" i="11" s="1"/>
  <c r="JI24" i="11" s="1"/>
  <c r="JI25" i="11" s="1"/>
  <c r="JI26" i="11" s="1"/>
  <c r="JI27" i="11" s="1"/>
  <c r="JI28" i="11" s="1"/>
  <c r="JI29" i="11" s="1"/>
  <c r="JI30" i="11" s="1"/>
  <c r="JI31" i="11" s="1"/>
  <c r="JI32" i="11" s="1"/>
  <c r="JI33" i="11" s="1"/>
  <c r="JI34" i="11" s="1"/>
  <c r="JI35" i="11" s="1"/>
  <c r="JI36" i="11" s="1"/>
  <c r="JI37" i="11" s="1"/>
  <c r="JI38" i="11" s="1"/>
  <c r="JI39" i="11" s="1"/>
  <c r="JI40" i="11" s="1"/>
  <c r="JI41" i="11" s="1"/>
  <c r="JI42" i="11" s="1"/>
  <c r="JI43" i="11" s="1"/>
  <c r="JI44" i="11" s="1"/>
  <c r="JI45" i="11" s="1"/>
  <c r="JI46" i="11" s="1"/>
  <c r="JI47" i="11" s="1"/>
  <c r="JI48" i="11" s="1"/>
  <c r="JI49" i="11" s="1"/>
  <c r="JI50" i="11" s="1"/>
  <c r="JI51" i="11" s="1"/>
  <c r="JI52" i="11" s="1"/>
  <c r="JI53" i="11" s="1"/>
  <c r="JI54" i="11" s="1"/>
  <c r="JI55" i="11" s="1"/>
  <c r="JI56" i="11" s="1"/>
  <c r="JI57" i="11" s="1"/>
  <c r="JI58" i="11" s="1"/>
  <c r="JI59" i="11" s="1"/>
  <c r="JI60" i="11" s="1"/>
  <c r="JI61" i="11" s="1"/>
  <c r="JI62" i="11" s="1"/>
  <c r="JI63" i="11" s="1"/>
  <c r="JI64" i="11" s="1"/>
  <c r="JI65" i="11" s="1"/>
  <c r="JI66" i="11" s="1"/>
  <c r="JI67" i="11" s="1"/>
  <c r="JI68" i="11" s="1"/>
  <c r="JI69" i="11" s="1"/>
  <c r="JI70" i="11" s="1"/>
  <c r="JI71" i="11" s="1"/>
  <c r="JI72" i="11" s="1"/>
  <c r="JI73" i="11" s="1"/>
  <c r="JI74" i="11" s="1"/>
  <c r="JI75" i="11" s="1"/>
  <c r="JI76" i="11" s="1"/>
  <c r="JI77" i="11" s="1"/>
  <c r="JI78" i="11" s="1"/>
  <c r="JI79" i="11" s="1"/>
  <c r="JI80" i="11" s="1"/>
  <c r="JI81" i="11" s="1"/>
  <c r="JI82" i="11" s="1"/>
  <c r="JI83" i="11" s="1"/>
  <c r="JI84" i="11" s="1"/>
  <c r="JI85" i="11" s="1"/>
  <c r="JI86" i="11" s="1"/>
  <c r="JI87" i="11" s="1"/>
  <c r="JI88" i="11" s="1"/>
  <c r="JI89" i="11" s="1"/>
  <c r="JI90" i="11" s="1"/>
  <c r="JI91" i="11" s="1"/>
  <c r="JI92" i="11" s="1"/>
  <c r="JI93" i="11" s="1"/>
  <c r="JI94" i="11" s="1"/>
  <c r="JI95" i="11" s="1"/>
  <c r="JI96" i="11" s="1"/>
  <c r="JI97" i="11" s="1"/>
  <c r="JI98" i="11" s="1"/>
  <c r="JI99" i="11" s="1"/>
  <c r="JI100" i="11" s="1"/>
  <c r="JI101" i="11" s="1"/>
  <c r="JI102" i="11" s="1"/>
  <c r="JI103" i="11" s="1"/>
  <c r="JI104" i="11" s="1"/>
  <c r="JI105" i="11" s="1"/>
  <c r="JI106" i="11" s="1"/>
  <c r="JI107" i="11" s="1"/>
  <c r="JI108" i="11" s="1"/>
  <c r="JI109" i="11" s="1"/>
  <c r="JI110" i="11" s="1"/>
  <c r="JI111" i="11" s="1"/>
  <c r="JI112" i="11" s="1"/>
  <c r="JI113" i="11" s="1"/>
  <c r="JI114" i="11" s="1"/>
  <c r="JI115" i="11" s="1"/>
  <c r="JI116" i="11" s="1"/>
  <c r="JI117" i="11" s="1"/>
  <c r="JI118" i="11" s="1"/>
  <c r="JJ7" i="11"/>
  <c r="I112" i="11"/>
  <c r="FG111" i="11"/>
  <c r="DH4" i="11"/>
  <c r="DG8" i="11"/>
  <c r="DH7" i="11"/>
  <c r="JJ9" i="11" l="1"/>
  <c r="JJ10" i="11" s="1"/>
  <c r="JJ11" i="11" s="1"/>
  <c r="JJ12" i="11" s="1"/>
  <c r="JJ13" i="11" s="1"/>
  <c r="JJ14" i="11" s="1"/>
  <c r="JJ15" i="11" s="1"/>
  <c r="JJ16" i="11" s="1"/>
  <c r="JJ17" i="11" s="1"/>
  <c r="JJ18" i="11" s="1"/>
  <c r="JJ19" i="11" s="1"/>
  <c r="JJ20" i="11" s="1"/>
  <c r="JJ21" i="11" s="1"/>
  <c r="JJ22" i="11" s="1"/>
  <c r="JJ23" i="11" s="1"/>
  <c r="JJ24" i="11" s="1"/>
  <c r="JJ25" i="11" s="1"/>
  <c r="JJ26" i="11" s="1"/>
  <c r="JJ27" i="11" s="1"/>
  <c r="JJ28" i="11" s="1"/>
  <c r="JJ29" i="11" s="1"/>
  <c r="JJ30" i="11" s="1"/>
  <c r="JJ31" i="11" s="1"/>
  <c r="JJ32" i="11" s="1"/>
  <c r="JJ33" i="11" s="1"/>
  <c r="JJ34" i="11" s="1"/>
  <c r="JJ35" i="11" s="1"/>
  <c r="JJ36" i="11" s="1"/>
  <c r="JJ37" i="11" s="1"/>
  <c r="JJ38" i="11" s="1"/>
  <c r="JJ39" i="11" s="1"/>
  <c r="JJ40" i="11" s="1"/>
  <c r="JJ41" i="11" s="1"/>
  <c r="JJ42" i="11" s="1"/>
  <c r="JJ43" i="11" s="1"/>
  <c r="JJ44" i="11" s="1"/>
  <c r="JJ45" i="11" s="1"/>
  <c r="JJ46" i="11" s="1"/>
  <c r="JJ47" i="11" s="1"/>
  <c r="JJ48" i="11" s="1"/>
  <c r="JJ49" i="11" s="1"/>
  <c r="JJ50" i="11" s="1"/>
  <c r="JJ51" i="11" s="1"/>
  <c r="JJ52" i="11" s="1"/>
  <c r="JJ53" i="11" s="1"/>
  <c r="JJ54" i="11" s="1"/>
  <c r="JJ55" i="11" s="1"/>
  <c r="JJ56" i="11" s="1"/>
  <c r="JJ57" i="11" s="1"/>
  <c r="JJ58" i="11" s="1"/>
  <c r="JJ59" i="11" s="1"/>
  <c r="JJ60" i="11" s="1"/>
  <c r="JJ61" i="11" s="1"/>
  <c r="JJ62" i="11" s="1"/>
  <c r="JJ63" i="11" s="1"/>
  <c r="JJ64" i="11" s="1"/>
  <c r="JJ65" i="11" s="1"/>
  <c r="JJ66" i="11" s="1"/>
  <c r="JJ67" i="11" s="1"/>
  <c r="JJ68" i="11" s="1"/>
  <c r="JJ69" i="11" s="1"/>
  <c r="JJ70" i="11" s="1"/>
  <c r="JJ71" i="11" s="1"/>
  <c r="JJ72" i="11" s="1"/>
  <c r="JJ73" i="11" s="1"/>
  <c r="JJ74" i="11" s="1"/>
  <c r="JJ75" i="11" s="1"/>
  <c r="JJ76" i="11" s="1"/>
  <c r="JJ77" i="11" s="1"/>
  <c r="JJ78" i="11" s="1"/>
  <c r="JJ79" i="11" s="1"/>
  <c r="JJ80" i="11" s="1"/>
  <c r="JJ81" i="11" s="1"/>
  <c r="JJ82" i="11" s="1"/>
  <c r="JJ83" i="11" s="1"/>
  <c r="JJ84" i="11" s="1"/>
  <c r="JJ85" i="11" s="1"/>
  <c r="JJ86" i="11" s="1"/>
  <c r="JJ87" i="11" s="1"/>
  <c r="JJ88" i="11" s="1"/>
  <c r="JJ89" i="11" s="1"/>
  <c r="JJ90" i="11" s="1"/>
  <c r="JJ91" i="11" s="1"/>
  <c r="JJ92" i="11" s="1"/>
  <c r="JJ93" i="11" s="1"/>
  <c r="JJ94" i="11" s="1"/>
  <c r="JJ95" i="11" s="1"/>
  <c r="JJ96" i="11" s="1"/>
  <c r="JJ97" i="11" s="1"/>
  <c r="JJ98" i="11" s="1"/>
  <c r="JJ99" i="11" s="1"/>
  <c r="JJ100" i="11" s="1"/>
  <c r="JJ101" i="11" s="1"/>
  <c r="JJ102" i="11" s="1"/>
  <c r="JJ103" i="11" s="1"/>
  <c r="JJ104" i="11" s="1"/>
  <c r="JJ105" i="11" s="1"/>
  <c r="JJ106" i="11" s="1"/>
  <c r="JJ107" i="11" s="1"/>
  <c r="JJ108" i="11" s="1"/>
  <c r="JJ109" i="11" s="1"/>
  <c r="JJ110" i="11" s="1"/>
  <c r="JJ111" i="11" s="1"/>
  <c r="JJ112" i="11" s="1"/>
  <c r="JJ113" i="11" s="1"/>
  <c r="JJ114" i="11" s="1"/>
  <c r="JJ115" i="11" s="1"/>
  <c r="JJ116" i="11" s="1"/>
  <c r="JJ117" i="11" s="1"/>
  <c r="JJ118" i="11" s="1"/>
  <c r="JK7" i="11"/>
  <c r="DI7" i="11"/>
  <c r="DH8" i="11"/>
  <c r="DI4" i="11"/>
  <c r="I113" i="11"/>
  <c r="FG112" i="11"/>
  <c r="JK9" i="11" l="1"/>
  <c r="JK10" i="11" s="1"/>
  <c r="JK11" i="11" s="1"/>
  <c r="JK12" i="11" s="1"/>
  <c r="JK13" i="11" s="1"/>
  <c r="JK14" i="11" s="1"/>
  <c r="JK15" i="11" s="1"/>
  <c r="JK16" i="11" s="1"/>
  <c r="JK17" i="11" s="1"/>
  <c r="JK18" i="11" s="1"/>
  <c r="JK19" i="11" s="1"/>
  <c r="JK20" i="11" s="1"/>
  <c r="JK21" i="11" s="1"/>
  <c r="JK22" i="11" s="1"/>
  <c r="JK23" i="11" s="1"/>
  <c r="JK24" i="11" s="1"/>
  <c r="JK25" i="11" s="1"/>
  <c r="JK26" i="11" s="1"/>
  <c r="JK27" i="11" s="1"/>
  <c r="JK28" i="11" s="1"/>
  <c r="JK29" i="11" s="1"/>
  <c r="JK30" i="11" s="1"/>
  <c r="JK31" i="11" s="1"/>
  <c r="JK32" i="11" s="1"/>
  <c r="JK33" i="11" s="1"/>
  <c r="JK34" i="11" s="1"/>
  <c r="JK35" i="11" s="1"/>
  <c r="JK36" i="11" s="1"/>
  <c r="JK37" i="11" s="1"/>
  <c r="JK38" i="11" s="1"/>
  <c r="JK39" i="11" s="1"/>
  <c r="JK40" i="11" s="1"/>
  <c r="JK41" i="11" s="1"/>
  <c r="JK42" i="11" s="1"/>
  <c r="JK43" i="11" s="1"/>
  <c r="JK44" i="11" s="1"/>
  <c r="JK45" i="11" s="1"/>
  <c r="JK46" i="11" s="1"/>
  <c r="JK47" i="11" s="1"/>
  <c r="JK48" i="11" s="1"/>
  <c r="JK49" i="11" s="1"/>
  <c r="JK50" i="11" s="1"/>
  <c r="JK51" i="11" s="1"/>
  <c r="JK52" i="11" s="1"/>
  <c r="JK53" i="11" s="1"/>
  <c r="JK54" i="11" s="1"/>
  <c r="JK55" i="11" s="1"/>
  <c r="JK56" i="11" s="1"/>
  <c r="JK57" i="11" s="1"/>
  <c r="JK58" i="11" s="1"/>
  <c r="JK59" i="11" s="1"/>
  <c r="JK60" i="11" s="1"/>
  <c r="JK61" i="11" s="1"/>
  <c r="JK62" i="11" s="1"/>
  <c r="JK63" i="11" s="1"/>
  <c r="JK64" i="11" s="1"/>
  <c r="JK65" i="11" s="1"/>
  <c r="JK66" i="11" s="1"/>
  <c r="JK67" i="11" s="1"/>
  <c r="JK68" i="11" s="1"/>
  <c r="JK69" i="11" s="1"/>
  <c r="JK70" i="11" s="1"/>
  <c r="JK71" i="11" s="1"/>
  <c r="JK72" i="11" s="1"/>
  <c r="JK73" i="11" s="1"/>
  <c r="JK74" i="11" s="1"/>
  <c r="JK75" i="11" s="1"/>
  <c r="JK76" i="11" s="1"/>
  <c r="JK77" i="11" s="1"/>
  <c r="JK78" i="11" s="1"/>
  <c r="JK79" i="11" s="1"/>
  <c r="JK80" i="11" s="1"/>
  <c r="JK81" i="11" s="1"/>
  <c r="JK82" i="11" s="1"/>
  <c r="JK83" i="11" s="1"/>
  <c r="JK84" i="11" s="1"/>
  <c r="JK85" i="11" s="1"/>
  <c r="JK86" i="11" s="1"/>
  <c r="JK87" i="11" s="1"/>
  <c r="JK88" i="11" s="1"/>
  <c r="JK89" i="11" s="1"/>
  <c r="JK90" i="11" s="1"/>
  <c r="JK91" i="11" s="1"/>
  <c r="JK92" i="11" s="1"/>
  <c r="JK93" i="11" s="1"/>
  <c r="JK94" i="11" s="1"/>
  <c r="JK95" i="11" s="1"/>
  <c r="JK96" i="11" s="1"/>
  <c r="JK97" i="11" s="1"/>
  <c r="JK98" i="11" s="1"/>
  <c r="JK99" i="11" s="1"/>
  <c r="JK100" i="11" s="1"/>
  <c r="JK101" i="11" s="1"/>
  <c r="JK102" i="11" s="1"/>
  <c r="JK103" i="11" s="1"/>
  <c r="JK104" i="11" s="1"/>
  <c r="JK105" i="11" s="1"/>
  <c r="JK106" i="11" s="1"/>
  <c r="JK107" i="11" s="1"/>
  <c r="JK108" i="11" s="1"/>
  <c r="JK109" i="11" s="1"/>
  <c r="JK110" i="11" s="1"/>
  <c r="JK111" i="11" s="1"/>
  <c r="JK112" i="11" s="1"/>
  <c r="JK113" i="11" s="1"/>
  <c r="JK114" i="11" s="1"/>
  <c r="JK115" i="11" s="1"/>
  <c r="JK116" i="11" s="1"/>
  <c r="JK117" i="11" s="1"/>
  <c r="JK118" i="11" s="1"/>
  <c r="JL7" i="11"/>
  <c r="DJ7" i="11"/>
  <c r="DI8" i="11"/>
  <c r="DJ4" i="11"/>
  <c r="I114" i="11"/>
  <c r="FG113" i="11"/>
  <c r="JL9" i="11" l="1"/>
  <c r="JL10" i="11" s="1"/>
  <c r="JL11" i="11" s="1"/>
  <c r="JL12" i="11" s="1"/>
  <c r="JL13" i="11" s="1"/>
  <c r="JL14" i="11" s="1"/>
  <c r="JL15" i="11" s="1"/>
  <c r="JL16" i="11" s="1"/>
  <c r="JL17" i="11" s="1"/>
  <c r="JL18" i="11" s="1"/>
  <c r="JL19" i="11" s="1"/>
  <c r="JL20" i="11" s="1"/>
  <c r="JL21" i="11" s="1"/>
  <c r="JL22" i="11" s="1"/>
  <c r="JL23" i="11" s="1"/>
  <c r="JL24" i="11" s="1"/>
  <c r="JL25" i="11" s="1"/>
  <c r="JL26" i="11" s="1"/>
  <c r="JL27" i="11" s="1"/>
  <c r="JL28" i="11" s="1"/>
  <c r="JL29" i="11" s="1"/>
  <c r="JL30" i="11" s="1"/>
  <c r="JL31" i="11" s="1"/>
  <c r="JL32" i="11" s="1"/>
  <c r="JL33" i="11" s="1"/>
  <c r="JL34" i="11" s="1"/>
  <c r="JL35" i="11" s="1"/>
  <c r="JL36" i="11" s="1"/>
  <c r="JL37" i="11" s="1"/>
  <c r="JL38" i="11" s="1"/>
  <c r="JL39" i="11" s="1"/>
  <c r="JL40" i="11" s="1"/>
  <c r="JL41" i="11" s="1"/>
  <c r="JL42" i="11" s="1"/>
  <c r="JL43" i="11" s="1"/>
  <c r="JL44" i="11" s="1"/>
  <c r="JL45" i="11" s="1"/>
  <c r="JL46" i="11" s="1"/>
  <c r="JL47" i="11" s="1"/>
  <c r="JL48" i="11" s="1"/>
  <c r="JL49" i="11" s="1"/>
  <c r="JL50" i="11" s="1"/>
  <c r="JL51" i="11" s="1"/>
  <c r="JL52" i="11" s="1"/>
  <c r="JL53" i="11" s="1"/>
  <c r="JL54" i="11" s="1"/>
  <c r="JL55" i="11" s="1"/>
  <c r="JL56" i="11" s="1"/>
  <c r="JL57" i="11" s="1"/>
  <c r="JL58" i="11" s="1"/>
  <c r="JL59" i="11" s="1"/>
  <c r="JL60" i="11" s="1"/>
  <c r="JL61" i="11" s="1"/>
  <c r="JL62" i="11" s="1"/>
  <c r="JL63" i="11" s="1"/>
  <c r="JL64" i="11" s="1"/>
  <c r="JL65" i="11" s="1"/>
  <c r="JL66" i="11" s="1"/>
  <c r="JL67" i="11" s="1"/>
  <c r="JL68" i="11" s="1"/>
  <c r="JL69" i="11" s="1"/>
  <c r="JL70" i="11" s="1"/>
  <c r="JL71" i="11" s="1"/>
  <c r="JL72" i="11" s="1"/>
  <c r="JL73" i="11" s="1"/>
  <c r="JL74" i="11" s="1"/>
  <c r="JL75" i="11" s="1"/>
  <c r="JL76" i="11" s="1"/>
  <c r="JL77" i="11" s="1"/>
  <c r="JL78" i="11" s="1"/>
  <c r="JL79" i="11" s="1"/>
  <c r="JL80" i="11" s="1"/>
  <c r="JL81" i="11" s="1"/>
  <c r="JL82" i="11" s="1"/>
  <c r="JL83" i="11" s="1"/>
  <c r="JL84" i="11" s="1"/>
  <c r="JL85" i="11" s="1"/>
  <c r="JL86" i="11" s="1"/>
  <c r="JL87" i="11" s="1"/>
  <c r="JL88" i="11" s="1"/>
  <c r="JL89" i="11" s="1"/>
  <c r="JL90" i="11" s="1"/>
  <c r="JL91" i="11" s="1"/>
  <c r="JL92" i="11" s="1"/>
  <c r="JL93" i="11" s="1"/>
  <c r="JL94" i="11" s="1"/>
  <c r="JL95" i="11" s="1"/>
  <c r="JL96" i="11" s="1"/>
  <c r="JL97" i="11" s="1"/>
  <c r="JL98" i="11" s="1"/>
  <c r="JL99" i="11" s="1"/>
  <c r="JL100" i="11" s="1"/>
  <c r="JL101" i="11" s="1"/>
  <c r="JL102" i="11" s="1"/>
  <c r="JL103" i="11" s="1"/>
  <c r="JL104" i="11" s="1"/>
  <c r="JL105" i="11" s="1"/>
  <c r="JL106" i="11" s="1"/>
  <c r="JL107" i="11" s="1"/>
  <c r="JL108" i="11" s="1"/>
  <c r="JL109" i="11" s="1"/>
  <c r="JL110" i="11" s="1"/>
  <c r="JL111" i="11" s="1"/>
  <c r="JL112" i="11" s="1"/>
  <c r="JL113" i="11" s="1"/>
  <c r="JL114" i="11" s="1"/>
  <c r="JL115" i="11" s="1"/>
  <c r="JL116" i="11" s="1"/>
  <c r="JL117" i="11" s="1"/>
  <c r="JL118" i="11" s="1"/>
  <c r="JM7" i="11"/>
  <c r="DK4" i="11"/>
  <c r="I115" i="11"/>
  <c r="FG114" i="11"/>
  <c r="DJ8" i="11"/>
  <c r="DK7" i="11"/>
  <c r="JM9" i="11" l="1"/>
  <c r="JM10" i="11" s="1"/>
  <c r="JM11" i="11" s="1"/>
  <c r="JM12" i="11" s="1"/>
  <c r="JM13" i="11" s="1"/>
  <c r="JM14" i="11" s="1"/>
  <c r="JM15" i="11" s="1"/>
  <c r="JM16" i="11" s="1"/>
  <c r="JM17" i="11" s="1"/>
  <c r="JM18" i="11" s="1"/>
  <c r="JM19" i="11" s="1"/>
  <c r="JM20" i="11" s="1"/>
  <c r="JM21" i="11" s="1"/>
  <c r="JM22" i="11" s="1"/>
  <c r="JM23" i="11" s="1"/>
  <c r="JM24" i="11" s="1"/>
  <c r="JM25" i="11" s="1"/>
  <c r="JM26" i="11" s="1"/>
  <c r="JM27" i="11" s="1"/>
  <c r="JM28" i="11" s="1"/>
  <c r="JM29" i="11" s="1"/>
  <c r="JM30" i="11" s="1"/>
  <c r="JM31" i="11" s="1"/>
  <c r="JM32" i="11" s="1"/>
  <c r="JM33" i="11" s="1"/>
  <c r="JM34" i="11" s="1"/>
  <c r="JM35" i="11" s="1"/>
  <c r="JM36" i="11" s="1"/>
  <c r="JM37" i="11" s="1"/>
  <c r="JM38" i="11" s="1"/>
  <c r="JM39" i="11" s="1"/>
  <c r="JM40" i="11" s="1"/>
  <c r="JM41" i="11" s="1"/>
  <c r="JM42" i="11" s="1"/>
  <c r="JM43" i="11" s="1"/>
  <c r="JM44" i="11" s="1"/>
  <c r="JM45" i="11" s="1"/>
  <c r="JM46" i="11" s="1"/>
  <c r="JM47" i="11" s="1"/>
  <c r="JM48" i="11" s="1"/>
  <c r="JM49" i="11" s="1"/>
  <c r="JM50" i="11" s="1"/>
  <c r="JM51" i="11" s="1"/>
  <c r="JM52" i="11" s="1"/>
  <c r="JM53" i="11" s="1"/>
  <c r="JM54" i="11" s="1"/>
  <c r="JM55" i="11" s="1"/>
  <c r="JM56" i="11" s="1"/>
  <c r="JM57" i="11" s="1"/>
  <c r="JM58" i="11" s="1"/>
  <c r="JM59" i="11" s="1"/>
  <c r="JM60" i="11" s="1"/>
  <c r="JM61" i="11" s="1"/>
  <c r="JM62" i="11" s="1"/>
  <c r="JM63" i="11" s="1"/>
  <c r="JM64" i="11" s="1"/>
  <c r="JM65" i="11" s="1"/>
  <c r="JM66" i="11" s="1"/>
  <c r="JM67" i="11" s="1"/>
  <c r="JM68" i="11" s="1"/>
  <c r="JM69" i="11" s="1"/>
  <c r="JM70" i="11" s="1"/>
  <c r="JM71" i="11" s="1"/>
  <c r="JM72" i="11" s="1"/>
  <c r="JM73" i="11" s="1"/>
  <c r="JM74" i="11" s="1"/>
  <c r="JM75" i="11" s="1"/>
  <c r="JM76" i="11" s="1"/>
  <c r="JM77" i="11" s="1"/>
  <c r="JM78" i="11" s="1"/>
  <c r="JM79" i="11" s="1"/>
  <c r="JM80" i="11" s="1"/>
  <c r="JM81" i="11" s="1"/>
  <c r="JM82" i="11" s="1"/>
  <c r="JM83" i="11" s="1"/>
  <c r="JM84" i="11" s="1"/>
  <c r="JM85" i="11" s="1"/>
  <c r="JM86" i="11" s="1"/>
  <c r="JM87" i="11" s="1"/>
  <c r="JM88" i="11" s="1"/>
  <c r="JM89" i="11" s="1"/>
  <c r="JM90" i="11" s="1"/>
  <c r="JM91" i="11" s="1"/>
  <c r="JM92" i="11" s="1"/>
  <c r="JM93" i="11" s="1"/>
  <c r="JM94" i="11" s="1"/>
  <c r="JM95" i="11" s="1"/>
  <c r="JM96" i="11" s="1"/>
  <c r="JM97" i="11" s="1"/>
  <c r="JM98" i="11" s="1"/>
  <c r="JM99" i="11" s="1"/>
  <c r="JM100" i="11" s="1"/>
  <c r="JM101" i="11" s="1"/>
  <c r="JM102" i="11" s="1"/>
  <c r="JM103" i="11" s="1"/>
  <c r="JM104" i="11" s="1"/>
  <c r="JM105" i="11" s="1"/>
  <c r="JM106" i="11" s="1"/>
  <c r="JM107" i="11" s="1"/>
  <c r="JM108" i="11" s="1"/>
  <c r="JM109" i="11" s="1"/>
  <c r="JM110" i="11" s="1"/>
  <c r="JM111" i="11" s="1"/>
  <c r="JM112" i="11" s="1"/>
  <c r="JM113" i="11" s="1"/>
  <c r="JM114" i="11" s="1"/>
  <c r="JM115" i="11" s="1"/>
  <c r="JM116" i="11" s="1"/>
  <c r="JM117" i="11" s="1"/>
  <c r="JM118" i="11" s="1"/>
  <c r="JN7" i="11"/>
  <c r="FG115" i="11"/>
  <c r="I116" i="11"/>
  <c r="DL4" i="11"/>
  <c r="DL7" i="11"/>
  <c r="DK8" i="11"/>
  <c r="JN9" i="11" l="1"/>
  <c r="JN10" i="11" s="1"/>
  <c r="JN11" i="11" s="1"/>
  <c r="JN12" i="11" s="1"/>
  <c r="JN13" i="11" s="1"/>
  <c r="JN14" i="11" s="1"/>
  <c r="JN15" i="11" s="1"/>
  <c r="JN16" i="11" s="1"/>
  <c r="JN17" i="11" s="1"/>
  <c r="JN18" i="11" s="1"/>
  <c r="JN19" i="11" s="1"/>
  <c r="JN20" i="11" s="1"/>
  <c r="JN21" i="11" s="1"/>
  <c r="JN22" i="11" s="1"/>
  <c r="JN23" i="11" s="1"/>
  <c r="JN24" i="11" s="1"/>
  <c r="JN25" i="11" s="1"/>
  <c r="JN26" i="11" s="1"/>
  <c r="JN27" i="11" s="1"/>
  <c r="JN28" i="11" s="1"/>
  <c r="JN29" i="11" s="1"/>
  <c r="JN30" i="11" s="1"/>
  <c r="JN31" i="11" s="1"/>
  <c r="JN32" i="11" s="1"/>
  <c r="JN33" i="11" s="1"/>
  <c r="JN34" i="11" s="1"/>
  <c r="JN35" i="11" s="1"/>
  <c r="JN36" i="11" s="1"/>
  <c r="JN37" i="11" s="1"/>
  <c r="JN38" i="11" s="1"/>
  <c r="JN39" i="11" s="1"/>
  <c r="JN40" i="11" s="1"/>
  <c r="JN41" i="11" s="1"/>
  <c r="JN42" i="11" s="1"/>
  <c r="JN43" i="11" s="1"/>
  <c r="JN44" i="11" s="1"/>
  <c r="JN45" i="11" s="1"/>
  <c r="JN46" i="11" s="1"/>
  <c r="JN47" i="11" s="1"/>
  <c r="JN48" i="11" s="1"/>
  <c r="JN49" i="11" s="1"/>
  <c r="JN50" i="11" s="1"/>
  <c r="JN51" i="11" s="1"/>
  <c r="JN52" i="11" s="1"/>
  <c r="JN53" i="11" s="1"/>
  <c r="JN54" i="11" s="1"/>
  <c r="JN55" i="11" s="1"/>
  <c r="JN56" i="11" s="1"/>
  <c r="JN57" i="11" s="1"/>
  <c r="JN58" i="11" s="1"/>
  <c r="JN59" i="11" s="1"/>
  <c r="JN60" i="11" s="1"/>
  <c r="JN61" i="11" s="1"/>
  <c r="JN62" i="11" s="1"/>
  <c r="JN63" i="11" s="1"/>
  <c r="JN64" i="11" s="1"/>
  <c r="JN65" i="11" s="1"/>
  <c r="JN66" i="11" s="1"/>
  <c r="JN67" i="11" s="1"/>
  <c r="JN68" i="11" s="1"/>
  <c r="JN69" i="11" s="1"/>
  <c r="JN70" i="11" s="1"/>
  <c r="JN71" i="11" s="1"/>
  <c r="JN72" i="11" s="1"/>
  <c r="JN73" i="11" s="1"/>
  <c r="JN74" i="11" s="1"/>
  <c r="JN75" i="11" s="1"/>
  <c r="JN76" i="11" s="1"/>
  <c r="JN77" i="11" s="1"/>
  <c r="JN78" i="11" s="1"/>
  <c r="JN79" i="11" s="1"/>
  <c r="JN80" i="11" s="1"/>
  <c r="JN81" i="11" s="1"/>
  <c r="JN82" i="11" s="1"/>
  <c r="JN83" i="11" s="1"/>
  <c r="JN84" i="11" s="1"/>
  <c r="JN85" i="11" s="1"/>
  <c r="JN86" i="11" s="1"/>
  <c r="JN87" i="11" s="1"/>
  <c r="JN88" i="11" s="1"/>
  <c r="JN89" i="11" s="1"/>
  <c r="JN90" i="11" s="1"/>
  <c r="JN91" i="11" s="1"/>
  <c r="JN92" i="11" s="1"/>
  <c r="JN93" i="11" s="1"/>
  <c r="JN94" i="11" s="1"/>
  <c r="JN95" i="11" s="1"/>
  <c r="JN96" i="11" s="1"/>
  <c r="JN97" i="11" s="1"/>
  <c r="JN98" i="11" s="1"/>
  <c r="JN99" i="11" s="1"/>
  <c r="JN100" i="11" s="1"/>
  <c r="JN101" i="11" s="1"/>
  <c r="JN102" i="11" s="1"/>
  <c r="JN103" i="11" s="1"/>
  <c r="JN104" i="11" s="1"/>
  <c r="JN105" i="11" s="1"/>
  <c r="JN106" i="11" s="1"/>
  <c r="JN107" i="11" s="1"/>
  <c r="JN108" i="11" s="1"/>
  <c r="JN109" i="11" s="1"/>
  <c r="JN110" i="11" s="1"/>
  <c r="JN111" i="11" s="1"/>
  <c r="JN112" i="11" s="1"/>
  <c r="JN113" i="11" s="1"/>
  <c r="JN114" i="11" s="1"/>
  <c r="JN115" i="11" s="1"/>
  <c r="JN116" i="11" s="1"/>
  <c r="JN117" i="11" s="1"/>
  <c r="JN118" i="11" s="1"/>
  <c r="JO7" i="11"/>
  <c r="DM4" i="11"/>
  <c r="DM7" i="11"/>
  <c r="DL8" i="11"/>
  <c r="I117" i="11"/>
  <c r="FG116" i="11"/>
  <c r="JO9" i="11" l="1"/>
  <c r="JO10" i="11" s="1"/>
  <c r="JO11" i="11" s="1"/>
  <c r="JO12" i="11" s="1"/>
  <c r="JO13" i="11" s="1"/>
  <c r="JO14" i="11" s="1"/>
  <c r="JO15" i="11" s="1"/>
  <c r="JO16" i="11" s="1"/>
  <c r="JO17" i="11" s="1"/>
  <c r="JO18" i="11" s="1"/>
  <c r="JO19" i="11" s="1"/>
  <c r="JO20" i="11" s="1"/>
  <c r="JO21" i="11" s="1"/>
  <c r="JO22" i="11" s="1"/>
  <c r="JO23" i="11" s="1"/>
  <c r="JO24" i="11" s="1"/>
  <c r="JO25" i="11" s="1"/>
  <c r="JO26" i="11" s="1"/>
  <c r="JO27" i="11" s="1"/>
  <c r="JO28" i="11" s="1"/>
  <c r="JO29" i="11" s="1"/>
  <c r="JO30" i="11" s="1"/>
  <c r="JO31" i="11" s="1"/>
  <c r="JO32" i="11" s="1"/>
  <c r="JO33" i="11" s="1"/>
  <c r="JO34" i="11" s="1"/>
  <c r="JO35" i="11" s="1"/>
  <c r="JO36" i="11" s="1"/>
  <c r="JO37" i="11" s="1"/>
  <c r="JO38" i="11" s="1"/>
  <c r="JO39" i="11" s="1"/>
  <c r="JO40" i="11" s="1"/>
  <c r="JO41" i="11" s="1"/>
  <c r="JO42" i="11" s="1"/>
  <c r="JO43" i="11" s="1"/>
  <c r="JO44" i="11" s="1"/>
  <c r="JO45" i="11" s="1"/>
  <c r="JO46" i="11" s="1"/>
  <c r="JO47" i="11" s="1"/>
  <c r="JO48" i="11" s="1"/>
  <c r="JO49" i="11" s="1"/>
  <c r="JO50" i="11" s="1"/>
  <c r="JO51" i="11" s="1"/>
  <c r="JO52" i="11" s="1"/>
  <c r="JO53" i="11" s="1"/>
  <c r="JO54" i="11" s="1"/>
  <c r="JO55" i="11" s="1"/>
  <c r="JO56" i="11" s="1"/>
  <c r="JO57" i="11" s="1"/>
  <c r="JO58" i="11" s="1"/>
  <c r="JO59" i="11" s="1"/>
  <c r="JO60" i="11" s="1"/>
  <c r="JO61" i="11" s="1"/>
  <c r="JO62" i="11" s="1"/>
  <c r="JO63" i="11" s="1"/>
  <c r="JO64" i="11" s="1"/>
  <c r="JO65" i="11" s="1"/>
  <c r="JO66" i="11" s="1"/>
  <c r="JO67" i="11" s="1"/>
  <c r="JO68" i="11" s="1"/>
  <c r="JO69" i="11" s="1"/>
  <c r="JO70" i="11" s="1"/>
  <c r="JO71" i="11" s="1"/>
  <c r="JO72" i="11" s="1"/>
  <c r="JO73" i="11" s="1"/>
  <c r="JO74" i="11" s="1"/>
  <c r="JO75" i="11" s="1"/>
  <c r="JO76" i="11" s="1"/>
  <c r="JO77" i="11" s="1"/>
  <c r="JO78" i="11" s="1"/>
  <c r="JO79" i="11" s="1"/>
  <c r="JO80" i="11" s="1"/>
  <c r="JO81" i="11" s="1"/>
  <c r="JO82" i="11" s="1"/>
  <c r="JO83" i="11" s="1"/>
  <c r="JO84" i="11" s="1"/>
  <c r="JO85" i="11" s="1"/>
  <c r="JO86" i="11" s="1"/>
  <c r="JO87" i="11" s="1"/>
  <c r="JO88" i="11" s="1"/>
  <c r="JO89" i="11" s="1"/>
  <c r="JO90" i="11" s="1"/>
  <c r="JO91" i="11" s="1"/>
  <c r="JO92" i="11" s="1"/>
  <c r="JO93" i="11" s="1"/>
  <c r="JO94" i="11" s="1"/>
  <c r="JO95" i="11" s="1"/>
  <c r="JO96" i="11" s="1"/>
  <c r="JO97" i="11" s="1"/>
  <c r="JO98" i="11" s="1"/>
  <c r="JO99" i="11" s="1"/>
  <c r="JO100" i="11" s="1"/>
  <c r="JO101" i="11" s="1"/>
  <c r="JO102" i="11" s="1"/>
  <c r="JO103" i="11" s="1"/>
  <c r="JO104" i="11" s="1"/>
  <c r="JO105" i="11" s="1"/>
  <c r="JO106" i="11" s="1"/>
  <c r="JO107" i="11" s="1"/>
  <c r="JO108" i="11" s="1"/>
  <c r="JO109" i="11" s="1"/>
  <c r="JO110" i="11" s="1"/>
  <c r="JO111" i="11" s="1"/>
  <c r="JO112" i="11" s="1"/>
  <c r="JO113" i="11" s="1"/>
  <c r="JO114" i="11" s="1"/>
  <c r="JO115" i="11" s="1"/>
  <c r="JO116" i="11" s="1"/>
  <c r="JO117" i="11" s="1"/>
  <c r="JO118" i="11" s="1"/>
  <c r="JP7" i="11"/>
  <c r="DN4" i="11"/>
  <c r="I118" i="11"/>
  <c r="FG117" i="11"/>
  <c r="DN7" i="11"/>
  <c r="DM8" i="11"/>
  <c r="JP9" i="11" l="1"/>
  <c r="JP10" i="11" s="1"/>
  <c r="JP11" i="11" s="1"/>
  <c r="JP12" i="11" s="1"/>
  <c r="JP13" i="11" s="1"/>
  <c r="JP14" i="11" s="1"/>
  <c r="JP15" i="11" s="1"/>
  <c r="JP16" i="11" s="1"/>
  <c r="JP17" i="11" s="1"/>
  <c r="JP18" i="11" s="1"/>
  <c r="JP19" i="11" s="1"/>
  <c r="JP20" i="11" s="1"/>
  <c r="JP21" i="11" s="1"/>
  <c r="JP22" i="11" s="1"/>
  <c r="JP23" i="11" s="1"/>
  <c r="JP24" i="11" s="1"/>
  <c r="JP25" i="11" s="1"/>
  <c r="JP26" i="11" s="1"/>
  <c r="JP27" i="11" s="1"/>
  <c r="JP28" i="11" s="1"/>
  <c r="JP29" i="11" s="1"/>
  <c r="JP30" i="11" s="1"/>
  <c r="JP31" i="11" s="1"/>
  <c r="JP32" i="11" s="1"/>
  <c r="JP33" i="11" s="1"/>
  <c r="JP34" i="11" s="1"/>
  <c r="JP35" i="11" s="1"/>
  <c r="JP36" i="11" s="1"/>
  <c r="JP37" i="11" s="1"/>
  <c r="JP38" i="11" s="1"/>
  <c r="JP39" i="11" s="1"/>
  <c r="JP40" i="11" s="1"/>
  <c r="JP41" i="11" s="1"/>
  <c r="JP42" i="11" s="1"/>
  <c r="JP43" i="11" s="1"/>
  <c r="JP44" i="11" s="1"/>
  <c r="JP45" i="11" s="1"/>
  <c r="JP46" i="11" s="1"/>
  <c r="JP47" i="11" s="1"/>
  <c r="JP48" i="11" s="1"/>
  <c r="JP49" i="11" s="1"/>
  <c r="JP50" i="11" s="1"/>
  <c r="JP51" i="11" s="1"/>
  <c r="JP52" i="11" s="1"/>
  <c r="JP53" i="11" s="1"/>
  <c r="JP54" i="11" s="1"/>
  <c r="JP55" i="11" s="1"/>
  <c r="JP56" i="11" s="1"/>
  <c r="JP57" i="11" s="1"/>
  <c r="JP58" i="11" s="1"/>
  <c r="JP59" i="11" s="1"/>
  <c r="JP60" i="11" s="1"/>
  <c r="JP61" i="11" s="1"/>
  <c r="JP62" i="11" s="1"/>
  <c r="JP63" i="11" s="1"/>
  <c r="JP64" i="11" s="1"/>
  <c r="JP65" i="11" s="1"/>
  <c r="JP66" i="11" s="1"/>
  <c r="JP67" i="11" s="1"/>
  <c r="JP68" i="11" s="1"/>
  <c r="JP69" i="11" s="1"/>
  <c r="JP70" i="11" s="1"/>
  <c r="JP71" i="11" s="1"/>
  <c r="JP72" i="11" s="1"/>
  <c r="JP73" i="11" s="1"/>
  <c r="JP74" i="11" s="1"/>
  <c r="JP75" i="11" s="1"/>
  <c r="JP76" i="11" s="1"/>
  <c r="JP77" i="11" s="1"/>
  <c r="JP78" i="11" s="1"/>
  <c r="JP79" i="11" s="1"/>
  <c r="JP80" i="11" s="1"/>
  <c r="JP81" i="11" s="1"/>
  <c r="JP82" i="11" s="1"/>
  <c r="JP83" i="11" s="1"/>
  <c r="JP84" i="11" s="1"/>
  <c r="JP85" i="11" s="1"/>
  <c r="JP86" i="11" s="1"/>
  <c r="JP87" i="11" s="1"/>
  <c r="JP88" i="11" s="1"/>
  <c r="JP89" i="11" s="1"/>
  <c r="JP90" i="11" s="1"/>
  <c r="JP91" i="11" s="1"/>
  <c r="JP92" i="11" s="1"/>
  <c r="JP93" i="11" s="1"/>
  <c r="JP94" i="11" s="1"/>
  <c r="JP95" i="11" s="1"/>
  <c r="JP96" i="11" s="1"/>
  <c r="JP97" i="11" s="1"/>
  <c r="JP98" i="11" s="1"/>
  <c r="JP99" i="11" s="1"/>
  <c r="JP100" i="11" s="1"/>
  <c r="JP101" i="11" s="1"/>
  <c r="JP102" i="11" s="1"/>
  <c r="JP103" i="11" s="1"/>
  <c r="JP104" i="11" s="1"/>
  <c r="JP105" i="11" s="1"/>
  <c r="JP106" i="11" s="1"/>
  <c r="JP107" i="11" s="1"/>
  <c r="JP108" i="11" s="1"/>
  <c r="JP109" i="11" s="1"/>
  <c r="JP110" i="11" s="1"/>
  <c r="JP111" i="11" s="1"/>
  <c r="JP112" i="11" s="1"/>
  <c r="JP113" i="11" s="1"/>
  <c r="JP114" i="11" s="1"/>
  <c r="JP115" i="11" s="1"/>
  <c r="JP116" i="11" s="1"/>
  <c r="JP117" i="11" s="1"/>
  <c r="JP118" i="11" s="1"/>
  <c r="JQ7" i="11"/>
  <c r="DN8" i="11"/>
  <c r="DO7" i="11"/>
  <c r="DO4" i="11"/>
  <c r="FG118" i="11"/>
  <c r="JQ9" i="11" l="1"/>
  <c r="JQ10" i="11" s="1"/>
  <c r="JQ11" i="11" s="1"/>
  <c r="JQ12" i="11" s="1"/>
  <c r="JQ13" i="11" s="1"/>
  <c r="JQ14" i="11" s="1"/>
  <c r="JQ15" i="11" s="1"/>
  <c r="JQ16" i="11" s="1"/>
  <c r="JQ17" i="11" s="1"/>
  <c r="JQ18" i="11" s="1"/>
  <c r="JQ19" i="11" s="1"/>
  <c r="JQ20" i="11" s="1"/>
  <c r="JQ21" i="11" s="1"/>
  <c r="JQ22" i="11" s="1"/>
  <c r="JQ23" i="11" s="1"/>
  <c r="JQ24" i="11" s="1"/>
  <c r="JQ25" i="11" s="1"/>
  <c r="JQ26" i="11" s="1"/>
  <c r="JQ27" i="11" s="1"/>
  <c r="JQ28" i="11" s="1"/>
  <c r="JQ29" i="11" s="1"/>
  <c r="JQ30" i="11" s="1"/>
  <c r="JQ31" i="11" s="1"/>
  <c r="JQ32" i="11" s="1"/>
  <c r="JQ33" i="11" s="1"/>
  <c r="JQ34" i="11" s="1"/>
  <c r="JQ35" i="11" s="1"/>
  <c r="JQ36" i="11" s="1"/>
  <c r="JQ37" i="11" s="1"/>
  <c r="JQ38" i="11" s="1"/>
  <c r="JQ39" i="11" s="1"/>
  <c r="JQ40" i="11" s="1"/>
  <c r="JQ41" i="11" s="1"/>
  <c r="JQ42" i="11" s="1"/>
  <c r="JQ43" i="11" s="1"/>
  <c r="JQ44" i="11" s="1"/>
  <c r="JQ45" i="11" s="1"/>
  <c r="JQ46" i="11" s="1"/>
  <c r="JQ47" i="11" s="1"/>
  <c r="JQ48" i="11" s="1"/>
  <c r="JQ49" i="11" s="1"/>
  <c r="JQ50" i="11" s="1"/>
  <c r="JQ51" i="11" s="1"/>
  <c r="JQ52" i="11" s="1"/>
  <c r="JQ53" i="11" s="1"/>
  <c r="JQ54" i="11" s="1"/>
  <c r="JQ55" i="11" s="1"/>
  <c r="JQ56" i="11" s="1"/>
  <c r="JQ57" i="11" s="1"/>
  <c r="JQ58" i="11" s="1"/>
  <c r="JQ59" i="11" s="1"/>
  <c r="JQ60" i="11" s="1"/>
  <c r="JQ61" i="11" s="1"/>
  <c r="JQ62" i="11" s="1"/>
  <c r="JQ63" i="11" s="1"/>
  <c r="JQ64" i="11" s="1"/>
  <c r="JQ65" i="11" s="1"/>
  <c r="JQ66" i="11" s="1"/>
  <c r="JQ67" i="11" s="1"/>
  <c r="JQ68" i="11" s="1"/>
  <c r="JQ69" i="11" s="1"/>
  <c r="JQ70" i="11" s="1"/>
  <c r="JQ71" i="11" s="1"/>
  <c r="JQ72" i="11" s="1"/>
  <c r="JQ73" i="11" s="1"/>
  <c r="JQ74" i="11" s="1"/>
  <c r="JQ75" i="11" s="1"/>
  <c r="JQ76" i="11" s="1"/>
  <c r="JQ77" i="11" s="1"/>
  <c r="JQ78" i="11" s="1"/>
  <c r="JQ79" i="11" s="1"/>
  <c r="JQ80" i="11" s="1"/>
  <c r="JQ81" i="11" s="1"/>
  <c r="JQ82" i="11" s="1"/>
  <c r="JQ83" i="11" s="1"/>
  <c r="JQ84" i="11" s="1"/>
  <c r="JQ85" i="11" s="1"/>
  <c r="JQ86" i="11" s="1"/>
  <c r="JQ87" i="11" s="1"/>
  <c r="JQ88" i="11" s="1"/>
  <c r="JQ89" i="11" s="1"/>
  <c r="JQ90" i="11" s="1"/>
  <c r="JQ91" i="11" s="1"/>
  <c r="JQ92" i="11" s="1"/>
  <c r="JQ93" i="11" s="1"/>
  <c r="JQ94" i="11" s="1"/>
  <c r="JQ95" i="11" s="1"/>
  <c r="JQ96" i="11" s="1"/>
  <c r="JQ97" i="11" s="1"/>
  <c r="JQ98" i="11" s="1"/>
  <c r="JQ99" i="11" s="1"/>
  <c r="JQ100" i="11" s="1"/>
  <c r="JQ101" i="11" s="1"/>
  <c r="JQ102" i="11" s="1"/>
  <c r="JQ103" i="11" s="1"/>
  <c r="JQ104" i="11" s="1"/>
  <c r="JQ105" i="11" s="1"/>
  <c r="JQ106" i="11" s="1"/>
  <c r="JQ107" i="11" s="1"/>
  <c r="JQ108" i="11" s="1"/>
  <c r="JQ109" i="11" s="1"/>
  <c r="JQ110" i="11" s="1"/>
  <c r="JQ111" i="11" s="1"/>
  <c r="JQ112" i="11" s="1"/>
  <c r="JQ113" i="11" s="1"/>
  <c r="JQ114" i="11" s="1"/>
  <c r="JQ115" i="11" s="1"/>
  <c r="JQ116" i="11" s="1"/>
  <c r="JQ117" i="11" s="1"/>
  <c r="JQ118" i="11" s="1"/>
  <c r="JR7" i="11"/>
  <c r="DP4" i="11"/>
  <c r="DO123" i="11"/>
  <c r="DO8" i="11"/>
  <c r="DP7" i="11"/>
  <c r="JR9" i="11" l="1"/>
  <c r="JR10" i="11" s="1"/>
  <c r="JR11" i="11" s="1"/>
  <c r="JR12" i="11" s="1"/>
  <c r="JR13" i="11" s="1"/>
  <c r="JR14" i="11" s="1"/>
  <c r="JR15" i="11" s="1"/>
  <c r="JR16" i="11" s="1"/>
  <c r="JR17" i="11" s="1"/>
  <c r="JR18" i="11" s="1"/>
  <c r="JR19" i="11" s="1"/>
  <c r="JR20" i="11" s="1"/>
  <c r="JR21" i="11" s="1"/>
  <c r="JR22" i="11" s="1"/>
  <c r="JR23" i="11" s="1"/>
  <c r="JR24" i="11" s="1"/>
  <c r="JR25" i="11" s="1"/>
  <c r="JR26" i="11" s="1"/>
  <c r="JR27" i="11" s="1"/>
  <c r="JR28" i="11" s="1"/>
  <c r="JR29" i="11" s="1"/>
  <c r="JR30" i="11" s="1"/>
  <c r="JR31" i="11" s="1"/>
  <c r="JR32" i="11" s="1"/>
  <c r="JR33" i="11" s="1"/>
  <c r="JR34" i="11" s="1"/>
  <c r="JR35" i="11" s="1"/>
  <c r="JR36" i="11" s="1"/>
  <c r="JR37" i="11" s="1"/>
  <c r="JR38" i="11" s="1"/>
  <c r="JR39" i="11" s="1"/>
  <c r="JR40" i="11" s="1"/>
  <c r="JR41" i="11" s="1"/>
  <c r="JR42" i="11" s="1"/>
  <c r="JR43" i="11" s="1"/>
  <c r="JR44" i="11" s="1"/>
  <c r="JR45" i="11" s="1"/>
  <c r="JR46" i="11" s="1"/>
  <c r="JR47" i="11" s="1"/>
  <c r="JR48" i="11" s="1"/>
  <c r="JR49" i="11" s="1"/>
  <c r="JR50" i="11" s="1"/>
  <c r="JR51" i="11" s="1"/>
  <c r="JR52" i="11" s="1"/>
  <c r="JR53" i="11" s="1"/>
  <c r="JR54" i="11" s="1"/>
  <c r="JR55" i="11" s="1"/>
  <c r="JR56" i="11" s="1"/>
  <c r="JR57" i="11" s="1"/>
  <c r="JR58" i="11" s="1"/>
  <c r="JR59" i="11" s="1"/>
  <c r="JR60" i="11" s="1"/>
  <c r="JR61" i="11" s="1"/>
  <c r="JR62" i="11" s="1"/>
  <c r="JR63" i="11" s="1"/>
  <c r="JR64" i="11" s="1"/>
  <c r="JR65" i="11" s="1"/>
  <c r="JR66" i="11" s="1"/>
  <c r="JR67" i="11" s="1"/>
  <c r="JR68" i="11" s="1"/>
  <c r="JR69" i="11" s="1"/>
  <c r="JR70" i="11" s="1"/>
  <c r="JR71" i="11" s="1"/>
  <c r="JR72" i="11" s="1"/>
  <c r="JR73" i="11" s="1"/>
  <c r="JR74" i="11" s="1"/>
  <c r="JR75" i="11" s="1"/>
  <c r="JR76" i="11" s="1"/>
  <c r="JR77" i="11" s="1"/>
  <c r="JR78" i="11" s="1"/>
  <c r="JR79" i="11" s="1"/>
  <c r="JR80" i="11" s="1"/>
  <c r="JR81" i="11" s="1"/>
  <c r="JR82" i="11" s="1"/>
  <c r="JR83" i="11" s="1"/>
  <c r="JR84" i="11" s="1"/>
  <c r="JR85" i="11" s="1"/>
  <c r="JR86" i="11" s="1"/>
  <c r="JR87" i="11" s="1"/>
  <c r="JR88" i="11" s="1"/>
  <c r="JR89" i="11" s="1"/>
  <c r="JR90" i="11" s="1"/>
  <c r="JR91" i="11" s="1"/>
  <c r="JR92" i="11" s="1"/>
  <c r="JR93" i="11" s="1"/>
  <c r="JR94" i="11" s="1"/>
  <c r="JR95" i="11" s="1"/>
  <c r="JR96" i="11" s="1"/>
  <c r="JR97" i="11" s="1"/>
  <c r="JR98" i="11" s="1"/>
  <c r="JR99" i="11" s="1"/>
  <c r="JR100" i="11" s="1"/>
  <c r="JR101" i="11" s="1"/>
  <c r="JR102" i="11" s="1"/>
  <c r="JR103" i="11" s="1"/>
  <c r="JR104" i="11" s="1"/>
  <c r="JR105" i="11" s="1"/>
  <c r="JR106" i="11" s="1"/>
  <c r="JR107" i="11" s="1"/>
  <c r="JR108" i="11" s="1"/>
  <c r="JR109" i="11" s="1"/>
  <c r="JR110" i="11" s="1"/>
  <c r="JR111" i="11" s="1"/>
  <c r="JR112" i="11" s="1"/>
  <c r="JR113" i="11" s="1"/>
  <c r="JR114" i="11" s="1"/>
  <c r="JR115" i="11" s="1"/>
  <c r="JR116" i="11" s="1"/>
  <c r="JR117" i="11" s="1"/>
  <c r="JR118" i="11" s="1"/>
  <c r="JS7" i="11"/>
  <c r="DP123" i="11"/>
  <c r="DQ7" i="11"/>
  <c r="DP8" i="11"/>
  <c r="DQ4" i="11"/>
  <c r="JS9" i="11" l="1"/>
  <c r="JS10" i="11" s="1"/>
  <c r="JS11" i="11" s="1"/>
  <c r="JS12" i="11" s="1"/>
  <c r="JS13" i="11" s="1"/>
  <c r="JS14" i="11" s="1"/>
  <c r="JS15" i="11" s="1"/>
  <c r="JS16" i="11" s="1"/>
  <c r="JS17" i="11" s="1"/>
  <c r="JS18" i="11" s="1"/>
  <c r="JS19" i="11" s="1"/>
  <c r="JS20" i="11" s="1"/>
  <c r="JS21" i="11" s="1"/>
  <c r="JS22" i="11" s="1"/>
  <c r="JS23" i="11" s="1"/>
  <c r="JS24" i="11" s="1"/>
  <c r="JS25" i="11" s="1"/>
  <c r="JS26" i="11" s="1"/>
  <c r="JS27" i="11" s="1"/>
  <c r="JS28" i="11" s="1"/>
  <c r="JS29" i="11" s="1"/>
  <c r="JS30" i="11" s="1"/>
  <c r="JS31" i="11" s="1"/>
  <c r="JS32" i="11" s="1"/>
  <c r="JS33" i="11" s="1"/>
  <c r="JS34" i="11" s="1"/>
  <c r="JS35" i="11" s="1"/>
  <c r="JS36" i="11" s="1"/>
  <c r="JS37" i="11" s="1"/>
  <c r="JS38" i="11" s="1"/>
  <c r="JS39" i="11" s="1"/>
  <c r="JS40" i="11" s="1"/>
  <c r="JS41" i="11" s="1"/>
  <c r="JS42" i="11" s="1"/>
  <c r="JS43" i="11" s="1"/>
  <c r="JS44" i="11" s="1"/>
  <c r="JS45" i="11" s="1"/>
  <c r="JS46" i="11" s="1"/>
  <c r="JS47" i="11" s="1"/>
  <c r="JS48" i="11" s="1"/>
  <c r="JS49" i="11" s="1"/>
  <c r="JS50" i="11" s="1"/>
  <c r="JS51" i="11" s="1"/>
  <c r="JS52" i="11" s="1"/>
  <c r="JS53" i="11" s="1"/>
  <c r="JS54" i="11" s="1"/>
  <c r="JS55" i="11" s="1"/>
  <c r="JS56" i="11" s="1"/>
  <c r="JS57" i="11" s="1"/>
  <c r="JS58" i="11" s="1"/>
  <c r="JS59" i="11" s="1"/>
  <c r="JS60" i="11" s="1"/>
  <c r="JS61" i="11" s="1"/>
  <c r="JS62" i="11" s="1"/>
  <c r="JS63" i="11" s="1"/>
  <c r="JS64" i="11" s="1"/>
  <c r="JS65" i="11" s="1"/>
  <c r="JS66" i="11" s="1"/>
  <c r="JS67" i="11" s="1"/>
  <c r="JS68" i="11" s="1"/>
  <c r="JS69" i="11" s="1"/>
  <c r="JS70" i="11" s="1"/>
  <c r="JS71" i="11" s="1"/>
  <c r="JS72" i="11" s="1"/>
  <c r="JS73" i="11" s="1"/>
  <c r="JS74" i="11" s="1"/>
  <c r="JS75" i="11" s="1"/>
  <c r="JS76" i="11" s="1"/>
  <c r="JS77" i="11" s="1"/>
  <c r="JS78" i="11" s="1"/>
  <c r="JS79" i="11" s="1"/>
  <c r="JS80" i="11" s="1"/>
  <c r="JS81" i="11" s="1"/>
  <c r="JS82" i="11" s="1"/>
  <c r="JS83" i="11" s="1"/>
  <c r="JS84" i="11" s="1"/>
  <c r="JS85" i="11" s="1"/>
  <c r="JS86" i="11" s="1"/>
  <c r="JS87" i="11" s="1"/>
  <c r="JS88" i="11" s="1"/>
  <c r="JS89" i="11" s="1"/>
  <c r="JS90" i="11" s="1"/>
  <c r="JS91" i="11" s="1"/>
  <c r="JS92" i="11" s="1"/>
  <c r="JS93" i="11" s="1"/>
  <c r="JS94" i="11" s="1"/>
  <c r="JS95" i="11" s="1"/>
  <c r="JS96" i="11" s="1"/>
  <c r="JS97" i="11" s="1"/>
  <c r="JS98" i="11" s="1"/>
  <c r="JS99" i="11" s="1"/>
  <c r="JS100" i="11" s="1"/>
  <c r="JS101" i="11" s="1"/>
  <c r="JS102" i="11" s="1"/>
  <c r="JS103" i="11" s="1"/>
  <c r="JS104" i="11" s="1"/>
  <c r="JS105" i="11" s="1"/>
  <c r="JS106" i="11" s="1"/>
  <c r="JS107" i="11" s="1"/>
  <c r="JS108" i="11" s="1"/>
  <c r="JS109" i="11" s="1"/>
  <c r="JS110" i="11" s="1"/>
  <c r="JS111" i="11" s="1"/>
  <c r="JS112" i="11" s="1"/>
  <c r="JS113" i="11" s="1"/>
  <c r="JS114" i="11" s="1"/>
  <c r="JS115" i="11" s="1"/>
  <c r="JS116" i="11" s="1"/>
  <c r="JS117" i="11" s="1"/>
  <c r="JS118" i="11" s="1"/>
  <c r="JT7" i="11"/>
  <c r="DQ123" i="11"/>
  <c r="DR7" i="11"/>
  <c r="DQ8" i="11"/>
  <c r="DR4" i="11"/>
  <c r="JT9" i="11" l="1"/>
  <c r="JT10" i="11" s="1"/>
  <c r="JT11" i="11" s="1"/>
  <c r="JT12" i="11" s="1"/>
  <c r="JT13" i="11" s="1"/>
  <c r="JT14" i="11" s="1"/>
  <c r="JT15" i="11" s="1"/>
  <c r="JT16" i="11" s="1"/>
  <c r="JT17" i="11" s="1"/>
  <c r="JT18" i="11" s="1"/>
  <c r="JT19" i="11" s="1"/>
  <c r="JT20" i="11" s="1"/>
  <c r="JT21" i="11" s="1"/>
  <c r="JT22" i="11" s="1"/>
  <c r="JT23" i="11" s="1"/>
  <c r="JT24" i="11" s="1"/>
  <c r="JT25" i="11" s="1"/>
  <c r="JT26" i="11" s="1"/>
  <c r="JT27" i="11" s="1"/>
  <c r="JT28" i="11" s="1"/>
  <c r="JT29" i="11" s="1"/>
  <c r="JT30" i="11" s="1"/>
  <c r="JT31" i="11" s="1"/>
  <c r="JT32" i="11" s="1"/>
  <c r="JT33" i="11" s="1"/>
  <c r="JT34" i="11" s="1"/>
  <c r="JT35" i="11" s="1"/>
  <c r="JT36" i="11" s="1"/>
  <c r="JT37" i="11" s="1"/>
  <c r="JT38" i="11" s="1"/>
  <c r="JT39" i="11" s="1"/>
  <c r="JT40" i="11" s="1"/>
  <c r="JT41" i="11" s="1"/>
  <c r="JT42" i="11" s="1"/>
  <c r="JT43" i="11" s="1"/>
  <c r="JT44" i="11" s="1"/>
  <c r="JT45" i="11" s="1"/>
  <c r="JT46" i="11" s="1"/>
  <c r="JT47" i="11" s="1"/>
  <c r="JT48" i="11" s="1"/>
  <c r="JT49" i="11" s="1"/>
  <c r="JT50" i="11" s="1"/>
  <c r="JT51" i="11" s="1"/>
  <c r="JT52" i="11" s="1"/>
  <c r="JT53" i="11" s="1"/>
  <c r="JT54" i="11" s="1"/>
  <c r="JT55" i="11" s="1"/>
  <c r="JT56" i="11" s="1"/>
  <c r="JT57" i="11" s="1"/>
  <c r="JT58" i="11" s="1"/>
  <c r="JT59" i="11" s="1"/>
  <c r="JT60" i="11" s="1"/>
  <c r="JT61" i="11" s="1"/>
  <c r="JT62" i="11" s="1"/>
  <c r="JT63" i="11" s="1"/>
  <c r="JT64" i="11" s="1"/>
  <c r="JT65" i="11" s="1"/>
  <c r="JT66" i="11" s="1"/>
  <c r="JT67" i="11" s="1"/>
  <c r="JT68" i="11" s="1"/>
  <c r="JT69" i="11" s="1"/>
  <c r="JT70" i="11" s="1"/>
  <c r="JT71" i="11" s="1"/>
  <c r="JT72" i="11" s="1"/>
  <c r="JT73" i="11" s="1"/>
  <c r="JT74" i="11" s="1"/>
  <c r="JT75" i="11" s="1"/>
  <c r="JT76" i="11" s="1"/>
  <c r="JT77" i="11" s="1"/>
  <c r="JT78" i="11" s="1"/>
  <c r="JT79" i="11" s="1"/>
  <c r="JT80" i="11" s="1"/>
  <c r="JT81" i="11" s="1"/>
  <c r="JT82" i="11" s="1"/>
  <c r="JT83" i="11" s="1"/>
  <c r="JT84" i="11" s="1"/>
  <c r="JT85" i="11" s="1"/>
  <c r="JT86" i="11" s="1"/>
  <c r="JT87" i="11" s="1"/>
  <c r="JT88" i="11" s="1"/>
  <c r="JT89" i="11" s="1"/>
  <c r="JT90" i="11" s="1"/>
  <c r="JT91" i="11" s="1"/>
  <c r="JT92" i="11" s="1"/>
  <c r="JT93" i="11" s="1"/>
  <c r="JT94" i="11" s="1"/>
  <c r="JT95" i="11" s="1"/>
  <c r="JT96" i="11" s="1"/>
  <c r="JT97" i="11" s="1"/>
  <c r="JT98" i="11" s="1"/>
  <c r="JT99" i="11" s="1"/>
  <c r="JT100" i="11" s="1"/>
  <c r="JT101" i="11" s="1"/>
  <c r="JT102" i="11" s="1"/>
  <c r="JT103" i="11" s="1"/>
  <c r="JT104" i="11" s="1"/>
  <c r="JT105" i="11" s="1"/>
  <c r="JT106" i="11" s="1"/>
  <c r="JT107" i="11" s="1"/>
  <c r="JT108" i="11" s="1"/>
  <c r="JT109" i="11" s="1"/>
  <c r="JT110" i="11" s="1"/>
  <c r="JT111" i="11" s="1"/>
  <c r="JT112" i="11" s="1"/>
  <c r="JT113" i="11" s="1"/>
  <c r="JT114" i="11" s="1"/>
  <c r="JT115" i="11" s="1"/>
  <c r="JT116" i="11" s="1"/>
  <c r="JT117" i="11" s="1"/>
  <c r="JT118" i="11" s="1"/>
  <c r="JU7" i="11"/>
  <c r="DS4" i="11"/>
  <c r="DR123" i="11"/>
  <c r="DR8" i="11"/>
  <c r="DS7" i="11"/>
  <c r="JU9" i="11" l="1"/>
  <c r="JU10" i="11" s="1"/>
  <c r="JU11" i="11" s="1"/>
  <c r="JU12" i="11" s="1"/>
  <c r="JU13" i="11" s="1"/>
  <c r="JU14" i="11" s="1"/>
  <c r="JU15" i="11" s="1"/>
  <c r="JU16" i="11" s="1"/>
  <c r="JU17" i="11" s="1"/>
  <c r="JU18" i="11" s="1"/>
  <c r="JU19" i="11" s="1"/>
  <c r="JU20" i="11" s="1"/>
  <c r="JU21" i="11" s="1"/>
  <c r="JU22" i="11" s="1"/>
  <c r="JU23" i="11" s="1"/>
  <c r="JU24" i="11" s="1"/>
  <c r="JU25" i="11" s="1"/>
  <c r="JU26" i="11" s="1"/>
  <c r="JU27" i="11" s="1"/>
  <c r="JU28" i="11" s="1"/>
  <c r="JU29" i="11" s="1"/>
  <c r="JU30" i="11" s="1"/>
  <c r="JU31" i="11" s="1"/>
  <c r="JU32" i="11" s="1"/>
  <c r="JU33" i="11" s="1"/>
  <c r="JU34" i="11" s="1"/>
  <c r="JU35" i="11" s="1"/>
  <c r="JU36" i="11" s="1"/>
  <c r="JU37" i="11" s="1"/>
  <c r="JU38" i="11" s="1"/>
  <c r="JU39" i="11" s="1"/>
  <c r="JU40" i="11" s="1"/>
  <c r="JU41" i="11" s="1"/>
  <c r="JU42" i="11" s="1"/>
  <c r="JU43" i="11" s="1"/>
  <c r="JU44" i="11" s="1"/>
  <c r="JU45" i="11" s="1"/>
  <c r="JU46" i="11" s="1"/>
  <c r="JU47" i="11" s="1"/>
  <c r="JU48" i="11" s="1"/>
  <c r="JU49" i="11" s="1"/>
  <c r="JU50" i="11" s="1"/>
  <c r="JU51" i="11" s="1"/>
  <c r="JU52" i="11" s="1"/>
  <c r="JU53" i="11" s="1"/>
  <c r="JU54" i="11" s="1"/>
  <c r="JU55" i="11" s="1"/>
  <c r="JU56" i="11" s="1"/>
  <c r="JU57" i="11" s="1"/>
  <c r="JU58" i="11" s="1"/>
  <c r="JU59" i="11" s="1"/>
  <c r="JU60" i="11" s="1"/>
  <c r="JU61" i="11" s="1"/>
  <c r="JU62" i="11" s="1"/>
  <c r="JU63" i="11" s="1"/>
  <c r="JU64" i="11" s="1"/>
  <c r="JU65" i="11" s="1"/>
  <c r="JU66" i="11" s="1"/>
  <c r="JU67" i="11" s="1"/>
  <c r="JU68" i="11" s="1"/>
  <c r="JU69" i="11" s="1"/>
  <c r="JU70" i="11" s="1"/>
  <c r="JU71" i="11" s="1"/>
  <c r="JU72" i="11" s="1"/>
  <c r="JU73" i="11" s="1"/>
  <c r="JU74" i="11" s="1"/>
  <c r="JU75" i="11" s="1"/>
  <c r="JU76" i="11" s="1"/>
  <c r="JU77" i="11" s="1"/>
  <c r="JU78" i="11" s="1"/>
  <c r="JU79" i="11" s="1"/>
  <c r="JU80" i="11" s="1"/>
  <c r="JU81" i="11" s="1"/>
  <c r="JU82" i="11" s="1"/>
  <c r="JU83" i="11" s="1"/>
  <c r="JU84" i="11" s="1"/>
  <c r="JU85" i="11" s="1"/>
  <c r="JU86" i="11" s="1"/>
  <c r="JU87" i="11" s="1"/>
  <c r="JU88" i="11" s="1"/>
  <c r="JU89" i="11" s="1"/>
  <c r="JU90" i="11" s="1"/>
  <c r="JU91" i="11" s="1"/>
  <c r="JU92" i="11" s="1"/>
  <c r="JU93" i="11" s="1"/>
  <c r="JU94" i="11" s="1"/>
  <c r="JU95" i="11" s="1"/>
  <c r="JU96" i="11" s="1"/>
  <c r="JU97" i="11" s="1"/>
  <c r="JU98" i="11" s="1"/>
  <c r="JU99" i="11" s="1"/>
  <c r="JU100" i="11" s="1"/>
  <c r="JU101" i="11" s="1"/>
  <c r="JU102" i="11" s="1"/>
  <c r="JU103" i="11" s="1"/>
  <c r="JU104" i="11" s="1"/>
  <c r="JU105" i="11" s="1"/>
  <c r="JU106" i="11" s="1"/>
  <c r="JU107" i="11" s="1"/>
  <c r="JU108" i="11" s="1"/>
  <c r="JU109" i="11" s="1"/>
  <c r="JU110" i="11" s="1"/>
  <c r="JU111" i="11" s="1"/>
  <c r="JU112" i="11" s="1"/>
  <c r="JU113" i="11" s="1"/>
  <c r="JU114" i="11" s="1"/>
  <c r="JU115" i="11" s="1"/>
  <c r="JU116" i="11" s="1"/>
  <c r="JU117" i="11" s="1"/>
  <c r="JU118" i="11" s="1"/>
  <c r="JV7" i="11"/>
  <c r="DS123" i="11"/>
  <c r="DS8" i="11"/>
  <c r="DT7" i="11"/>
  <c r="DT4" i="11"/>
  <c r="JV9" i="11" l="1"/>
  <c r="JV10" i="11" s="1"/>
  <c r="JV11" i="11" s="1"/>
  <c r="JV12" i="11" s="1"/>
  <c r="JV13" i="11" s="1"/>
  <c r="JV14" i="11" s="1"/>
  <c r="JV15" i="11" s="1"/>
  <c r="JV16" i="11" s="1"/>
  <c r="JV17" i="11" s="1"/>
  <c r="JV18" i="11" s="1"/>
  <c r="JV19" i="11" s="1"/>
  <c r="JV20" i="11" s="1"/>
  <c r="JV21" i="11" s="1"/>
  <c r="JV22" i="11" s="1"/>
  <c r="JV23" i="11" s="1"/>
  <c r="JV24" i="11" s="1"/>
  <c r="JV25" i="11" s="1"/>
  <c r="JV26" i="11" s="1"/>
  <c r="JV27" i="11" s="1"/>
  <c r="JV28" i="11" s="1"/>
  <c r="JV29" i="11" s="1"/>
  <c r="JV30" i="11" s="1"/>
  <c r="JV31" i="11" s="1"/>
  <c r="JV32" i="11" s="1"/>
  <c r="JV33" i="11" s="1"/>
  <c r="JV34" i="11" s="1"/>
  <c r="JV35" i="11" s="1"/>
  <c r="JV36" i="11" s="1"/>
  <c r="JV37" i="11" s="1"/>
  <c r="JV38" i="11" s="1"/>
  <c r="JV39" i="11" s="1"/>
  <c r="JV40" i="11" s="1"/>
  <c r="JV41" i="11" s="1"/>
  <c r="JV42" i="11" s="1"/>
  <c r="JV43" i="11" s="1"/>
  <c r="JV44" i="11" s="1"/>
  <c r="JV45" i="11" s="1"/>
  <c r="JV46" i="11" s="1"/>
  <c r="JV47" i="11" s="1"/>
  <c r="JV48" i="11" s="1"/>
  <c r="JV49" i="11" s="1"/>
  <c r="JV50" i="11" s="1"/>
  <c r="JV51" i="11" s="1"/>
  <c r="JV52" i="11" s="1"/>
  <c r="JV53" i="11" s="1"/>
  <c r="JV54" i="11" s="1"/>
  <c r="JV55" i="11" s="1"/>
  <c r="JV56" i="11" s="1"/>
  <c r="JV57" i="11" s="1"/>
  <c r="JV58" i="11" s="1"/>
  <c r="JV59" i="11" s="1"/>
  <c r="JV60" i="11" s="1"/>
  <c r="JV61" i="11" s="1"/>
  <c r="JV62" i="11" s="1"/>
  <c r="JV63" i="11" s="1"/>
  <c r="JV64" i="11" s="1"/>
  <c r="JV65" i="11" s="1"/>
  <c r="JV66" i="11" s="1"/>
  <c r="JV67" i="11" s="1"/>
  <c r="JV68" i="11" s="1"/>
  <c r="JV69" i="11" s="1"/>
  <c r="JV70" i="11" s="1"/>
  <c r="JV71" i="11" s="1"/>
  <c r="JV72" i="11" s="1"/>
  <c r="JV73" i="11" s="1"/>
  <c r="JV74" i="11" s="1"/>
  <c r="JV75" i="11" s="1"/>
  <c r="JV76" i="11" s="1"/>
  <c r="JV77" i="11" s="1"/>
  <c r="JV78" i="11" s="1"/>
  <c r="JV79" i="11" s="1"/>
  <c r="JV80" i="11" s="1"/>
  <c r="JV81" i="11" s="1"/>
  <c r="JV82" i="11" s="1"/>
  <c r="JV83" i="11" s="1"/>
  <c r="JV84" i="11" s="1"/>
  <c r="JV85" i="11" s="1"/>
  <c r="JV86" i="11" s="1"/>
  <c r="JV87" i="11" s="1"/>
  <c r="JV88" i="11" s="1"/>
  <c r="JV89" i="11" s="1"/>
  <c r="JV90" i="11" s="1"/>
  <c r="JV91" i="11" s="1"/>
  <c r="JV92" i="11" s="1"/>
  <c r="JV93" i="11" s="1"/>
  <c r="JV94" i="11" s="1"/>
  <c r="JV95" i="11" s="1"/>
  <c r="JV96" i="11" s="1"/>
  <c r="JV97" i="11" s="1"/>
  <c r="JV98" i="11" s="1"/>
  <c r="JV99" i="11" s="1"/>
  <c r="JV100" i="11" s="1"/>
  <c r="JV101" i="11" s="1"/>
  <c r="JV102" i="11" s="1"/>
  <c r="JV103" i="11" s="1"/>
  <c r="JV104" i="11" s="1"/>
  <c r="JV105" i="11" s="1"/>
  <c r="JV106" i="11" s="1"/>
  <c r="JV107" i="11" s="1"/>
  <c r="JV108" i="11" s="1"/>
  <c r="JV109" i="11" s="1"/>
  <c r="JV110" i="11" s="1"/>
  <c r="JV111" i="11" s="1"/>
  <c r="JV112" i="11" s="1"/>
  <c r="JV113" i="11" s="1"/>
  <c r="JV114" i="11" s="1"/>
  <c r="JV115" i="11" s="1"/>
  <c r="JV116" i="11" s="1"/>
  <c r="JV117" i="11" s="1"/>
  <c r="JV118" i="11" s="1"/>
  <c r="JW7" i="11"/>
  <c r="DU4" i="11"/>
  <c r="DT123" i="11"/>
  <c r="DU7" i="11"/>
  <c r="DT8" i="11"/>
  <c r="JW9" i="11" l="1"/>
  <c r="JW10" i="11" s="1"/>
  <c r="JW11" i="11" s="1"/>
  <c r="JW12" i="11" s="1"/>
  <c r="JW13" i="11" s="1"/>
  <c r="JW14" i="11" s="1"/>
  <c r="JW15" i="11" s="1"/>
  <c r="JW16" i="11" s="1"/>
  <c r="JW17" i="11" s="1"/>
  <c r="JW18" i="11" s="1"/>
  <c r="JW19" i="11" s="1"/>
  <c r="JW20" i="11" s="1"/>
  <c r="JW21" i="11" s="1"/>
  <c r="JW22" i="11" s="1"/>
  <c r="JW23" i="11" s="1"/>
  <c r="JW24" i="11" s="1"/>
  <c r="JW25" i="11" s="1"/>
  <c r="JW26" i="11" s="1"/>
  <c r="JW27" i="11" s="1"/>
  <c r="JW28" i="11" s="1"/>
  <c r="JW29" i="11" s="1"/>
  <c r="JW30" i="11" s="1"/>
  <c r="JW31" i="11" s="1"/>
  <c r="JW32" i="11" s="1"/>
  <c r="JW33" i="11" s="1"/>
  <c r="JW34" i="11" s="1"/>
  <c r="JW35" i="11" s="1"/>
  <c r="JW36" i="11" s="1"/>
  <c r="JW37" i="11" s="1"/>
  <c r="JW38" i="11" s="1"/>
  <c r="JW39" i="11" s="1"/>
  <c r="JW40" i="11" s="1"/>
  <c r="JW41" i="11" s="1"/>
  <c r="JW42" i="11" s="1"/>
  <c r="JW43" i="11" s="1"/>
  <c r="JW44" i="11" s="1"/>
  <c r="JW45" i="11" s="1"/>
  <c r="JW46" i="11" s="1"/>
  <c r="JW47" i="11" s="1"/>
  <c r="JW48" i="11" s="1"/>
  <c r="JW49" i="11" s="1"/>
  <c r="JW50" i="11" s="1"/>
  <c r="JW51" i="11" s="1"/>
  <c r="JW52" i="11" s="1"/>
  <c r="JW53" i="11" s="1"/>
  <c r="JW54" i="11" s="1"/>
  <c r="JW55" i="11" s="1"/>
  <c r="JW56" i="11" s="1"/>
  <c r="JW57" i="11" s="1"/>
  <c r="JW58" i="11" s="1"/>
  <c r="JW59" i="11" s="1"/>
  <c r="JW60" i="11" s="1"/>
  <c r="JW61" i="11" s="1"/>
  <c r="JW62" i="11" s="1"/>
  <c r="JW63" i="11" s="1"/>
  <c r="JW64" i="11" s="1"/>
  <c r="JW65" i="11" s="1"/>
  <c r="JW66" i="11" s="1"/>
  <c r="JW67" i="11" s="1"/>
  <c r="JW68" i="11" s="1"/>
  <c r="JW69" i="11" s="1"/>
  <c r="JW70" i="11" s="1"/>
  <c r="JW71" i="11" s="1"/>
  <c r="JW72" i="11" s="1"/>
  <c r="JW73" i="11" s="1"/>
  <c r="JW74" i="11" s="1"/>
  <c r="JW75" i="11" s="1"/>
  <c r="JW76" i="11" s="1"/>
  <c r="JW77" i="11" s="1"/>
  <c r="JW78" i="11" s="1"/>
  <c r="JW79" i="11" s="1"/>
  <c r="JW80" i="11" s="1"/>
  <c r="JW81" i="11" s="1"/>
  <c r="JW82" i="11" s="1"/>
  <c r="JW83" i="11" s="1"/>
  <c r="JW84" i="11" s="1"/>
  <c r="JW85" i="11" s="1"/>
  <c r="JW86" i="11" s="1"/>
  <c r="JW87" i="11" s="1"/>
  <c r="JW88" i="11" s="1"/>
  <c r="JW89" i="11" s="1"/>
  <c r="JW90" i="11" s="1"/>
  <c r="JW91" i="11" s="1"/>
  <c r="JW92" i="11" s="1"/>
  <c r="JW93" i="11" s="1"/>
  <c r="JW94" i="11" s="1"/>
  <c r="JW95" i="11" s="1"/>
  <c r="JW96" i="11" s="1"/>
  <c r="JW97" i="11" s="1"/>
  <c r="JW98" i="11" s="1"/>
  <c r="JW99" i="11" s="1"/>
  <c r="JW100" i="11" s="1"/>
  <c r="JW101" i="11" s="1"/>
  <c r="JW102" i="11" s="1"/>
  <c r="JW103" i="11" s="1"/>
  <c r="JW104" i="11" s="1"/>
  <c r="JW105" i="11" s="1"/>
  <c r="JW106" i="11" s="1"/>
  <c r="JW107" i="11" s="1"/>
  <c r="JW108" i="11" s="1"/>
  <c r="JW109" i="11" s="1"/>
  <c r="JW110" i="11" s="1"/>
  <c r="JW111" i="11" s="1"/>
  <c r="JW112" i="11" s="1"/>
  <c r="JW113" i="11" s="1"/>
  <c r="JW114" i="11" s="1"/>
  <c r="JW115" i="11" s="1"/>
  <c r="JW116" i="11" s="1"/>
  <c r="JW117" i="11" s="1"/>
  <c r="JW118" i="11" s="1"/>
  <c r="JX7" i="11"/>
  <c r="DV4" i="11"/>
  <c r="DU123" i="11"/>
  <c r="DV7" i="11"/>
  <c r="DU8" i="11"/>
  <c r="JX9" i="11" l="1"/>
  <c r="JX10" i="11" s="1"/>
  <c r="JX11" i="11" s="1"/>
  <c r="JX12" i="11" s="1"/>
  <c r="JX13" i="11" s="1"/>
  <c r="JX14" i="11" s="1"/>
  <c r="JX15" i="11" s="1"/>
  <c r="JX16" i="11" s="1"/>
  <c r="JX17" i="11" s="1"/>
  <c r="JX18" i="11" s="1"/>
  <c r="JX19" i="11" s="1"/>
  <c r="JX20" i="11" s="1"/>
  <c r="JX21" i="11" s="1"/>
  <c r="JX22" i="11" s="1"/>
  <c r="JX23" i="11" s="1"/>
  <c r="JX24" i="11" s="1"/>
  <c r="JX25" i="11" s="1"/>
  <c r="JX26" i="11" s="1"/>
  <c r="JX27" i="11" s="1"/>
  <c r="JX28" i="11" s="1"/>
  <c r="JX29" i="11" s="1"/>
  <c r="JX30" i="11" s="1"/>
  <c r="JX31" i="11" s="1"/>
  <c r="JX32" i="11" s="1"/>
  <c r="JX33" i="11" s="1"/>
  <c r="JX34" i="11" s="1"/>
  <c r="JX35" i="11" s="1"/>
  <c r="JX36" i="11" s="1"/>
  <c r="JX37" i="11" s="1"/>
  <c r="JX38" i="11" s="1"/>
  <c r="JX39" i="11" s="1"/>
  <c r="JX40" i="11" s="1"/>
  <c r="JX41" i="11" s="1"/>
  <c r="JX42" i="11" s="1"/>
  <c r="JX43" i="11" s="1"/>
  <c r="JX44" i="11" s="1"/>
  <c r="JX45" i="11" s="1"/>
  <c r="JX46" i="11" s="1"/>
  <c r="JX47" i="11" s="1"/>
  <c r="JX48" i="11" s="1"/>
  <c r="JX49" i="11" s="1"/>
  <c r="JX50" i="11" s="1"/>
  <c r="JX51" i="11" s="1"/>
  <c r="JX52" i="11" s="1"/>
  <c r="JX53" i="11" s="1"/>
  <c r="JX54" i="11" s="1"/>
  <c r="JX55" i="11" s="1"/>
  <c r="JX56" i="11" s="1"/>
  <c r="JX57" i="11" s="1"/>
  <c r="JX58" i="11" s="1"/>
  <c r="JX59" i="11" s="1"/>
  <c r="JX60" i="11" s="1"/>
  <c r="JX61" i="11" s="1"/>
  <c r="JX62" i="11" s="1"/>
  <c r="JX63" i="11" s="1"/>
  <c r="JX64" i="11" s="1"/>
  <c r="JX65" i="11" s="1"/>
  <c r="JX66" i="11" s="1"/>
  <c r="JX67" i="11" s="1"/>
  <c r="JX68" i="11" s="1"/>
  <c r="JX69" i="11" s="1"/>
  <c r="JX70" i="11" s="1"/>
  <c r="JX71" i="11" s="1"/>
  <c r="JX72" i="11" s="1"/>
  <c r="JX73" i="11" s="1"/>
  <c r="JX74" i="11" s="1"/>
  <c r="JX75" i="11" s="1"/>
  <c r="JX76" i="11" s="1"/>
  <c r="JX77" i="11" s="1"/>
  <c r="JX78" i="11" s="1"/>
  <c r="JX79" i="11" s="1"/>
  <c r="JX80" i="11" s="1"/>
  <c r="JX81" i="11" s="1"/>
  <c r="JX82" i="11" s="1"/>
  <c r="JX83" i="11" s="1"/>
  <c r="JX84" i="11" s="1"/>
  <c r="JX85" i="11" s="1"/>
  <c r="JX86" i="11" s="1"/>
  <c r="JX87" i="11" s="1"/>
  <c r="JX88" i="11" s="1"/>
  <c r="JX89" i="11" s="1"/>
  <c r="JX90" i="11" s="1"/>
  <c r="JX91" i="11" s="1"/>
  <c r="JX92" i="11" s="1"/>
  <c r="JX93" i="11" s="1"/>
  <c r="JX94" i="11" s="1"/>
  <c r="JX95" i="11" s="1"/>
  <c r="JX96" i="11" s="1"/>
  <c r="JX97" i="11" s="1"/>
  <c r="JX98" i="11" s="1"/>
  <c r="JX99" i="11" s="1"/>
  <c r="JX100" i="11" s="1"/>
  <c r="JX101" i="11" s="1"/>
  <c r="JX102" i="11" s="1"/>
  <c r="JX103" i="11" s="1"/>
  <c r="JX104" i="11" s="1"/>
  <c r="JX105" i="11" s="1"/>
  <c r="JX106" i="11" s="1"/>
  <c r="JX107" i="11" s="1"/>
  <c r="JX108" i="11" s="1"/>
  <c r="JX109" i="11" s="1"/>
  <c r="JX110" i="11" s="1"/>
  <c r="JX111" i="11" s="1"/>
  <c r="JX112" i="11" s="1"/>
  <c r="JX113" i="11" s="1"/>
  <c r="JX114" i="11" s="1"/>
  <c r="JX115" i="11" s="1"/>
  <c r="JX116" i="11" s="1"/>
  <c r="JX117" i="11" s="1"/>
  <c r="JX118" i="11" s="1"/>
  <c r="JY7" i="11"/>
  <c r="DV123" i="11"/>
  <c r="DV8" i="11"/>
  <c r="DW7" i="11"/>
  <c r="DW4" i="11"/>
  <c r="JY9" i="11" l="1"/>
  <c r="JY10" i="11" s="1"/>
  <c r="JY11" i="11" s="1"/>
  <c r="JY12" i="11" s="1"/>
  <c r="JY13" i="11" s="1"/>
  <c r="JY14" i="11" s="1"/>
  <c r="JY15" i="11" s="1"/>
  <c r="JY16" i="11" s="1"/>
  <c r="JY17" i="11" s="1"/>
  <c r="JY18" i="11" s="1"/>
  <c r="JY19" i="11" s="1"/>
  <c r="JY20" i="11" s="1"/>
  <c r="JY21" i="11" s="1"/>
  <c r="JY22" i="11" s="1"/>
  <c r="JY23" i="11" s="1"/>
  <c r="JY24" i="11" s="1"/>
  <c r="JY25" i="11" s="1"/>
  <c r="JY26" i="11" s="1"/>
  <c r="JY27" i="11" s="1"/>
  <c r="JY28" i="11" s="1"/>
  <c r="JY29" i="11" s="1"/>
  <c r="JY30" i="11" s="1"/>
  <c r="JY31" i="11" s="1"/>
  <c r="JY32" i="11" s="1"/>
  <c r="JY33" i="11" s="1"/>
  <c r="JY34" i="11" s="1"/>
  <c r="JY35" i="11" s="1"/>
  <c r="JY36" i="11" s="1"/>
  <c r="JY37" i="11" s="1"/>
  <c r="JY38" i="11" s="1"/>
  <c r="JY39" i="11" s="1"/>
  <c r="JY40" i="11" s="1"/>
  <c r="JY41" i="11" s="1"/>
  <c r="JY42" i="11" s="1"/>
  <c r="JY43" i="11" s="1"/>
  <c r="JY44" i="11" s="1"/>
  <c r="JY45" i="11" s="1"/>
  <c r="JY46" i="11" s="1"/>
  <c r="JY47" i="11" s="1"/>
  <c r="JY48" i="11" s="1"/>
  <c r="JY49" i="11" s="1"/>
  <c r="JY50" i="11" s="1"/>
  <c r="JY51" i="11" s="1"/>
  <c r="JY52" i="11" s="1"/>
  <c r="JY53" i="11" s="1"/>
  <c r="JY54" i="11" s="1"/>
  <c r="JY55" i="11" s="1"/>
  <c r="JY56" i="11" s="1"/>
  <c r="JY57" i="11" s="1"/>
  <c r="JY58" i="11" s="1"/>
  <c r="JY59" i="11" s="1"/>
  <c r="JY60" i="11" s="1"/>
  <c r="JY61" i="11" s="1"/>
  <c r="JY62" i="11" s="1"/>
  <c r="JY63" i="11" s="1"/>
  <c r="JY64" i="11" s="1"/>
  <c r="JY65" i="11" s="1"/>
  <c r="JY66" i="11" s="1"/>
  <c r="JY67" i="11" s="1"/>
  <c r="JY68" i="11" s="1"/>
  <c r="JY69" i="11" s="1"/>
  <c r="JY70" i="11" s="1"/>
  <c r="JY71" i="11" s="1"/>
  <c r="JY72" i="11" s="1"/>
  <c r="JY73" i="11" s="1"/>
  <c r="JY74" i="11" s="1"/>
  <c r="JY75" i="11" s="1"/>
  <c r="JY76" i="11" s="1"/>
  <c r="JY77" i="11" s="1"/>
  <c r="JY78" i="11" s="1"/>
  <c r="JY79" i="11" s="1"/>
  <c r="JY80" i="11" s="1"/>
  <c r="JY81" i="11" s="1"/>
  <c r="JY82" i="11" s="1"/>
  <c r="JY83" i="11" s="1"/>
  <c r="JY84" i="11" s="1"/>
  <c r="JY85" i="11" s="1"/>
  <c r="JY86" i="11" s="1"/>
  <c r="JY87" i="11" s="1"/>
  <c r="JY88" i="11" s="1"/>
  <c r="JY89" i="11" s="1"/>
  <c r="JY90" i="11" s="1"/>
  <c r="JY91" i="11" s="1"/>
  <c r="JY92" i="11" s="1"/>
  <c r="JY93" i="11" s="1"/>
  <c r="JY94" i="11" s="1"/>
  <c r="JY95" i="11" s="1"/>
  <c r="JY96" i="11" s="1"/>
  <c r="JY97" i="11" s="1"/>
  <c r="JY98" i="11" s="1"/>
  <c r="JY99" i="11" s="1"/>
  <c r="JY100" i="11" s="1"/>
  <c r="JY101" i="11" s="1"/>
  <c r="JY102" i="11" s="1"/>
  <c r="JY103" i="11" s="1"/>
  <c r="JY104" i="11" s="1"/>
  <c r="JY105" i="11" s="1"/>
  <c r="JY106" i="11" s="1"/>
  <c r="JY107" i="11" s="1"/>
  <c r="JY108" i="11" s="1"/>
  <c r="JY109" i="11" s="1"/>
  <c r="JY110" i="11" s="1"/>
  <c r="JY111" i="11" s="1"/>
  <c r="JY112" i="11" s="1"/>
  <c r="JY113" i="11" s="1"/>
  <c r="JY114" i="11" s="1"/>
  <c r="JY115" i="11" s="1"/>
  <c r="JY116" i="11" s="1"/>
  <c r="JY117" i="11" s="1"/>
  <c r="JY118" i="11" s="1"/>
  <c r="JZ7" i="11"/>
  <c r="DW123" i="11"/>
  <c r="DX7" i="11"/>
  <c r="DW8" i="11"/>
  <c r="DX4" i="11"/>
  <c r="JZ9" i="11" l="1"/>
  <c r="JZ10" i="11" s="1"/>
  <c r="JZ11" i="11" s="1"/>
  <c r="JZ12" i="11" s="1"/>
  <c r="JZ13" i="11" s="1"/>
  <c r="JZ14" i="11" s="1"/>
  <c r="JZ15" i="11" s="1"/>
  <c r="JZ16" i="11" s="1"/>
  <c r="JZ17" i="11" s="1"/>
  <c r="JZ18" i="11" s="1"/>
  <c r="JZ19" i="11" s="1"/>
  <c r="JZ20" i="11" s="1"/>
  <c r="JZ21" i="11" s="1"/>
  <c r="JZ22" i="11" s="1"/>
  <c r="JZ23" i="11" s="1"/>
  <c r="JZ24" i="11" s="1"/>
  <c r="JZ25" i="11" s="1"/>
  <c r="JZ26" i="11" s="1"/>
  <c r="JZ27" i="11" s="1"/>
  <c r="JZ28" i="11" s="1"/>
  <c r="JZ29" i="11" s="1"/>
  <c r="JZ30" i="11" s="1"/>
  <c r="JZ31" i="11" s="1"/>
  <c r="JZ32" i="11" s="1"/>
  <c r="JZ33" i="11" s="1"/>
  <c r="JZ34" i="11" s="1"/>
  <c r="JZ35" i="11" s="1"/>
  <c r="JZ36" i="11" s="1"/>
  <c r="JZ37" i="11" s="1"/>
  <c r="JZ38" i="11" s="1"/>
  <c r="JZ39" i="11" s="1"/>
  <c r="JZ40" i="11" s="1"/>
  <c r="JZ41" i="11" s="1"/>
  <c r="JZ42" i="11" s="1"/>
  <c r="JZ43" i="11" s="1"/>
  <c r="JZ44" i="11" s="1"/>
  <c r="JZ45" i="11" s="1"/>
  <c r="JZ46" i="11" s="1"/>
  <c r="JZ47" i="11" s="1"/>
  <c r="JZ48" i="11" s="1"/>
  <c r="JZ49" i="11" s="1"/>
  <c r="JZ50" i="11" s="1"/>
  <c r="JZ51" i="11" s="1"/>
  <c r="JZ52" i="11" s="1"/>
  <c r="JZ53" i="11" s="1"/>
  <c r="JZ54" i="11" s="1"/>
  <c r="JZ55" i="11" s="1"/>
  <c r="JZ56" i="11" s="1"/>
  <c r="JZ57" i="11" s="1"/>
  <c r="JZ58" i="11" s="1"/>
  <c r="JZ59" i="11" s="1"/>
  <c r="JZ60" i="11" s="1"/>
  <c r="JZ61" i="11" s="1"/>
  <c r="JZ62" i="11" s="1"/>
  <c r="JZ63" i="11" s="1"/>
  <c r="JZ64" i="11" s="1"/>
  <c r="JZ65" i="11" s="1"/>
  <c r="JZ66" i="11" s="1"/>
  <c r="JZ67" i="11" s="1"/>
  <c r="JZ68" i="11" s="1"/>
  <c r="JZ69" i="11" s="1"/>
  <c r="JZ70" i="11" s="1"/>
  <c r="JZ71" i="11" s="1"/>
  <c r="JZ72" i="11" s="1"/>
  <c r="JZ73" i="11" s="1"/>
  <c r="JZ74" i="11" s="1"/>
  <c r="JZ75" i="11" s="1"/>
  <c r="JZ76" i="11" s="1"/>
  <c r="JZ77" i="11" s="1"/>
  <c r="JZ78" i="11" s="1"/>
  <c r="JZ79" i="11" s="1"/>
  <c r="JZ80" i="11" s="1"/>
  <c r="JZ81" i="11" s="1"/>
  <c r="JZ82" i="11" s="1"/>
  <c r="JZ83" i="11" s="1"/>
  <c r="JZ84" i="11" s="1"/>
  <c r="JZ85" i="11" s="1"/>
  <c r="JZ86" i="11" s="1"/>
  <c r="JZ87" i="11" s="1"/>
  <c r="JZ88" i="11" s="1"/>
  <c r="JZ89" i="11" s="1"/>
  <c r="JZ90" i="11" s="1"/>
  <c r="JZ91" i="11" s="1"/>
  <c r="JZ92" i="11" s="1"/>
  <c r="JZ93" i="11" s="1"/>
  <c r="JZ94" i="11" s="1"/>
  <c r="JZ95" i="11" s="1"/>
  <c r="JZ96" i="11" s="1"/>
  <c r="JZ97" i="11" s="1"/>
  <c r="JZ98" i="11" s="1"/>
  <c r="JZ99" i="11" s="1"/>
  <c r="JZ100" i="11" s="1"/>
  <c r="JZ101" i="11" s="1"/>
  <c r="JZ102" i="11" s="1"/>
  <c r="JZ103" i="11" s="1"/>
  <c r="JZ104" i="11" s="1"/>
  <c r="JZ105" i="11" s="1"/>
  <c r="JZ106" i="11" s="1"/>
  <c r="JZ107" i="11" s="1"/>
  <c r="JZ108" i="11" s="1"/>
  <c r="JZ109" i="11" s="1"/>
  <c r="JZ110" i="11" s="1"/>
  <c r="JZ111" i="11" s="1"/>
  <c r="JZ112" i="11" s="1"/>
  <c r="JZ113" i="11" s="1"/>
  <c r="JZ114" i="11" s="1"/>
  <c r="JZ115" i="11" s="1"/>
  <c r="JZ116" i="11" s="1"/>
  <c r="JZ117" i="11" s="1"/>
  <c r="JZ118" i="11" s="1"/>
  <c r="KA7" i="11"/>
  <c r="DY4" i="11"/>
  <c r="DX123" i="11"/>
  <c r="DY7" i="11"/>
  <c r="DX8" i="11"/>
  <c r="KA9" i="11" l="1"/>
  <c r="KA10" i="11" s="1"/>
  <c r="KA11" i="11" s="1"/>
  <c r="KA12" i="11" s="1"/>
  <c r="KA13" i="11" s="1"/>
  <c r="KA14" i="11" s="1"/>
  <c r="KA15" i="11" s="1"/>
  <c r="KA16" i="11" s="1"/>
  <c r="KA17" i="11" s="1"/>
  <c r="KA18" i="11" s="1"/>
  <c r="KA19" i="11" s="1"/>
  <c r="KA20" i="11" s="1"/>
  <c r="KA21" i="11" s="1"/>
  <c r="KA22" i="11" s="1"/>
  <c r="KA23" i="11" s="1"/>
  <c r="KA24" i="11" s="1"/>
  <c r="KA25" i="11" s="1"/>
  <c r="KA26" i="11" s="1"/>
  <c r="KA27" i="11" s="1"/>
  <c r="KA28" i="11" s="1"/>
  <c r="KA29" i="11" s="1"/>
  <c r="KA30" i="11" s="1"/>
  <c r="KA31" i="11" s="1"/>
  <c r="KA32" i="11" s="1"/>
  <c r="KA33" i="11" s="1"/>
  <c r="KA34" i="11" s="1"/>
  <c r="KA35" i="11" s="1"/>
  <c r="KA36" i="11" s="1"/>
  <c r="KA37" i="11" s="1"/>
  <c r="KA38" i="11" s="1"/>
  <c r="KA39" i="11" s="1"/>
  <c r="KA40" i="11" s="1"/>
  <c r="KA41" i="11" s="1"/>
  <c r="KA42" i="11" s="1"/>
  <c r="KA43" i="11" s="1"/>
  <c r="KA44" i="11" s="1"/>
  <c r="KA45" i="11" s="1"/>
  <c r="KA46" i="11" s="1"/>
  <c r="KA47" i="11" s="1"/>
  <c r="KA48" i="11" s="1"/>
  <c r="KA49" i="11" s="1"/>
  <c r="KA50" i="11" s="1"/>
  <c r="KA51" i="11" s="1"/>
  <c r="KA52" i="11" s="1"/>
  <c r="KA53" i="11" s="1"/>
  <c r="KA54" i="11" s="1"/>
  <c r="KA55" i="11" s="1"/>
  <c r="KA56" i="11" s="1"/>
  <c r="KA57" i="11" s="1"/>
  <c r="KA58" i="11" s="1"/>
  <c r="KA59" i="11" s="1"/>
  <c r="KA60" i="11" s="1"/>
  <c r="KA61" i="11" s="1"/>
  <c r="KA62" i="11" s="1"/>
  <c r="KA63" i="11" s="1"/>
  <c r="KA64" i="11" s="1"/>
  <c r="KA65" i="11" s="1"/>
  <c r="KA66" i="11" s="1"/>
  <c r="KA67" i="11" s="1"/>
  <c r="KA68" i="11" s="1"/>
  <c r="KA69" i="11" s="1"/>
  <c r="KA70" i="11" s="1"/>
  <c r="KA71" i="11" s="1"/>
  <c r="KA72" i="11" s="1"/>
  <c r="KA73" i="11" s="1"/>
  <c r="KA74" i="11" s="1"/>
  <c r="KA75" i="11" s="1"/>
  <c r="KA76" i="11" s="1"/>
  <c r="KA77" i="11" s="1"/>
  <c r="KA78" i="11" s="1"/>
  <c r="KA79" i="11" s="1"/>
  <c r="KA80" i="11" s="1"/>
  <c r="KA81" i="11" s="1"/>
  <c r="KA82" i="11" s="1"/>
  <c r="KA83" i="11" s="1"/>
  <c r="KA84" i="11" s="1"/>
  <c r="KA85" i="11" s="1"/>
  <c r="KA86" i="11" s="1"/>
  <c r="KA87" i="11" s="1"/>
  <c r="KA88" i="11" s="1"/>
  <c r="KA89" i="11" s="1"/>
  <c r="KA90" i="11" s="1"/>
  <c r="KA91" i="11" s="1"/>
  <c r="KA92" i="11" s="1"/>
  <c r="KA93" i="11" s="1"/>
  <c r="KA94" i="11" s="1"/>
  <c r="KA95" i="11" s="1"/>
  <c r="KA96" i="11" s="1"/>
  <c r="KA97" i="11" s="1"/>
  <c r="KA98" i="11" s="1"/>
  <c r="KA99" i="11" s="1"/>
  <c r="KA100" i="11" s="1"/>
  <c r="KA101" i="11" s="1"/>
  <c r="KA102" i="11" s="1"/>
  <c r="KA103" i="11" s="1"/>
  <c r="KA104" i="11" s="1"/>
  <c r="KA105" i="11" s="1"/>
  <c r="KA106" i="11" s="1"/>
  <c r="KA107" i="11" s="1"/>
  <c r="KA108" i="11" s="1"/>
  <c r="KA109" i="11" s="1"/>
  <c r="KA110" i="11" s="1"/>
  <c r="KA111" i="11" s="1"/>
  <c r="KA112" i="11" s="1"/>
  <c r="KA113" i="11" s="1"/>
  <c r="KA114" i="11" s="1"/>
  <c r="KA115" i="11" s="1"/>
  <c r="KA116" i="11" s="1"/>
  <c r="KA117" i="11" s="1"/>
  <c r="KA118" i="11" s="1"/>
  <c r="KB7" i="11"/>
  <c r="DY123" i="11"/>
  <c r="DZ7" i="11"/>
  <c r="DY8" i="11"/>
  <c r="DZ4" i="11"/>
  <c r="KB9" i="11" l="1"/>
  <c r="KB10" i="11" s="1"/>
  <c r="KB11" i="11" s="1"/>
  <c r="KB12" i="11" s="1"/>
  <c r="KB13" i="11" s="1"/>
  <c r="KB14" i="11" s="1"/>
  <c r="KB15" i="11" s="1"/>
  <c r="KB16" i="11" s="1"/>
  <c r="KB17" i="11" s="1"/>
  <c r="KB18" i="11" s="1"/>
  <c r="KB19" i="11" s="1"/>
  <c r="KB20" i="11" s="1"/>
  <c r="KB21" i="11" s="1"/>
  <c r="KB22" i="11" s="1"/>
  <c r="KB23" i="11" s="1"/>
  <c r="KB24" i="11" s="1"/>
  <c r="KB25" i="11" s="1"/>
  <c r="KB26" i="11" s="1"/>
  <c r="KB27" i="11" s="1"/>
  <c r="KB28" i="11" s="1"/>
  <c r="KB29" i="11" s="1"/>
  <c r="KB30" i="11" s="1"/>
  <c r="KB31" i="11" s="1"/>
  <c r="KB32" i="11" s="1"/>
  <c r="KB33" i="11" s="1"/>
  <c r="KB34" i="11" s="1"/>
  <c r="KB35" i="11" s="1"/>
  <c r="KB36" i="11" s="1"/>
  <c r="KB37" i="11" s="1"/>
  <c r="KB38" i="11" s="1"/>
  <c r="KB39" i="11" s="1"/>
  <c r="KB40" i="11" s="1"/>
  <c r="KB41" i="11" s="1"/>
  <c r="KB42" i="11" s="1"/>
  <c r="KB43" i="11" s="1"/>
  <c r="KB44" i="11" s="1"/>
  <c r="KB45" i="11" s="1"/>
  <c r="KB46" i="11" s="1"/>
  <c r="KB47" i="11" s="1"/>
  <c r="KB48" i="11" s="1"/>
  <c r="KB49" i="11" s="1"/>
  <c r="KB50" i="11" s="1"/>
  <c r="KB51" i="11" s="1"/>
  <c r="KB52" i="11" s="1"/>
  <c r="KB53" i="11" s="1"/>
  <c r="KB54" i="11" s="1"/>
  <c r="KB55" i="11" s="1"/>
  <c r="KB56" i="11" s="1"/>
  <c r="KB57" i="11" s="1"/>
  <c r="KB58" i="11" s="1"/>
  <c r="KB59" i="11" s="1"/>
  <c r="KB60" i="11" s="1"/>
  <c r="KB61" i="11" s="1"/>
  <c r="KB62" i="11" s="1"/>
  <c r="KB63" i="11" s="1"/>
  <c r="KB64" i="11" s="1"/>
  <c r="KB65" i="11" s="1"/>
  <c r="KB66" i="11" s="1"/>
  <c r="KB67" i="11" s="1"/>
  <c r="KB68" i="11" s="1"/>
  <c r="KB69" i="11" s="1"/>
  <c r="KB70" i="11" s="1"/>
  <c r="KB71" i="11" s="1"/>
  <c r="KB72" i="11" s="1"/>
  <c r="KB73" i="11" s="1"/>
  <c r="KB74" i="11" s="1"/>
  <c r="KB75" i="11" s="1"/>
  <c r="KB76" i="11" s="1"/>
  <c r="KB77" i="11" s="1"/>
  <c r="KB78" i="11" s="1"/>
  <c r="KB79" i="11" s="1"/>
  <c r="KB80" i="11" s="1"/>
  <c r="KB81" i="11" s="1"/>
  <c r="KB82" i="11" s="1"/>
  <c r="KB83" i="11" s="1"/>
  <c r="KB84" i="11" s="1"/>
  <c r="KB85" i="11" s="1"/>
  <c r="KB86" i="11" s="1"/>
  <c r="KB87" i="11" s="1"/>
  <c r="KB88" i="11" s="1"/>
  <c r="KB89" i="11" s="1"/>
  <c r="KB90" i="11" s="1"/>
  <c r="KB91" i="11" s="1"/>
  <c r="KB92" i="11" s="1"/>
  <c r="KB93" i="11" s="1"/>
  <c r="KB94" i="11" s="1"/>
  <c r="KB95" i="11" s="1"/>
  <c r="KB96" i="11" s="1"/>
  <c r="KB97" i="11" s="1"/>
  <c r="KB98" i="11" s="1"/>
  <c r="KB99" i="11" s="1"/>
  <c r="KB100" i="11" s="1"/>
  <c r="KB101" i="11" s="1"/>
  <c r="KB102" i="11" s="1"/>
  <c r="KB103" i="11" s="1"/>
  <c r="KB104" i="11" s="1"/>
  <c r="KB105" i="11" s="1"/>
  <c r="KB106" i="11" s="1"/>
  <c r="KB107" i="11" s="1"/>
  <c r="KB108" i="11" s="1"/>
  <c r="KB109" i="11" s="1"/>
  <c r="KB110" i="11" s="1"/>
  <c r="KB111" i="11" s="1"/>
  <c r="KB112" i="11" s="1"/>
  <c r="KB113" i="11" s="1"/>
  <c r="KB114" i="11" s="1"/>
  <c r="KB115" i="11" s="1"/>
  <c r="KB116" i="11" s="1"/>
  <c r="KB117" i="11" s="1"/>
  <c r="KB118" i="11" s="1"/>
  <c r="KC7" i="11"/>
  <c r="DZ123" i="11"/>
  <c r="DZ8" i="11"/>
  <c r="EA7" i="11"/>
  <c r="EA4" i="11"/>
  <c r="KC9" i="11" l="1"/>
  <c r="KC10" i="11" s="1"/>
  <c r="KC11" i="11" s="1"/>
  <c r="KC12" i="11" s="1"/>
  <c r="KC13" i="11" s="1"/>
  <c r="KC14" i="11" s="1"/>
  <c r="KC15" i="11" s="1"/>
  <c r="KC16" i="11" s="1"/>
  <c r="KC17" i="11" s="1"/>
  <c r="KC18" i="11" s="1"/>
  <c r="KC19" i="11" s="1"/>
  <c r="KC20" i="11" s="1"/>
  <c r="KC21" i="11" s="1"/>
  <c r="KC22" i="11" s="1"/>
  <c r="KC23" i="11" s="1"/>
  <c r="KC24" i="11" s="1"/>
  <c r="KC25" i="11" s="1"/>
  <c r="KC26" i="11" s="1"/>
  <c r="KC27" i="11" s="1"/>
  <c r="KC28" i="11" s="1"/>
  <c r="KC29" i="11" s="1"/>
  <c r="KC30" i="11" s="1"/>
  <c r="KC31" i="11" s="1"/>
  <c r="KC32" i="11" s="1"/>
  <c r="KC33" i="11" s="1"/>
  <c r="KC34" i="11" s="1"/>
  <c r="KC35" i="11" s="1"/>
  <c r="KC36" i="11" s="1"/>
  <c r="KC37" i="11" s="1"/>
  <c r="KC38" i="11" s="1"/>
  <c r="KC39" i="11" s="1"/>
  <c r="KC40" i="11" s="1"/>
  <c r="KC41" i="11" s="1"/>
  <c r="KC42" i="11" s="1"/>
  <c r="KC43" i="11" s="1"/>
  <c r="KC44" i="11" s="1"/>
  <c r="KC45" i="11" s="1"/>
  <c r="KC46" i="11" s="1"/>
  <c r="KC47" i="11" s="1"/>
  <c r="KC48" i="11" s="1"/>
  <c r="KC49" i="11" s="1"/>
  <c r="KC50" i="11" s="1"/>
  <c r="KC51" i="11" s="1"/>
  <c r="KC52" i="11" s="1"/>
  <c r="KC53" i="11" s="1"/>
  <c r="KC54" i="11" s="1"/>
  <c r="KC55" i="11" s="1"/>
  <c r="KC56" i="11" s="1"/>
  <c r="KC57" i="11" s="1"/>
  <c r="KC58" i="11" s="1"/>
  <c r="KC59" i="11" s="1"/>
  <c r="KC60" i="11" s="1"/>
  <c r="KC61" i="11" s="1"/>
  <c r="KC62" i="11" s="1"/>
  <c r="KC63" i="11" s="1"/>
  <c r="KC64" i="11" s="1"/>
  <c r="KC65" i="11" s="1"/>
  <c r="KC66" i="11" s="1"/>
  <c r="KC67" i="11" s="1"/>
  <c r="KC68" i="11" s="1"/>
  <c r="KC69" i="11" s="1"/>
  <c r="KC70" i="11" s="1"/>
  <c r="KC71" i="11" s="1"/>
  <c r="KC72" i="11" s="1"/>
  <c r="KC73" i="11" s="1"/>
  <c r="KC74" i="11" s="1"/>
  <c r="KC75" i="11" s="1"/>
  <c r="KC76" i="11" s="1"/>
  <c r="KC77" i="11" s="1"/>
  <c r="KC78" i="11" s="1"/>
  <c r="KC79" i="11" s="1"/>
  <c r="KC80" i="11" s="1"/>
  <c r="KC81" i="11" s="1"/>
  <c r="KC82" i="11" s="1"/>
  <c r="KC83" i="11" s="1"/>
  <c r="KC84" i="11" s="1"/>
  <c r="KC85" i="11" s="1"/>
  <c r="KC86" i="11" s="1"/>
  <c r="KC87" i="11" s="1"/>
  <c r="KC88" i="11" s="1"/>
  <c r="KC89" i="11" s="1"/>
  <c r="KC90" i="11" s="1"/>
  <c r="KC91" i="11" s="1"/>
  <c r="KC92" i="11" s="1"/>
  <c r="KC93" i="11" s="1"/>
  <c r="KC94" i="11" s="1"/>
  <c r="KC95" i="11" s="1"/>
  <c r="KC96" i="11" s="1"/>
  <c r="KC97" i="11" s="1"/>
  <c r="KC98" i="11" s="1"/>
  <c r="KC99" i="11" s="1"/>
  <c r="KC100" i="11" s="1"/>
  <c r="KC101" i="11" s="1"/>
  <c r="KC102" i="11" s="1"/>
  <c r="KC103" i="11" s="1"/>
  <c r="KC104" i="11" s="1"/>
  <c r="KC105" i="11" s="1"/>
  <c r="KC106" i="11" s="1"/>
  <c r="KC107" i="11" s="1"/>
  <c r="KC108" i="11" s="1"/>
  <c r="KC109" i="11" s="1"/>
  <c r="KC110" i="11" s="1"/>
  <c r="KC111" i="11" s="1"/>
  <c r="KC112" i="11" s="1"/>
  <c r="KC113" i="11" s="1"/>
  <c r="KC114" i="11" s="1"/>
  <c r="KC115" i="11" s="1"/>
  <c r="KC116" i="11" s="1"/>
  <c r="KC117" i="11" s="1"/>
  <c r="KC118" i="11" s="1"/>
  <c r="KD7" i="11"/>
  <c r="EA123" i="11"/>
  <c r="EA8" i="11"/>
  <c r="EB7" i="11"/>
  <c r="EB4" i="11"/>
  <c r="KD9" i="11" l="1"/>
  <c r="KD10" i="11" s="1"/>
  <c r="KD11" i="11" s="1"/>
  <c r="KD12" i="11" s="1"/>
  <c r="KD13" i="11" s="1"/>
  <c r="KD14" i="11" s="1"/>
  <c r="KD15" i="11" s="1"/>
  <c r="KD16" i="11" s="1"/>
  <c r="KD17" i="11" s="1"/>
  <c r="KD18" i="11" s="1"/>
  <c r="KD19" i="11" s="1"/>
  <c r="KD20" i="11" s="1"/>
  <c r="KD21" i="11" s="1"/>
  <c r="KD22" i="11" s="1"/>
  <c r="KD23" i="11" s="1"/>
  <c r="KD24" i="11" s="1"/>
  <c r="KD25" i="11" s="1"/>
  <c r="KD26" i="11" s="1"/>
  <c r="KD27" i="11" s="1"/>
  <c r="KD28" i="11" s="1"/>
  <c r="KD29" i="11" s="1"/>
  <c r="KD30" i="11" s="1"/>
  <c r="KD31" i="11" s="1"/>
  <c r="KD32" i="11" s="1"/>
  <c r="KD33" i="11" s="1"/>
  <c r="KD34" i="11" s="1"/>
  <c r="KD35" i="11" s="1"/>
  <c r="KD36" i="11" s="1"/>
  <c r="KD37" i="11" s="1"/>
  <c r="KD38" i="11" s="1"/>
  <c r="KD39" i="11" s="1"/>
  <c r="KD40" i="11" s="1"/>
  <c r="KD41" i="11" s="1"/>
  <c r="KD42" i="11" s="1"/>
  <c r="KD43" i="11" s="1"/>
  <c r="KD44" i="11" s="1"/>
  <c r="KD45" i="11" s="1"/>
  <c r="KD46" i="11" s="1"/>
  <c r="KD47" i="11" s="1"/>
  <c r="KD48" i="11" s="1"/>
  <c r="KD49" i="11" s="1"/>
  <c r="KD50" i="11" s="1"/>
  <c r="KD51" i="11" s="1"/>
  <c r="KD52" i="11" s="1"/>
  <c r="KD53" i="11" s="1"/>
  <c r="KD54" i="11" s="1"/>
  <c r="KD55" i="11" s="1"/>
  <c r="KD56" i="11" s="1"/>
  <c r="KD57" i="11" s="1"/>
  <c r="KD58" i="11" s="1"/>
  <c r="KD59" i="11" s="1"/>
  <c r="KD60" i="11" s="1"/>
  <c r="KD61" i="11" s="1"/>
  <c r="KD62" i="11" s="1"/>
  <c r="KD63" i="11" s="1"/>
  <c r="KD64" i="11" s="1"/>
  <c r="KD65" i="11" s="1"/>
  <c r="KD66" i="11" s="1"/>
  <c r="KD67" i="11" s="1"/>
  <c r="KD68" i="11" s="1"/>
  <c r="KD69" i="11" s="1"/>
  <c r="KD70" i="11" s="1"/>
  <c r="KD71" i="11" s="1"/>
  <c r="KD72" i="11" s="1"/>
  <c r="KD73" i="11" s="1"/>
  <c r="KD74" i="11" s="1"/>
  <c r="KD75" i="11" s="1"/>
  <c r="KD76" i="11" s="1"/>
  <c r="KD77" i="11" s="1"/>
  <c r="KD78" i="11" s="1"/>
  <c r="KD79" i="11" s="1"/>
  <c r="KD80" i="11" s="1"/>
  <c r="KD81" i="11" s="1"/>
  <c r="KD82" i="11" s="1"/>
  <c r="KD83" i="11" s="1"/>
  <c r="KD84" i="11" s="1"/>
  <c r="KD85" i="11" s="1"/>
  <c r="KD86" i="11" s="1"/>
  <c r="KD87" i="11" s="1"/>
  <c r="KD88" i="11" s="1"/>
  <c r="KD89" i="11" s="1"/>
  <c r="KD90" i="11" s="1"/>
  <c r="KD91" i="11" s="1"/>
  <c r="KD92" i="11" s="1"/>
  <c r="KD93" i="11" s="1"/>
  <c r="KD94" i="11" s="1"/>
  <c r="KD95" i="11" s="1"/>
  <c r="KD96" i="11" s="1"/>
  <c r="KD97" i="11" s="1"/>
  <c r="KD98" i="11" s="1"/>
  <c r="KD99" i="11" s="1"/>
  <c r="KD100" i="11" s="1"/>
  <c r="KD101" i="11" s="1"/>
  <c r="KD102" i="11" s="1"/>
  <c r="KD103" i="11" s="1"/>
  <c r="KD104" i="11" s="1"/>
  <c r="KD105" i="11" s="1"/>
  <c r="KD106" i="11" s="1"/>
  <c r="KD107" i="11" s="1"/>
  <c r="KD108" i="11" s="1"/>
  <c r="KD109" i="11" s="1"/>
  <c r="KD110" i="11" s="1"/>
  <c r="KD111" i="11" s="1"/>
  <c r="KD112" i="11" s="1"/>
  <c r="KD113" i="11" s="1"/>
  <c r="KD114" i="11" s="1"/>
  <c r="KD115" i="11" s="1"/>
  <c r="KD116" i="11" s="1"/>
  <c r="KD117" i="11" s="1"/>
  <c r="KD118" i="11" s="1"/>
  <c r="KE7" i="11"/>
  <c r="EB123" i="11"/>
  <c r="EC7" i="11"/>
  <c r="EB8" i="11"/>
  <c r="KE9" i="11" l="1"/>
  <c r="KE10" i="11" s="1"/>
  <c r="KE11" i="11" s="1"/>
  <c r="KE12" i="11" s="1"/>
  <c r="KE13" i="11" s="1"/>
  <c r="KE14" i="11" s="1"/>
  <c r="KE15" i="11" s="1"/>
  <c r="KE16" i="11" s="1"/>
  <c r="KE17" i="11" s="1"/>
  <c r="KE18" i="11" s="1"/>
  <c r="KE19" i="11" s="1"/>
  <c r="KE20" i="11" s="1"/>
  <c r="KE21" i="11" s="1"/>
  <c r="KE22" i="11" s="1"/>
  <c r="KE23" i="11" s="1"/>
  <c r="KE24" i="11" s="1"/>
  <c r="KE25" i="11" s="1"/>
  <c r="KE26" i="11" s="1"/>
  <c r="KE27" i="11" s="1"/>
  <c r="KE28" i="11" s="1"/>
  <c r="KE29" i="11" s="1"/>
  <c r="KE30" i="11" s="1"/>
  <c r="KE31" i="11" s="1"/>
  <c r="KE32" i="11" s="1"/>
  <c r="KE33" i="11" s="1"/>
  <c r="KE34" i="11" s="1"/>
  <c r="KE35" i="11" s="1"/>
  <c r="KE36" i="11" s="1"/>
  <c r="KE37" i="11" s="1"/>
  <c r="KE38" i="11" s="1"/>
  <c r="KE39" i="11" s="1"/>
  <c r="KE40" i="11" s="1"/>
  <c r="KE41" i="11" s="1"/>
  <c r="KE42" i="11" s="1"/>
  <c r="KE43" i="11" s="1"/>
  <c r="KE44" i="11" s="1"/>
  <c r="KE45" i="11" s="1"/>
  <c r="KE46" i="11" s="1"/>
  <c r="KE47" i="11" s="1"/>
  <c r="KE48" i="11" s="1"/>
  <c r="KE49" i="11" s="1"/>
  <c r="KE50" i="11" s="1"/>
  <c r="KE51" i="11" s="1"/>
  <c r="KE52" i="11" s="1"/>
  <c r="KE53" i="11" s="1"/>
  <c r="KE54" i="11" s="1"/>
  <c r="KE55" i="11" s="1"/>
  <c r="KE56" i="11" s="1"/>
  <c r="KE57" i="11" s="1"/>
  <c r="KE58" i="11" s="1"/>
  <c r="KE59" i="11" s="1"/>
  <c r="KE60" i="11" s="1"/>
  <c r="KE61" i="11" s="1"/>
  <c r="KE62" i="11" s="1"/>
  <c r="KE63" i="11" s="1"/>
  <c r="KE64" i="11" s="1"/>
  <c r="KE65" i="11" s="1"/>
  <c r="KE66" i="11" s="1"/>
  <c r="KE67" i="11" s="1"/>
  <c r="KE68" i="11" s="1"/>
  <c r="KE69" i="11" s="1"/>
  <c r="KE70" i="11" s="1"/>
  <c r="KE71" i="11" s="1"/>
  <c r="KE72" i="11" s="1"/>
  <c r="KE73" i="11" s="1"/>
  <c r="KE74" i="11" s="1"/>
  <c r="KE75" i="11" s="1"/>
  <c r="KE76" i="11" s="1"/>
  <c r="KE77" i="11" s="1"/>
  <c r="KE78" i="11" s="1"/>
  <c r="KE79" i="11" s="1"/>
  <c r="KE80" i="11" s="1"/>
  <c r="KE81" i="11" s="1"/>
  <c r="KE82" i="11" s="1"/>
  <c r="KE83" i="11" s="1"/>
  <c r="KE84" i="11" s="1"/>
  <c r="KE85" i="11" s="1"/>
  <c r="KE86" i="11" s="1"/>
  <c r="KE87" i="11" s="1"/>
  <c r="KE88" i="11" s="1"/>
  <c r="KE89" i="11" s="1"/>
  <c r="KE90" i="11" s="1"/>
  <c r="KE91" i="11" s="1"/>
  <c r="KE92" i="11" s="1"/>
  <c r="KE93" i="11" s="1"/>
  <c r="KE94" i="11" s="1"/>
  <c r="KE95" i="11" s="1"/>
  <c r="KE96" i="11" s="1"/>
  <c r="KE97" i="11" s="1"/>
  <c r="KE98" i="11" s="1"/>
  <c r="KE99" i="11" s="1"/>
  <c r="KE100" i="11" s="1"/>
  <c r="KE101" i="11" s="1"/>
  <c r="KE102" i="11" s="1"/>
  <c r="KE103" i="11" s="1"/>
  <c r="KE104" i="11" s="1"/>
  <c r="KE105" i="11" s="1"/>
  <c r="KE106" i="11" s="1"/>
  <c r="KE107" i="11" s="1"/>
  <c r="KE108" i="11" s="1"/>
  <c r="KE109" i="11" s="1"/>
  <c r="KE110" i="11" s="1"/>
  <c r="KE111" i="11" s="1"/>
  <c r="KE112" i="11" s="1"/>
  <c r="KE113" i="11" s="1"/>
  <c r="KE114" i="11" s="1"/>
  <c r="KE115" i="11" s="1"/>
  <c r="KE116" i="11" s="1"/>
  <c r="KE117" i="11" s="1"/>
  <c r="KE118" i="11" s="1"/>
  <c r="KF7" i="11"/>
  <c r="EC123" i="11"/>
  <c r="ED7" i="11"/>
  <c r="EC8" i="11"/>
  <c r="KF9" i="11" l="1"/>
  <c r="KF10" i="11" s="1"/>
  <c r="KF11" i="11" s="1"/>
  <c r="KF12" i="11" s="1"/>
  <c r="KF13" i="11" s="1"/>
  <c r="KF14" i="11" s="1"/>
  <c r="KF15" i="11" s="1"/>
  <c r="KF16" i="11" s="1"/>
  <c r="KF17" i="11" s="1"/>
  <c r="KF18" i="11" s="1"/>
  <c r="KF19" i="11" s="1"/>
  <c r="KF20" i="11" s="1"/>
  <c r="KF21" i="11" s="1"/>
  <c r="KF22" i="11" s="1"/>
  <c r="KF23" i="11" s="1"/>
  <c r="KF24" i="11" s="1"/>
  <c r="KF25" i="11" s="1"/>
  <c r="KF26" i="11" s="1"/>
  <c r="KF27" i="11" s="1"/>
  <c r="KF28" i="11" s="1"/>
  <c r="KF29" i="11" s="1"/>
  <c r="KF30" i="11" s="1"/>
  <c r="KF31" i="11" s="1"/>
  <c r="KF32" i="11" s="1"/>
  <c r="KF33" i="11" s="1"/>
  <c r="KF34" i="11" s="1"/>
  <c r="KF35" i="11" s="1"/>
  <c r="KF36" i="11" s="1"/>
  <c r="KF37" i="11" s="1"/>
  <c r="KF38" i="11" s="1"/>
  <c r="KF39" i="11" s="1"/>
  <c r="KF40" i="11" s="1"/>
  <c r="KF41" i="11" s="1"/>
  <c r="KF42" i="11" s="1"/>
  <c r="KF43" i="11" s="1"/>
  <c r="KF44" i="11" s="1"/>
  <c r="KF45" i="11" s="1"/>
  <c r="KF46" i="11" s="1"/>
  <c r="KF47" i="11" s="1"/>
  <c r="KF48" i="11" s="1"/>
  <c r="KF49" i="11" s="1"/>
  <c r="KF50" i="11" s="1"/>
  <c r="KF51" i="11" s="1"/>
  <c r="KF52" i="11" s="1"/>
  <c r="KF53" i="11" s="1"/>
  <c r="KF54" i="11" s="1"/>
  <c r="KF55" i="11" s="1"/>
  <c r="KF56" i="11" s="1"/>
  <c r="KF57" i="11" s="1"/>
  <c r="KF58" i="11" s="1"/>
  <c r="KF59" i="11" s="1"/>
  <c r="KF60" i="11" s="1"/>
  <c r="KF61" i="11" s="1"/>
  <c r="KF62" i="11" s="1"/>
  <c r="KF63" i="11" s="1"/>
  <c r="KF64" i="11" s="1"/>
  <c r="KF65" i="11" s="1"/>
  <c r="KF66" i="11" s="1"/>
  <c r="KF67" i="11" s="1"/>
  <c r="KF68" i="11" s="1"/>
  <c r="KF69" i="11" s="1"/>
  <c r="KF70" i="11" s="1"/>
  <c r="KF71" i="11" s="1"/>
  <c r="KF72" i="11" s="1"/>
  <c r="KF73" i="11" s="1"/>
  <c r="KF74" i="11" s="1"/>
  <c r="KF75" i="11" s="1"/>
  <c r="KF76" i="11" s="1"/>
  <c r="KF77" i="11" s="1"/>
  <c r="KF78" i="11" s="1"/>
  <c r="KF79" i="11" s="1"/>
  <c r="KF80" i="11" s="1"/>
  <c r="KF81" i="11" s="1"/>
  <c r="KF82" i="11" s="1"/>
  <c r="KF83" i="11" s="1"/>
  <c r="KF84" i="11" s="1"/>
  <c r="KF85" i="11" s="1"/>
  <c r="KF86" i="11" s="1"/>
  <c r="KF87" i="11" s="1"/>
  <c r="KF88" i="11" s="1"/>
  <c r="KF89" i="11" s="1"/>
  <c r="KF90" i="11" s="1"/>
  <c r="KF91" i="11" s="1"/>
  <c r="KF92" i="11" s="1"/>
  <c r="KF93" i="11" s="1"/>
  <c r="KF94" i="11" s="1"/>
  <c r="KF95" i="11" s="1"/>
  <c r="KF96" i="11" s="1"/>
  <c r="KF97" i="11" s="1"/>
  <c r="KF98" i="11" s="1"/>
  <c r="KF99" i="11" s="1"/>
  <c r="KF100" i="11" s="1"/>
  <c r="KF101" i="11" s="1"/>
  <c r="KF102" i="11" s="1"/>
  <c r="KF103" i="11" s="1"/>
  <c r="KF104" i="11" s="1"/>
  <c r="KF105" i="11" s="1"/>
  <c r="KF106" i="11" s="1"/>
  <c r="KF107" i="11" s="1"/>
  <c r="KF108" i="11" s="1"/>
  <c r="KF109" i="11" s="1"/>
  <c r="KF110" i="11" s="1"/>
  <c r="KF111" i="11" s="1"/>
  <c r="KF112" i="11" s="1"/>
  <c r="KF113" i="11" s="1"/>
  <c r="KF114" i="11" s="1"/>
  <c r="KF115" i="11" s="1"/>
  <c r="KF116" i="11" s="1"/>
  <c r="KF117" i="11" s="1"/>
  <c r="KF118" i="11" s="1"/>
  <c r="KG7" i="11"/>
  <c r="ED123" i="11"/>
  <c r="ED8" i="11"/>
  <c r="EE7" i="11"/>
  <c r="KG9" i="11" l="1"/>
  <c r="KG10" i="11" s="1"/>
  <c r="KG11" i="11" s="1"/>
  <c r="KG12" i="11" s="1"/>
  <c r="KG13" i="11" s="1"/>
  <c r="KG14" i="11" s="1"/>
  <c r="KG15" i="11" s="1"/>
  <c r="KG16" i="11" s="1"/>
  <c r="KG17" i="11" s="1"/>
  <c r="KG18" i="11" s="1"/>
  <c r="KG19" i="11" s="1"/>
  <c r="KG20" i="11" s="1"/>
  <c r="KG21" i="11" s="1"/>
  <c r="KG22" i="11" s="1"/>
  <c r="KG23" i="11" s="1"/>
  <c r="KG24" i="11" s="1"/>
  <c r="KG25" i="11" s="1"/>
  <c r="KG26" i="11" s="1"/>
  <c r="KG27" i="11" s="1"/>
  <c r="KG28" i="11" s="1"/>
  <c r="KG29" i="11" s="1"/>
  <c r="KG30" i="11" s="1"/>
  <c r="KG31" i="11" s="1"/>
  <c r="KG32" i="11" s="1"/>
  <c r="KG33" i="11" s="1"/>
  <c r="KG34" i="11" s="1"/>
  <c r="KG35" i="11" s="1"/>
  <c r="KG36" i="11" s="1"/>
  <c r="KG37" i="11" s="1"/>
  <c r="KG38" i="11" s="1"/>
  <c r="KG39" i="11" s="1"/>
  <c r="KG40" i="11" s="1"/>
  <c r="KG41" i="11" s="1"/>
  <c r="KG42" i="11" s="1"/>
  <c r="KG43" i="11" s="1"/>
  <c r="KG44" i="11" s="1"/>
  <c r="KG45" i="11" s="1"/>
  <c r="KG46" i="11" s="1"/>
  <c r="KG47" i="11" s="1"/>
  <c r="KG48" i="11" s="1"/>
  <c r="KG49" i="11" s="1"/>
  <c r="KG50" i="11" s="1"/>
  <c r="KG51" i="11" s="1"/>
  <c r="KG52" i="11" s="1"/>
  <c r="KG53" i="11" s="1"/>
  <c r="KG54" i="11" s="1"/>
  <c r="KG55" i="11" s="1"/>
  <c r="KG56" i="11" s="1"/>
  <c r="KG57" i="11" s="1"/>
  <c r="KG58" i="11" s="1"/>
  <c r="KG59" i="11" s="1"/>
  <c r="KG60" i="11" s="1"/>
  <c r="KG61" i="11" s="1"/>
  <c r="KG62" i="11" s="1"/>
  <c r="KG63" i="11" s="1"/>
  <c r="KG64" i="11" s="1"/>
  <c r="KG65" i="11" s="1"/>
  <c r="KG66" i="11" s="1"/>
  <c r="KG67" i="11" s="1"/>
  <c r="KG68" i="11" s="1"/>
  <c r="KG69" i="11" s="1"/>
  <c r="KG70" i="11" s="1"/>
  <c r="KG71" i="11" s="1"/>
  <c r="KG72" i="11" s="1"/>
  <c r="KG73" i="11" s="1"/>
  <c r="KG74" i="11" s="1"/>
  <c r="KG75" i="11" s="1"/>
  <c r="KG76" i="11" s="1"/>
  <c r="KG77" i="11" s="1"/>
  <c r="KG78" i="11" s="1"/>
  <c r="KG79" i="11" s="1"/>
  <c r="KG80" i="11" s="1"/>
  <c r="KG81" i="11" s="1"/>
  <c r="KG82" i="11" s="1"/>
  <c r="KG83" i="11" s="1"/>
  <c r="KG84" i="11" s="1"/>
  <c r="KG85" i="11" s="1"/>
  <c r="KG86" i="11" s="1"/>
  <c r="KG87" i="11" s="1"/>
  <c r="KG88" i="11" s="1"/>
  <c r="KG89" i="11" s="1"/>
  <c r="KG90" i="11" s="1"/>
  <c r="KG91" i="11" s="1"/>
  <c r="KG92" i="11" s="1"/>
  <c r="KG93" i="11" s="1"/>
  <c r="KG94" i="11" s="1"/>
  <c r="KG95" i="11" s="1"/>
  <c r="KG96" i="11" s="1"/>
  <c r="KG97" i="11" s="1"/>
  <c r="KG98" i="11" s="1"/>
  <c r="KG99" i="11" s="1"/>
  <c r="KG100" i="11" s="1"/>
  <c r="KG101" i="11" s="1"/>
  <c r="KG102" i="11" s="1"/>
  <c r="KG103" i="11" s="1"/>
  <c r="KG104" i="11" s="1"/>
  <c r="KG105" i="11" s="1"/>
  <c r="KG106" i="11" s="1"/>
  <c r="KG107" i="11" s="1"/>
  <c r="KG108" i="11" s="1"/>
  <c r="KG109" i="11" s="1"/>
  <c r="KG110" i="11" s="1"/>
  <c r="KG111" i="11" s="1"/>
  <c r="KG112" i="11" s="1"/>
  <c r="KG113" i="11" s="1"/>
  <c r="KG114" i="11" s="1"/>
  <c r="KG115" i="11" s="1"/>
  <c r="KG116" i="11" s="1"/>
  <c r="KG117" i="11" s="1"/>
  <c r="KG118" i="11" s="1"/>
  <c r="KH7" i="11"/>
  <c r="EE123" i="11"/>
  <c r="EF7" i="11"/>
  <c r="EE8" i="11"/>
  <c r="KH9" i="11" l="1"/>
  <c r="KH10" i="11" s="1"/>
  <c r="KH11" i="11" s="1"/>
  <c r="KH12" i="11" s="1"/>
  <c r="KH13" i="11" s="1"/>
  <c r="KH14" i="11" s="1"/>
  <c r="KH15" i="11" s="1"/>
  <c r="KH16" i="11" s="1"/>
  <c r="KH17" i="11" s="1"/>
  <c r="KH18" i="11" s="1"/>
  <c r="KH19" i="11" s="1"/>
  <c r="KH20" i="11" s="1"/>
  <c r="KH21" i="11" s="1"/>
  <c r="KH22" i="11" s="1"/>
  <c r="KH23" i="11" s="1"/>
  <c r="KH24" i="11" s="1"/>
  <c r="KH25" i="11" s="1"/>
  <c r="KH26" i="11" s="1"/>
  <c r="KH27" i="11" s="1"/>
  <c r="KH28" i="11" s="1"/>
  <c r="KH29" i="11" s="1"/>
  <c r="KH30" i="11" s="1"/>
  <c r="KH31" i="11" s="1"/>
  <c r="KH32" i="11" s="1"/>
  <c r="KH33" i="11" s="1"/>
  <c r="KH34" i="11" s="1"/>
  <c r="KH35" i="11" s="1"/>
  <c r="KH36" i="11" s="1"/>
  <c r="KH37" i="11" s="1"/>
  <c r="KH38" i="11" s="1"/>
  <c r="KH39" i="11" s="1"/>
  <c r="KH40" i="11" s="1"/>
  <c r="KH41" i="11" s="1"/>
  <c r="KH42" i="11" s="1"/>
  <c r="KH43" i="11" s="1"/>
  <c r="KH44" i="11" s="1"/>
  <c r="KH45" i="11" s="1"/>
  <c r="KH46" i="11" s="1"/>
  <c r="KH47" i="11" s="1"/>
  <c r="KH48" i="11" s="1"/>
  <c r="KH49" i="11" s="1"/>
  <c r="KH50" i="11" s="1"/>
  <c r="KH51" i="11" s="1"/>
  <c r="KH52" i="11" s="1"/>
  <c r="KH53" i="11" s="1"/>
  <c r="KH54" i="11" s="1"/>
  <c r="KH55" i="11" s="1"/>
  <c r="KH56" i="11" s="1"/>
  <c r="KH57" i="11" s="1"/>
  <c r="KH58" i="11" s="1"/>
  <c r="KH59" i="11" s="1"/>
  <c r="KH60" i="11" s="1"/>
  <c r="KH61" i="11" s="1"/>
  <c r="KH62" i="11" s="1"/>
  <c r="KH63" i="11" s="1"/>
  <c r="KH64" i="11" s="1"/>
  <c r="KH65" i="11" s="1"/>
  <c r="KH66" i="11" s="1"/>
  <c r="KH67" i="11" s="1"/>
  <c r="KH68" i="11" s="1"/>
  <c r="KH69" i="11" s="1"/>
  <c r="KH70" i="11" s="1"/>
  <c r="KH71" i="11" s="1"/>
  <c r="KH72" i="11" s="1"/>
  <c r="KH73" i="11" s="1"/>
  <c r="KH74" i="11" s="1"/>
  <c r="KH75" i="11" s="1"/>
  <c r="KH76" i="11" s="1"/>
  <c r="KH77" i="11" s="1"/>
  <c r="KH78" i="11" s="1"/>
  <c r="KH79" i="11" s="1"/>
  <c r="KH80" i="11" s="1"/>
  <c r="KH81" i="11" s="1"/>
  <c r="KH82" i="11" s="1"/>
  <c r="KH83" i="11" s="1"/>
  <c r="KH84" i="11" s="1"/>
  <c r="KH85" i="11" s="1"/>
  <c r="KH86" i="11" s="1"/>
  <c r="KH87" i="11" s="1"/>
  <c r="KH88" i="11" s="1"/>
  <c r="KH89" i="11" s="1"/>
  <c r="KH90" i="11" s="1"/>
  <c r="KH91" i="11" s="1"/>
  <c r="KH92" i="11" s="1"/>
  <c r="KH93" i="11" s="1"/>
  <c r="KH94" i="11" s="1"/>
  <c r="KH95" i="11" s="1"/>
  <c r="KH96" i="11" s="1"/>
  <c r="KH97" i="11" s="1"/>
  <c r="KH98" i="11" s="1"/>
  <c r="KH99" i="11" s="1"/>
  <c r="KH100" i="11" s="1"/>
  <c r="KH101" i="11" s="1"/>
  <c r="KH102" i="11" s="1"/>
  <c r="KH103" i="11" s="1"/>
  <c r="KH104" i="11" s="1"/>
  <c r="KH105" i="11" s="1"/>
  <c r="KH106" i="11" s="1"/>
  <c r="KH107" i="11" s="1"/>
  <c r="KH108" i="11" s="1"/>
  <c r="KH109" i="11" s="1"/>
  <c r="KH110" i="11" s="1"/>
  <c r="KH111" i="11" s="1"/>
  <c r="KH112" i="11" s="1"/>
  <c r="KH113" i="11" s="1"/>
  <c r="KH114" i="11" s="1"/>
  <c r="KH115" i="11" s="1"/>
  <c r="KH116" i="11" s="1"/>
  <c r="KH117" i="11" s="1"/>
  <c r="KH118" i="11" s="1"/>
  <c r="KI7" i="11"/>
  <c r="EF123" i="11"/>
  <c r="EG7" i="11"/>
  <c r="EF8" i="11"/>
  <c r="KI9" i="11" l="1"/>
  <c r="KI10" i="11" s="1"/>
  <c r="KI11" i="11" s="1"/>
  <c r="KI12" i="11" s="1"/>
  <c r="KI13" i="11" s="1"/>
  <c r="KI14" i="11" s="1"/>
  <c r="KI15" i="11" s="1"/>
  <c r="KI16" i="11" s="1"/>
  <c r="KI17" i="11" s="1"/>
  <c r="KI18" i="11" s="1"/>
  <c r="KI19" i="11" s="1"/>
  <c r="KI20" i="11" s="1"/>
  <c r="KI21" i="11" s="1"/>
  <c r="KI22" i="11" s="1"/>
  <c r="KI23" i="11" s="1"/>
  <c r="KI24" i="11" s="1"/>
  <c r="KI25" i="11" s="1"/>
  <c r="KI26" i="11" s="1"/>
  <c r="KI27" i="11" s="1"/>
  <c r="KI28" i="11" s="1"/>
  <c r="KI29" i="11" s="1"/>
  <c r="KI30" i="11" s="1"/>
  <c r="KI31" i="11" s="1"/>
  <c r="KI32" i="11" s="1"/>
  <c r="KI33" i="11" s="1"/>
  <c r="KI34" i="11" s="1"/>
  <c r="KI35" i="11" s="1"/>
  <c r="KI36" i="11" s="1"/>
  <c r="KI37" i="11" s="1"/>
  <c r="KI38" i="11" s="1"/>
  <c r="KI39" i="11" s="1"/>
  <c r="KI40" i="11" s="1"/>
  <c r="KI41" i="11" s="1"/>
  <c r="KI42" i="11" s="1"/>
  <c r="KI43" i="11" s="1"/>
  <c r="KI44" i="11" s="1"/>
  <c r="KI45" i="11" s="1"/>
  <c r="KI46" i="11" s="1"/>
  <c r="KI47" i="11" s="1"/>
  <c r="KI48" i="11" s="1"/>
  <c r="KI49" i="11" s="1"/>
  <c r="KI50" i="11" s="1"/>
  <c r="KI51" i="11" s="1"/>
  <c r="KI52" i="11" s="1"/>
  <c r="KI53" i="11" s="1"/>
  <c r="KI54" i="11" s="1"/>
  <c r="KI55" i="11" s="1"/>
  <c r="KI56" i="11" s="1"/>
  <c r="KI57" i="11" s="1"/>
  <c r="KI58" i="11" s="1"/>
  <c r="KI59" i="11" s="1"/>
  <c r="KI60" i="11" s="1"/>
  <c r="KI61" i="11" s="1"/>
  <c r="KI62" i="11" s="1"/>
  <c r="KI63" i="11" s="1"/>
  <c r="KI64" i="11" s="1"/>
  <c r="KI65" i="11" s="1"/>
  <c r="KI66" i="11" s="1"/>
  <c r="KI67" i="11" s="1"/>
  <c r="KI68" i="11" s="1"/>
  <c r="KI69" i="11" s="1"/>
  <c r="KI70" i="11" s="1"/>
  <c r="KI71" i="11" s="1"/>
  <c r="KI72" i="11" s="1"/>
  <c r="KI73" i="11" s="1"/>
  <c r="KI74" i="11" s="1"/>
  <c r="KI75" i="11" s="1"/>
  <c r="KI76" i="11" s="1"/>
  <c r="KI77" i="11" s="1"/>
  <c r="KI78" i="11" s="1"/>
  <c r="KI79" i="11" s="1"/>
  <c r="KI80" i="11" s="1"/>
  <c r="KI81" i="11" s="1"/>
  <c r="KI82" i="11" s="1"/>
  <c r="KI83" i="11" s="1"/>
  <c r="KI84" i="11" s="1"/>
  <c r="KI85" i="11" s="1"/>
  <c r="KI86" i="11" s="1"/>
  <c r="KI87" i="11" s="1"/>
  <c r="KI88" i="11" s="1"/>
  <c r="KI89" i="11" s="1"/>
  <c r="KI90" i="11" s="1"/>
  <c r="KI91" i="11" s="1"/>
  <c r="KI92" i="11" s="1"/>
  <c r="KI93" i="11" s="1"/>
  <c r="KI94" i="11" s="1"/>
  <c r="KI95" i="11" s="1"/>
  <c r="KI96" i="11" s="1"/>
  <c r="KI97" i="11" s="1"/>
  <c r="KI98" i="11" s="1"/>
  <c r="KI99" i="11" s="1"/>
  <c r="KI100" i="11" s="1"/>
  <c r="KI101" i="11" s="1"/>
  <c r="KI102" i="11" s="1"/>
  <c r="KI103" i="11" s="1"/>
  <c r="KI104" i="11" s="1"/>
  <c r="KI105" i="11" s="1"/>
  <c r="KI106" i="11" s="1"/>
  <c r="KI107" i="11" s="1"/>
  <c r="KI108" i="11" s="1"/>
  <c r="KI109" i="11" s="1"/>
  <c r="KI110" i="11" s="1"/>
  <c r="KI111" i="11" s="1"/>
  <c r="KI112" i="11" s="1"/>
  <c r="KI113" i="11" s="1"/>
  <c r="KI114" i="11" s="1"/>
  <c r="KI115" i="11" s="1"/>
  <c r="KI116" i="11" s="1"/>
  <c r="KI117" i="11" s="1"/>
  <c r="KI118" i="11" s="1"/>
  <c r="KJ7" i="11"/>
  <c r="EG123" i="11"/>
  <c r="EH7" i="11"/>
  <c r="EG8" i="11"/>
  <c r="KJ9" i="11" l="1"/>
  <c r="KJ10" i="11" s="1"/>
  <c r="KJ11" i="11" s="1"/>
  <c r="KJ12" i="11" s="1"/>
  <c r="KJ13" i="11" s="1"/>
  <c r="KJ14" i="11" s="1"/>
  <c r="KJ15" i="11" s="1"/>
  <c r="KJ16" i="11" s="1"/>
  <c r="KJ17" i="11" s="1"/>
  <c r="KJ18" i="11" s="1"/>
  <c r="KJ19" i="11" s="1"/>
  <c r="KJ20" i="11" s="1"/>
  <c r="KJ21" i="11" s="1"/>
  <c r="KJ22" i="11" s="1"/>
  <c r="KJ23" i="11" s="1"/>
  <c r="KJ24" i="11" s="1"/>
  <c r="KJ25" i="11" s="1"/>
  <c r="KJ26" i="11" s="1"/>
  <c r="KJ27" i="11" s="1"/>
  <c r="KJ28" i="11" s="1"/>
  <c r="KJ29" i="11" s="1"/>
  <c r="KJ30" i="11" s="1"/>
  <c r="KJ31" i="11" s="1"/>
  <c r="KJ32" i="11" s="1"/>
  <c r="KJ33" i="11" s="1"/>
  <c r="KJ34" i="11" s="1"/>
  <c r="KJ35" i="11" s="1"/>
  <c r="KJ36" i="11" s="1"/>
  <c r="KJ37" i="11" s="1"/>
  <c r="KJ38" i="11" s="1"/>
  <c r="KJ39" i="11" s="1"/>
  <c r="KJ40" i="11" s="1"/>
  <c r="KJ41" i="11" s="1"/>
  <c r="KJ42" i="11" s="1"/>
  <c r="KJ43" i="11" s="1"/>
  <c r="KJ44" i="11" s="1"/>
  <c r="KJ45" i="11" s="1"/>
  <c r="KJ46" i="11" s="1"/>
  <c r="KJ47" i="11" s="1"/>
  <c r="KJ48" i="11" s="1"/>
  <c r="KJ49" i="11" s="1"/>
  <c r="KJ50" i="11" s="1"/>
  <c r="KJ51" i="11" s="1"/>
  <c r="KJ52" i="11" s="1"/>
  <c r="KJ53" i="11" s="1"/>
  <c r="KJ54" i="11" s="1"/>
  <c r="KJ55" i="11" s="1"/>
  <c r="KJ56" i="11" s="1"/>
  <c r="KJ57" i="11" s="1"/>
  <c r="KJ58" i="11" s="1"/>
  <c r="KJ59" i="11" s="1"/>
  <c r="KJ60" i="11" s="1"/>
  <c r="KJ61" i="11" s="1"/>
  <c r="KJ62" i="11" s="1"/>
  <c r="KJ63" i="11" s="1"/>
  <c r="KJ64" i="11" s="1"/>
  <c r="KJ65" i="11" s="1"/>
  <c r="KJ66" i="11" s="1"/>
  <c r="KJ67" i="11" s="1"/>
  <c r="KJ68" i="11" s="1"/>
  <c r="KJ69" i="11" s="1"/>
  <c r="KJ70" i="11" s="1"/>
  <c r="KJ71" i="11" s="1"/>
  <c r="KJ72" i="11" s="1"/>
  <c r="KJ73" i="11" s="1"/>
  <c r="KJ74" i="11" s="1"/>
  <c r="KJ75" i="11" s="1"/>
  <c r="KJ76" i="11" s="1"/>
  <c r="KJ77" i="11" s="1"/>
  <c r="KJ78" i="11" s="1"/>
  <c r="KJ79" i="11" s="1"/>
  <c r="KJ80" i="11" s="1"/>
  <c r="KJ81" i="11" s="1"/>
  <c r="KJ82" i="11" s="1"/>
  <c r="KJ83" i="11" s="1"/>
  <c r="KJ84" i="11" s="1"/>
  <c r="KJ85" i="11" s="1"/>
  <c r="KJ86" i="11" s="1"/>
  <c r="KJ87" i="11" s="1"/>
  <c r="KJ88" i="11" s="1"/>
  <c r="KJ89" i="11" s="1"/>
  <c r="KJ90" i="11" s="1"/>
  <c r="KJ91" i="11" s="1"/>
  <c r="KJ92" i="11" s="1"/>
  <c r="KJ93" i="11" s="1"/>
  <c r="KJ94" i="11" s="1"/>
  <c r="KJ95" i="11" s="1"/>
  <c r="KJ96" i="11" s="1"/>
  <c r="KJ97" i="11" s="1"/>
  <c r="KJ98" i="11" s="1"/>
  <c r="KJ99" i="11" s="1"/>
  <c r="KJ100" i="11" s="1"/>
  <c r="KJ101" i="11" s="1"/>
  <c r="KJ102" i="11" s="1"/>
  <c r="KJ103" i="11" s="1"/>
  <c r="KJ104" i="11" s="1"/>
  <c r="KJ105" i="11" s="1"/>
  <c r="KJ106" i="11" s="1"/>
  <c r="KJ107" i="11" s="1"/>
  <c r="KJ108" i="11" s="1"/>
  <c r="KJ109" i="11" s="1"/>
  <c r="KJ110" i="11" s="1"/>
  <c r="KJ111" i="11" s="1"/>
  <c r="KJ112" i="11" s="1"/>
  <c r="KJ113" i="11" s="1"/>
  <c r="KJ114" i="11" s="1"/>
  <c r="KJ115" i="11" s="1"/>
  <c r="KJ116" i="11" s="1"/>
  <c r="KJ117" i="11" s="1"/>
  <c r="KJ118" i="11" s="1"/>
  <c r="KK7" i="11"/>
  <c r="EH123" i="11"/>
  <c r="EH8" i="11"/>
  <c r="EI7" i="11"/>
  <c r="KK9" i="11" l="1"/>
  <c r="KK10" i="11" s="1"/>
  <c r="KK11" i="11" s="1"/>
  <c r="KK12" i="11" s="1"/>
  <c r="KK13" i="11" s="1"/>
  <c r="KK14" i="11" s="1"/>
  <c r="KK15" i="11" s="1"/>
  <c r="KK16" i="11" s="1"/>
  <c r="KK17" i="11" s="1"/>
  <c r="KK18" i="11" s="1"/>
  <c r="KK19" i="11" s="1"/>
  <c r="KK20" i="11" s="1"/>
  <c r="KK21" i="11" s="1"/>
  <c r="KK22" i="11" s="1"/>
  <c r="KK23" i="11" s="1"/>
  <c r="KK24" i="11" s="1"/>
  <c r="KK25" i="11" s="1"/>
  <c r="KK26" i="11" s="1"/>
  <c r="KK27" i="11" s="1"/>
  <c r="KK28" i="11" s="1"/>
  <c r="KK29" i="11" s="1"/>
  <c r="KK30" i="11" s="1"/>
  <c r="KK31" i="11" s="1"/>
  <c r="KK32" i="11" s="1"/>
  <c r="KK33" i="11" s="1"/>
  <c r="KK34" i="11" s="1"/>
  <c r="KK35" i="11" s="1"/>
  <c r="KK36" i="11" s="1"/>
  <c r="KK37" i="11" s="1"/>
  <c r="KK38" i="11" s="1"/>
  <c r="KK39" i="11" s="1"/>
  <c r="KK40" i="11" s="1"/>
  <c r="KK41" i="11" s="1"/>
  <c r="KK42" i="11" s="1"/>
  <c r="KK43" i="11" s="1"/>
  <c r="KK44" i="11" s="1"/>
  <c r="KK45" i="11" s="1"/>
  <c r="KK46" i="11" s="1"/>
  <c r="KK47" i="11" s="1"/>
  <c r="KK48" i="11" s="1"/>
  <c r="KK49" i="11" s="1"/>
  <c r="KK50" i="11" s="1"/>
  <c r="KK51" i="11" s="1"/>
  <c r="KK52" i="11" s="1"/>
  <c r="KK53" i="11" s="1"/>
  <c r="KK54" i="11" s="1"/>
  <c r="KK55" i="11" s="1"/>
  <c r="KK56" i="11" s="1"/>
  <c r="KK57" i="11" s="1"/>
  <c r="KK58" i="11" s="1"/>
  <c r="KK59" i="11" s="1"/>
  <c r="KK60" i="11" s="1"/>
  <c r="KK61" i="11" s="1"/>
  <c r="KK62" i="11" s="1"/>
  <c r="KK63" i="11" s="1"/>
  <c r="KK64" i="11" s="1"/>
  <c r="KK65" i="11" s="1"/>
  <c r="KK66" i="11" s="1"/>
  <c r="KK67" i="11" s="1"/>
  <c r="KK68" i="11" s="1"/>
  <c r="KK69" i="11" s="1"/>
  <c r="KK70" i="11" s="1"/>
  <c r="KK71" i="11" s="1"/>
  <c r="KK72" i="11" s="1"/>
  <c r="KK73" i="11" s="1"/>
  <c r="KK74" i="11" s="1"/>
  <c r="KK75" i="11" s="1"/>
  <c r="KK76" i="11" s="1"/>
  <c r="KK77" i="11" s="1"/>
  <c r="KK78" i="11" s="1"/>
  <c r="KK79" i="11" s="1"/>
  <c r="KK80" i="11" s="1"/>
  <c r="KK81" i="11" s="1"/>
  <c r="KK82" i="11" s="1"/>
  <c r="KK83" i="11" s="1"/>
  <c r="KK84" i="11" s="1"/>
  <c r="KK85" i="11" s="1"/>
  <c r="KK86" i="11" s="1"/>
  <c r="KK87" i="11" s="1"/>
  <c r="KK88" i="11" s="1"/>
  <c r="KK89" i="11" s="1"/>
  <c r="KK90" i="11" s="1"/>
  <c r="KK91" i="11" s="1"/>
  <c r="KK92" i="11" s="1"/>
  <c r="KK93" i="11" s="1"/>
  <c r="KK94" i="11" s="1"/>
  <c r="KK95" i="11" s="1"/>
  <c r="KK96" i="11" s="1"/>
  <c r="KK97" i="11" s="1"/>
  <c r="KK98" i="11" s="1"/>
  <c r="KK99" i="11" s="1"/>
  <c r="KK100" i="11" s="1"/>
  <c r="KK101" i="11" s="1"/>
  <c r="KK102" i="11" s="1"/>
  <c r="KK103" i="11" s="1"/>
  <c r="KK104" i="11" s="1"/>
  <c r="KK105" i="11" s="1"/>
  <c r="KK106" i="11" s="1"/>
  <c r="KK107" i="11" s="1"/>
  <c r="KK108" i="11" s="1"/>
  <c r="KK109" i="11" s="1"/>
  <c r="KK110" i="11" s="1"/>
  <c r="KK111" i="11" s="1"/>
  <c r="KK112" i="11" s="1"/>
  <c r="KK113" i="11" s="1"/>
  <c r="KK114" i="11" s="1"/>
  <c r="KK115" i="11" s="1"/>
  <c r="KK116" i="11" s="1"/>
  <c r="KK117" i="11" s="1"/>
  <c r="KK118" i="11" s="1"/>
  <c r="KL7" i="11"/>
  <c r="EI123" i="11"/>
  <c r="EI8" i="11"/>
  <c r="EJ7" i="11"/>
  <c r="KL9" i="11" l="1"/>
  <c r="KL10" i="11" s="1"/>
  <c r="KL11" i="11" s="1"/>
  <c r="KL12" i="11" s="1"/>
  <c r="KL13" i="11" s="1"/>
  <c r="KL14" i="11" s="1"/>
  <c r="KL15" i="11" s="1"/>
  <c r="KL16" i="11" s="1"/>
  <c r="KL17" i="11" s="1"/>
  <c r="KL18" i="11" s="1"/>
  <c r="KL19" i="11" s="1"/>
  <c r="KL20" i="11" s="1"/>
  <c r="KL21" i="11" s="1"/>
  <c r="KL22" i="11" s="1"/>
  <c r="KL23" i="11" s="1"/>
  <c r="KL24" i="11" s="1"/>
  <c r="KL25" i="11" s="1"/>
  <c r="KL26" i="11" s="1"/>
  <c r="KL27" i="11" s="1"/>
  <c r="KL28" i="11" s="1"/>
  <c r="KL29" i="11" s="1"/>
  <c r="KL30" i="11" s="1"/>
  <c r="KL31" i="11" s="1"/>
  <c r="KL32" i="11" s="1"/>
  <c r="KL33" i="11" s="1"/>
  <c r="KL34" i="11" s="1"/>
  <c r="KL35" i="11" s="1"/>
  <c r="KL36" i="11" s="1"/>
  <c r="KL37" i="11" s="1"/>
  <c r="KL38" i="11" s="1"/>
  <c r="KL39" i="11" s="1"/>
  <c r="KL40" i="11" s="1"/>
  <c r="KL41" i="11" s="1"/>
  <c r="KL42" i="11" s="1"/>
  <c r="KL43" i="11" s="1"/>
  <c r="KL44" i="11" s="1"/>
  <c r="KL45" i="11" s="1"/>
  <c r="KL46" i="11" s="1"/>
  <c r="KL47" i="11" s="1"/>
  <c r="KL48" i="11" s="1"/>
  <c r="KL49" i="11" s="1"/>
  <c r="KL50" i="11" s="1"/>
  <c r="KL51" i="11" s="1"/>
  <c r="KL52" i="11" s="1"/>
  <c r="KL53" i="11" s="1"/>
  <c r="KL54" i="11" s="1"/>
  <c r="KL55" i="11" s="1"/>
  <c r="KL56" i="11" s="1"/>
  <c r="KL57" i="11" s="1"/>
  <c r="KL58" i="11" s="1"/>
  <c r="KL59" i="11" s="1"/>
  <c r="KL60" i="11" s="1"/>
  <c r="KL61" i="11" s="1"/>
  <c r="KL62" i="11" s="1"/>
  <c r="KL63" i="11" s="1"/>
  <c r="KL64" i="11" s="1"/>
  <c r="KL65" i="11" s="1"/>
  <c r="KL66" i="11" s="1"/>
  <c r="KL67" i="11" s="1"/>
  <c r="KL68" i="11" s="1"/>
  <c r="KL69" i="11" s="1"/>
  <c r="KL70" i="11" s="1"/>
  <c r="KL71" i="11" s="1"/>
  <c r="KL72" i="11" s="1"/>
  <c r="KL73" i="11" s="1"/>
  <c r="KL74" i="11" s="1"/>
  <c r="KL75" i="11" s="1"/>
  <c r="KL76" i="11" s="1"/>
  <c r="KL77" i="11" s="1"/>
  <c r="KL78" i="11" s="1"/>
  <c r="KL79" i="11" s="1"/>
  <c r="KL80" i="11" s="1"/>
  <c r="KL81" i="11" s="1"/>
  <c r="KL82" i="11" s="1"/>
  <c r="KL83" i="11" s="1"/>
  <c r="KL84" i="11" s="1"/>
  <c r="KL85" i="11" s="1"/>
  <c r="KL86" i="11" s="1"/>
  <c r="KL87" i="11" s="1"/>
  <c r="KL88" i="11" s="1"/>
  <c r="KL89" i="11" s="1"/>
  <c r="KL90" i="11" s="1"/>
  <c r="KL91" i="11" s="1"/>
  <c r="KL92" i="11" s="1"/>
  <c r="KL93" i="11" s="1"/>
  <c r="KL94" i="11" s="1"/>
  <c r="KL95" i="11" s="1"/>
  <c r="KL96" i="11" s="1"/>
  <c r="KL97" i="11" s="1"/>
  <c r="KL98" i="11" s="1"/>
  <c r="KL99" i="11" s="1"/>
  <c r="KL100" i="11" s="1"/>
  <c r="KL101" i="11" s="1"/>
  <c r="KL102" i="11" s="1"/>
  <c r="KL103" i="11" s="1"/>
  <c r="KL104" i="11" s="1"/>
  <c r="KL105" i="11" s="1"/>
  <c r="KL106" i="11" s="1"/>
  <c r="KL107" i="11" s="1"/>
  <c r="KL108" i="11" s="1"/>
  <c r="KL109" i="11" s="1"/>
  <c r="KL110" i="11" s="1"/>
  <c r="KL111" i="11" s="1"/>
  <c r="KL112" i="11" s="1"/>
  <c r="KL113" i="11" s="1"/>
  <c r="KL114" i="11" s="1"/>
  <c r="KL115" i="11" s="1"/>
  <c r="KL116" i="11" s="1"/>
  <c r="KL117" i="11" s="1"/>
  <c r="KL118" i="11" s="1"/>
  <c r="KM7" i="11"/>
  <c r="EJ123" i="11"/>
  <c r="EK7" i="11"/>
  <c r="EJ8" i="11"/>
  <c r="KM9" i="11" l="1"/>
  <c r="KM10" i="11" s="1"/>
  <c r="KM11" i="11" s="1"/>
  <c r="KM12" i="11" s="1"/>
  <c r="KM13" i="11" s="1"/>
  <c r="KM14" i="11" s="1"/>
  <c r="KM15" i="11" s="1"/>
  <c r="KM16" i="11" s="1"/>
  <c r="KM17" i="11" s="1"/>
  <c r="KM18" i="11" s="1"/>
  <c r="KM19" i="11" s="1"/>
  <c r="KM20" i="11" s="1"/>
  <c r="KM21" i="11" s="1"/>
  <c r="KM22" i="11" s="1"/>
  <c r="KM23" i="11" s="1"/>
  <c r="KM24" i="11" s="1"/>
  <c r="KM25" i="11" s="1"/>
  <c r="KM26" i="11" s="1"/>
  <c r="KM27" i="11" s="1"/>
  <c r="KM28" i="11" s="1"/>
  <c r="KM29" i="11" s="1"/>
  <c r="KM30" i="11" s="1"/>
  <c r="KM31" i="11" s="1"/>
  <c r="KM32" i="11" s="1"/>
  <c r="KM33" i="11" s="1"/>
  <c r="KM34" i="11" s="1"/>
  <c r="KM35" i="11" s="1"/>
  <c r="KM36" i="11" s="1"/>
  <c r="KM37" i="11" s="1"/>
  <c r="KM38" i="11" s="1"/>
  <c r="KM39" i="11" s="1"/>
  <c r="KM40" i="11" s="1"/>
  <c r="KM41" i="11" s="1"/>
  <c r="KM42" i="11" s="1"/>
  <c r="KM43" i="11" s="1"/>
  <c r="KM44" i="11" s="1"/>
  <c r="KM45" i="11" s="1"/>
  <c r="KM46" i="11" s="1"/>
  <c r="KM47" i="11" s="1"/>
  <c r="KM48" i="11" s="1"/>
  <c r="KM49" i="11" s="1"/>
  <c r="KM50" i="11" s="1"/>
  <c r="KM51" i="11" s="1"/>
  <c r="KM52" i="11" s="1"/>
  <c r="KM53" i="11" s="1"/>
  <c r="KM54" i="11" s="1"/>
  <c r="KM55" i="11" s="1"/>
  <c r="KM56" i="11" s="1"/>
  <c r="KM57" i="11" s="1"/>
  <c r="KM58" i="11" s="1"/>
  <c r="KM59" i="11" s="1"/>
  <c r="KM60" i="11" s="1"/>
  <c r="KM61" i="11" s="1"/>
  <c r="KM62" i="11" s="1"/>
  <c r="KM63" i="11" s="1"/>
  <c r="KM64" i="11" s="1"/>
  <c r="KM65" i="11" s="1"/>
  <c r="KM66" i="11" s="1"/>
  <c r="KM67" i="11" s="1"/>
  <c r="KM68" i="11" s="1"/>
  <c r="KM69" i="11" s="1"/>
  <c r="KM70" i="11" s="1"/>
  <c r="KM71" i="11" s="1"/>
  <c r="KM72" i="11" s="1"/>
  <c r="KM73" i="11" s="1"/>
  <c r="KM74" i="11" s="1"/>
  <c r="KM75" i="11" s="1"/>
  <c r="KM76" i="11" s="1"/>
  <c r="KM77" i="11" s="1"/>
  <c r="KM78" i="11" s="1"/>
  <c r="KM79" i="11" s="1"/>
  <c r="KM80" i="11" s="1"/>
  <c r="KM81" i="11" s="1"/>
  <c r="KM82" i="11" s="1"/>
  <c r="KM83" i="11" s="1"/>
  <c r="KM84" i="11" s="1"/>
  <c r="KM85" i="11" s="1"/>
  <c r="KM86" i="11" s="1"/>
  <c r="KM87" i="11" s="1"/>
  <c r="KM88" i="11" s="1"/>
  <c r="KM89" i="11" s="1"/>
  <c r="KM90" i="11" s="1"/>
  <c r="KM91" i="11" s="1"/>
  <c r="KM92" i="11" s="1"/>
  <c r="KM93" i="11" s="1"/>
  <c r="KM94" i="11" s="1"/>
  <c r="KM95" i="11" s="1"/>
  <c r="KM96" i="11" s="1"/>
  <c r="KM97" i="11" s="1"/>
  <c r="KM98" i="11" s="1"/>
  <c r="KM99" i="11" s="1"/>
  <c r="KM100" i="11" s="1"/>
  <c r="KM101" i="11" s="1"/>
  <c r="KM102" i="11" s="1"/>
  <c r="KM103" i="11" s="1"/>
  <c r="KM104" i="11" s="1"/>
  <c r="KM105" i="11" s="1"/>
  <c r="KM106" i="11" s="1"/>
  <c r="KM107" i="11" s="1"/>
  <c r="KM108" i="11" s="1"/>
  <c r="KM109" i="11" s="1"/>
  <c r="KM110" i="11" s="1"/>
  <c r="KM111" i="11" s="1"/>
  <c r="KM112" i="11" s="1"/>
  <c r="KM113" i="11" s="1"/>
  <c r="KM114" i="11" s="1"/>
  <c r="KM115" i="11" s="1"/>
  <c r="KM116" i="11" s="1"/>
  <c r="KM117" i="11" s="1"/>
  <c r="KM118" i="11" s="1"/>
  <c r="KN7" i="11"/>
  <c r="EK123" i="11"/>
  <c r="EL7" i="11"/>
  <c r="EK8" i="11"/>
  <c r="KN9" i="11" l="1"/>
  <c r="KN10" i="11" s="1"/>
  <c r="KN11" i="11" s="1"/>
  <c r="KN12" i="11" s="1"/>
  <c r="KN13" i="11" s="1"/>
  <c r="KN14" i="11" s="1"/>
  <c r="KN15" i="11" s="1"/>
  <c r="KN16" i="11" s="1"/>
  <c r="KN17" i="11" s="1"/>
  <c r="KN18" i="11" s="1"/>
  <c r="KN19" i="11" s="1"/>
  <c r="KN20" i="11" s="1"/>
  <c r="KN21" i="11" s="1"/>
  <c r="KN22" i="11" s="1"/>
  <c r="KN23" i="11" s="1"/>
  <c r="KN24" i="11" s="1"/>
  <c r="KN25" i="11" s="1"/>
  <c r="KN26" i="11" s="1"/>
  <c r="KN27" i="11" s="1"/>
  <c r="KN28" i="11" s="1"/>
  <c r="KN29" i="11" s="1"/>
  <c r="KN30" i="11" s="1"/>
  <c r="KN31" i="11" s="1"/>
  <c r="KN32" i="11" s="1"/>
  <c r="KN33" i="11" s="1"/>
  <c r="KN34" i="11" s="1"/>
  <c r="KN35" i="11" s="1"/>
  <c r="KN36" i="11" s="1"/>
  <c r="KN37" i="11" s="1"/>
  <c r="KN38" i="11" s="1"/>
  <c r="KN39" i="11" s="1"/>
  <c r="KN40" i="11" s="1"/>
  <c r="KN41" i="11" s="1"/>
  <c r="KN42" i="11" s="1"/>
  <c r="KN43" i="11" s="1"/>
  <c r="KN44" i="11" s="1"/>
  <c r="KN45" i="11" s="1"/>
  <c r="KN46" i="11" s="1"/>
  <c r="KN47" i="11" s="1"/>
  <c r="KN48" i="11" s="1"/>
  <c r="KN49" i="11" s="1"/>
  <c r="KN50" i="11" s="1"/>
  <c r="KN51" i="11" s="1"/>
  <c r="KN52" i="11" s="1"/>
  <c r="KN53" i="11" s="1"/>
  <c r="KN54" i="11" s="1"/>
  <c r="KN55" i="11" s="1"/>
  <c r="KN56" i="11" s="1"/>
  <c r="KN57" i="11" s="1"/>
  <c r="KN58" i="11" s="1"/>
  <c r="KN59" i="11" s="1"/>
  <c r="KN60" i="11" s="1"/>
  <c r="KN61" i="11" s="1"/>
  <c r="KN62" i="11" s="1"/>
  <c r="KN63" i="11" s="1"/>
  <c r="KN64" i="11" s="1"/>
  <c r="KN65" i="11" s="1"/>
  <c r="KN66" i="11" s="1"/>
  <c r="KN67" i="11" s="1"/>
  <c r="KN68" i="11" s="1"/>
  <c r="KN69" i="11" s="1"/>
  <c r="KN70" i="11" s="1"/>
  <c r="KN71" i="11" s="1"/>
  <c r="KN72" i="11" s="1"/>
  <c r="KN73" i="11" s="1"/>
  <c r="KN74" i="11" s="1"/>
  <c r="KN75" i="11" s="1"/>
  <c r="KN76" i="11" s="1"/>
  <c r="KN77" i="11" s="1"/>
  <c r="KN78" i="11" s="1"/>
  <c r="KN79" i="11" s="1"/>
  <c r="KN80" i="11" s="1"/>
  <c r="KN81" i="11" s="1"/>
  <c r="KN82" i="11" s="1"/>
  <c r="KN83" i="11" s="1"/>
  <c r="KN84" i="11" s="1"/>
  <c r="KN85" i="11" s="1"/>
  <c r="KN86" i="11" s="1"/>
  <c r="KN87" i="11" s="1"/>
  <c r="KN88" i="11" s="1"/>
  <c r="KN89" i="11" s="1"/>
  <c r="KN90" i="11" s="1"/>
  <c r="KN91" i="11" s="1"/>
  <c r="KN92" i="11" s="1"/>
  <c r="KN93" i="11" s="1"/>
  <c r="KN94" i="11" s="1"/>
  <c r="KN95" i="11" s="1"/>
  <c r="KN96" i="11" s="1"/>
  <c r="KN97" i="11" s="1"/>
  <c r="KN98" i="11" s="1"/>
  <c r="KN99" i="11" s="1"/>
  <c r="KN100" i="11" s="1"/>
  <c r="KN101" i="11" s="1"/>
  <c r="KN102" i="11" s="1"/>
  <c r="KN103" i="11" s="1"/>
  <c r="KN104" i="11" s="1"/>
  <c r="KN105" i="11" s="1"/>
  <c r="KN106" i="11" s="1"/>
  <c r="KN107" i="11" s="1"/>
  <c r="KN108" i="11" s="1"/>
  <c r="KN109" i="11" s="1"/>
  <c r="KN110" i="11" s="1"/>
  <c r="KN111" i="11" s="1"/>
  <c r="KN112" i="11" s="1"/>
  <c r="KN113" i="11" s="1"/>
  <c r="KN114" i="11" s="1"/>
  <c r="KN115" i="11" s="1"/>
  <c r="KN116" i="11" s="1"/>
  <c r="KN117" i="11" s="1"/>
  <c r="KN118" i="11" s="1"/>
  <c r="KO7" i="11"/>
  <c r="EL123" i="11"/>
  <c r="EL8" i="11"/>
  <c r="EM7" i="11"/>
  <c r="KO9" i="11" l="1"/>
  <c r="KO10" i="11" s="1"/>
  <c r="KO11" i="11" s="1"/>
  <c r="KO12" i="11" s="1"/>
  <c r="KO13" i="11" s="1"/>
  <c r="KO14" i="11" s="1"/>
  <c r="KO15" i="11" s="1"/>
  <c r="KO16" i="11" s="1"/>
  <c r="KO17" i="11" s="1"/>
  <c r="KO18" i="11" s="1"/>
  <c r="KO19" i="11" s="1"/>
  <c r="KO20" i="11" s="1"/>
  <c r="KO21" i="11" s="1"/>
  <c r="KO22" i="11" s="1"/>
  <c r="KO23" i="11" s="1"/>
  <c r="KO24" i="11" s="1"/>
  <c r="KO25" i="11" s="1"/>
  <c r="KO26" i="11" s="1"/>
  <c r="KO27" i="11" s="1"/>
  <c r="KO28" i="11" s="1"/>
  <c r="KO29" i="11" s="1"/>
  <c r="KO30" i="11" s="1"/>
  <c r="KO31" i="11" s="1"/>
  <c r="KO32" i="11" s="1"/>
  <c r="KO33" i="11" s="1"/>
  <c r="KO34" i="11" s="1"/>
  <c r="KO35" i="11" s="1"/>
  <c r="KO36" i="11" s="1"/>
  <c r="KO37" i="11" s="1"/>
  <c r="KO38" i="11" s="1"/>
  <c r="KO39" i="11" s="1"/>
  <c r="KO40" i="11" s="1"/>
  <c r="KO41" i="11" s="1"/>
  <c r="KO42" i="11" s="1"/>
  <c r="KO43" i="11" s="1"/>
  <c r="KO44" i="11" s="1"/>
  <c r="KO45" i="11" s="1"/>
  <c r="KO46" i="11" s="1"/>
  <c r="KO47" i="11" s="1"/>
  <c r="KO48" i="11" s="1"/>
  <c r="KO49" i="11" s="1"/>
  <c r="KO50" i="11" s="1"/>
  <c r="KO51" i="11" s="1"/>
  <c r="KO52" i="11" s="1"/>
  <c r="KO53" i="11" s="1"/>
  <c r="KO54" i="11" s="1"/>
  <c r="KO55" i="11" s="1"/>
  <c r="KO56" i="11" s="1"/>
  <c r="KO57" i="11" s="1"/>
  <c r="KO58" i="11" s="1"/>
  <c r="KO59" i="11" s="1"/>
  <c r="KO60" i="11" s="1"/>
  <c r="KO61" i="11" s="1"/>
  <c r="KO62" i="11" s="1"/>
  <c r="KO63" i="11" s="1"/>
  <c r="KO64" i="11" s="1"/>
  <c r="KO65" i="11" s="1"/>
  <c r="KO66" i="11" s="1"/>
  <c r="KO67" i="11" s="1"/>
  <c r="KO68" i="11" s="1"/>
  <c r="KO69" i="11" s="1"/>
  <c r="KO70" i="11" s="1"/>
  <c r="KO71" i="11" s="1"/>
  <c r="KO72" i="11" s="1"/>
  <c r="KO73" i="11" s="1"/>
  <c r="KO74" i="11" s="1"/>
  <c r="KO75" i="11" s="1"/>
  <c r="KO76" i="11" s="1"/>
  <c r="KO77" i="11" s="1"/>
  <c r="KO78" i="11" s="1"/>
  <c r="KO79" i="11" s="1"/>
  <c r="KO80" i="11" s="1"/>
  <c r="KO81" i="11" s="1"/>
  <c r="KO82" i="11" s="1"/>
  <c r="KO83" i="11" s="1"/>
  <c r="KO84" i="11" s="1"/>
  <c r="KO85" i="11" s="1"/>
  <c r="KO86" i="11" s="1"/>
  <c r="KO87" i="11" s="1"/>
  <c r="KO88" i="11" s="1"/>
  <c r="KO89" i="11" s="1"/>
  <c r="KO90" i="11" s="1"/>
  <c r="KO91" i="11" s="1"/>
  <c r="KO92" i="11" s="1"/>
  <c r="KO93" i="11" s="1"/>
  <c r="KO94" i="11" s="1"/>
  <c r="KO95" i="11" s="1"/>
  <c r="KO96" i="11" s="1"/>
  <c r="KO97" i="11" s="1"/>
  <c r="KO98" i="11" s="1"/>
  <c r="KO99" i="11" s="1"/>
  <c r="KO100" i="11" s="1"/>
  <c r="KO101" i="11" s="1"/>
  <c r="KO102" i="11" s="1"/>
  <c r="KO103" i="11" s="1"/>
  <c r="KO104" i="11" s="1"/>
  <c r="KO105" i="11" s="1"/>
  <c r="KO106" i="11" s="1"/>
  <c r="KO107" i="11" s="1"/>
  <c r="KO108" i="11" s="1"/>
  <c r="KO109" i="11" s="1"/>
  <c r="KO110" i="11" s="1"/>
  <c r="KO111" i="11" s="1"/>
  <c r="KO112" i="11" s="1"/>
  <c r="KO113" i="11" s="1"/>
  <c r="KO114" i="11" s="1"/>
  <c r="KO115" i="11" s="1"/>
  <c r="KO116" i="11" s="1"/>
  <c r="KO117" i="11" s="1"/>
  <c r="KO118" i="11" s="1"/>
  <c r="KP7" i="11"/>
  <c r="EM123" i="11"/>
  <c r="EN7" i="11"/>
  <c r="EM8" i="11"/>
  <c r="KP9" i="11" l="1"/>
  <c r="KP10" i="11" s="1"/>
  <c r="KP11" i="11" s="1"/>
  <c r="KP12" i="11" s="1"/>
  <c r="KP13" i="11" s="1"/>
  <c r="KP14" i="11" s="1"/>
  <c r="KP15" i="11" s="1"/>
  <c r="KP16" i="11" s="1"/>
  <c r="KP17" i="11" s="1"/>
  <c r="KP18" i="11" s="1"/>
  <c r="KP19" i="11" s="1"/>
  <c r="KP20" i="11" s="1"/>
  <c r="KP21" i="11" s="1"/>
  <c r="KP22" i="11" s="1"/>
  <c r="KP23" i="11" s="1"/>
  <c r="KP24" i="11" s="1"/>
  <c r="KP25" i="11" s="1"/>
  <c r="KP26" i="11" s="1"/>
  <c r="KP27" i="11" s="1"/>
  <c r="KP28" i="11" s="1"/>
  <c r="KP29" i="11" s="1"/>
  <c r="KP30" i="11" s="1"/>
  <c r="KP31" i="11" s="1"/>
  <c r="KP32" i="11" s="1"/>
  <c r="KP33" i="11" s="1"/>
  <c r="KP34" i="11" s="1"/>
  <c r="KP35" i="11" s="1"/>
  <c r="KP36" i="11" s="1"/>
  <c r="KP37" i="11" s="1"/>
  <c r="KP38" i="11" s="1"/>
  <c r="KP39" i="11" s="1"/>
  <c r="KP40" i="11" s="1"/>
  <c r="KP41" i="11" s="1"/>
  <c r="KP42" i="11" s="1"/>
  <c r="KP43" i="11" s="1"/>
  <c r="KP44" i="11" s="1"/>
  <c r="KP45" i="11" s="1"/>
  <c r="KP46" i="11" s="1"/>
  <c r="KP47" i="11" s="1"/>
  <c r="KP48" i="11" s="1"/>
  <c r="KP49" i="11" s="1"/>
  <c r="KP50" i="11" s="1"/>
  <c r="KP51" i="11" s="1"/>
  <c r="KP52" i="11" s="1"/>
  <c r="KP53" i="11" s="1"/>
  <c r="KP54" i="11" s="1"/>
  <c r="KP55" i="11" s="1"/>
  <c r="KP56" i="11" s="1"/>
  <c r="KP57" i="11" s="1"/>
  <c r="KP58" i="11" s="1"/>
  <c r="KP59" i="11" s="1"/>
  <c r="KP60" i="11" s="1"/>
  <c r="KP61" i="11" s="1"/>
  <c r="KP62" i="11" s="1"/>
  <c r="KP63" i="11" s="1"/>
  <c r="KP64" i="11" s="1"/>
  <c r="KP65" i="11" s="1"/>
  <c r="KP66" i="11" s="1"/>
  <c r="KP67" i="11" s="1"/>
  <c r="KP68" i="11" s="1"/>
  <c r="KP69" i="11" s="1"/>
  <c r="KP70" i="11" s="1"/>
  <c r="KP71" i="11" s="1"/>
  <c r="KP72" i="11" s="1"/>
  <c r="KP73" i="11" s="1"/>
  <c r="KP74" i="11" s="1"/>
  <c r="KP75" i="11" s="1"/>
  <c r="KP76" i="11" s="1"/>
  <c r="KP77" i="11" s="1"/>
  <c r="KP78" i="11" s="1"/>
  <c r="KP79" i="11" s="1"/>
  <c r="KP80" i="11" s="1"/>
  <c r="KP81" i="11" s="1"/>
  <c r="KP82" i="11" s="1"/>
  <c r="KP83" i="11" s="1"/>
  <c r="KP84" i="11" s="1"/>
  <c r="KP85" i="11" s="1"/>
  <c r="KP86" i="11" s="1"/>
  <c r="KP87" i="11" s="1"/>
  <c r="KP88" i="11" s="1"/>
  <c r="KP89" i="11" s="1"/>
  <c r="KP90" i="11" s="1"/>
  <c r="KP91" i="11" s="1"/>
  <c r="KP92" i="11" s="1"/>
  <c r="KP93" i="11" s="1"/>
  <c r="KP94" i="11" s="1"/>
  <c r="KP95" i="11" s="1"/>
  <c r="KP96" i="11" s="1"/>
  <c r="KP97" i="11" s="1"/>
  <c r="KP98" i="11" s="1"/>
  <c r="KP99" i="11" s="1"/>
  <c r="KP100" i="11" s="1"/>
  <c r="KP101" i="11" s="1"/>
  <c r="KP102" i="11" s="1"/>
  <c r="KP103" i="11" s="1"/>
  <c r="KP104" i="11" s="1"/>
  <c r="KP105" i="11" s="1"/>
  <c r="KP106" i="11" s="1"/>
  <c r="KP107" i="11" s="1"/>
  <c r="KP108" i="11" s="1"/>
  <c r="KP109" i="11" s="1"/>
  <c r="KP110" i="11" s="1"/>
  <c r="KP111" i="11" s="1"/>
  <c r="KP112" i="11" s="1"/>
  <c r="KP113" i="11" s="1"/>
  <c r="KP114" i="11" s="1"/>
  <c r="KP115" i="11" s="1"/>
  <c r="KP116" i="11" s="1"/>
  <c r="KP117" i="11" s="1"/>
  <c r="KP118" i="11" s="1"/>
  <c r="KQ7" i="11"/>
  <c r="EN123" i="11"/>
  <c r="EO7" i="11"/>
  <c r="EN8" i="11"/>
  <c r="KQ9" i="11" l="1"/>
  <c r="KQ10" i="11" s="1"/>
  <c r="KQ11" i="11" s="1"/>
  <c r="KQ12" i="11" s="1"/>
  <c r="KQ13" i="11" s="1"/>
  <c r="KQ14" i="11" s="1"/>
  <c r="KQ15" i="11" s="1"/>
  <c r="KQ16" i="11" s="1"/>
  <c r="KQ17" i="11" s="1"/>
  <c r="KQ18" i="11" s="1"/>
  <c r="KQ19" i="11" s="1"/>
  <c r="KQ20" i="11" s="1"/>
  <c r="KQ21" i="11" s="1"/>
  <c r="KQ22" i="11" s="1"/>
  <c r="KQ23" i="11" s="1"/>
  <c r="KQ24" i="11" s="1"/>
  <c r="KQ25" i="11" s="1"/>
  <c r="KQ26" i="11" s="1"/>
  <c r="KQ27" i="11" s="1"/>
  <c r="KQ28" i="11" s="1"/>
  <c r="KQ29" i="11" s="1"/>
  <c r="KQ30" i="11" s="1"/>
  <c r="KQ31" i="11" s="1"/>
  <c r="KQ32" i="11" s="1"/>
  <c r="KQ33" i="11" s="1"/>
  <c r="KQ34" i="11" s="1"/>
  <c r="KQ35" i="11" s="1"/>
  <c r="KQ36" i="11" s="1"/>
  <c r="KQ37" i="11" s="1"/>
  <c r="KQ38" i="11" s="1"/>
  <c r="KQ39" i="11" s="1"/>
  <c r="KQ40" i="11" s="1"/>
  <c r="KQ41" i="11" s="1"/>
  <c r="KQ42" i="11" s="1"/>
  <c r="KQ43" i="11" s="1"/>
  <c r="KQ44" i="11" s="1"/>
  <c r="KQ45" i="11" s="1"/>
  <c r="KQ46" i="11" s="1"/>
  <c r="KQ47" i="11" s="1"/>
  <c r="KQ48" i="11" s="1"/>
  <c r="KQ49" i="11" s="1"/>
  <c r="KQ50" i="11" s="1"/>
  <c r="KQ51" i="11" s="1"/>
  <c r="KQ52" i="11" s="1"/>
  <c r="KQ53" i="11" s="1"/>
  <c r="KQ54" i="11" s="1"/>
  <c r="KQ55" i="11" s="1"/>
  <c r="KQ56" i="11" s="1"/>
  <c r="KQ57" i="11" s="1"/>
  <c r="KQ58" i="11" s="1"/>
  <c r="KQ59" i="11" s="1"/>
  <c r="KQ60" i="11" s="1"/>
  <c r="KQ61" i="11" s="1"/>
  <c r="KQ62" i="11" s="1"/>
  <c r="KQ63" i="11" s="1"/>
  <c r="KQ64" i="11" s="1"/>
  <c r="KQ65" i="11" s="1"/>
  <c r="KQ66" i="11" s="1"/>
  <c r="KQ67" i="11" s="1"/>
  <c r="KQ68" i="11" s="1"/>
  <c r="KQ69" i="11" s="1"/>
  <c r="KQ70" i="11" s="1"/>
  <c r="KQ71" i="11" s="1"/>
  <c r="KQ72" i="11" s="1"/>
  <c r="KQ73" i="11" s="1"/>
  <c r="KQ74" i="11" s="1"/>
  <c r="KQ75" i="11" s="1"/>
  <c r="KQ76" i="11" s="1"/>
  <c r="KQ77" i="11" s="1"/>
  <c r="KQ78" i="11" s="1"/>
  <c r="KQ79" i="11" s="1"/>
  <c r="KQ80" i="11" s="1"/>
  <c r="KQ81" i="11" s="1"/>
  <c r="KQ82" i="11" s="1"/>
  <c r="KQ83" i="11" s="1"/>
  <c r="KQ84" i="11" s="1"/>
  <c r="KQ85" i="11" s="1"/>
  <c r="KQ86" i="11" s="1"/>
  <c r="KQ87" i="11" s="1"/>
  <c r="KQ88" i="11" s="1"/>
  <c r="KQ89" i="11" s="1"/>
  <c r="KQ90" i="11" s="1"/>
  <c r="KQ91" i="11" s="1"/>
  <c r="KQ92" i="11" s="1"/>
  <c r="KQ93" i="11" s="1"/>
  <c r="KQ94" i="11" s="1"/>
  <c r="KQ95" i="11" s="1"/>
  <c r="KQ96" i="11" s="1"/>
  <c r="KQ97" i="11" s="1"/>
  <c r="KQ98" i="11" s="1"/>
  <c r="KQ99" i="11" s="1"/>
  <c r="KQ100" i="11" s="1"/>
  <c r="KQ101" i="11" s="1"/>
  <c r="KQ102" i="11" s="1"/>
  <c r="KQ103" i="11" s="1"/>
  <c r="KQ104" i="11" s="1"/>
  <c r="KQ105" i="11" s="1"/>
  <c r="KQ106" i="11" s="1"/>
  <c r="KQ107" i="11" s="1"/>
  <c r="KQ108" i="11" s="1"/>
  <c r="KQ109" i="11" s="1"/>
  <c r="KQ110" i="11" s="1"/>
  <c r="KQ111" i="11" s="1"/>
  <c r="KQ112" i="11" s="1"/>
  <c r="KQ113" i="11" s="1"/>
  <c r="KQ114" i="11" s="1"/>
  <c r="KQ115" i="11" s="1"/>
  <c r="KQ116" i="11" s="1"/>
  <c r="KQ117" i="11" s="1"/>
  <c r="KQ118" i="11" s="1"/>
  <c r="KR7" i="11"/>
  <c r="EO123" i="11"/>
  <c r="EP7" i="11"/>
  <c r="EO8" i="11"/>
  <c r="KR9" i="11" l="1"/>
  <c r="KR10" i="11" s="1"/>
  <c r="KR11" i="11" s="1"/>
  <c r="KR12" i="11" s="1"/>
  <c r="KR13" i="11" s="1"/>
  <c r="KR14" i="11" s="1"/>
  <c r="KR15" i="11" s="1"/>
  <c r="KR16" i="11" s="1"/>
  <c r="KR17" i="11" s="1"/>
  <c r="KR18" i="11" s="1"/>
  <c r="KR19" i="11" s="1"/>
  <c r="KR20" i="11" s="1"/>
  <c r="KR21" i="11" s="1"/>
  <c r="KR22" i="11" s="1"/>
  <c r="KR23" i="11" s="1"/>
  <c r="KR24" i="11" s="1"/>
  <c r="KR25" i="11" s="1"/>
  <c r="KR26" i="11" s="1"/>
  <c r="KR27" i="11" s="1"/>
  <c r="KR28" i="11" s="1"/>
  <c r="KR29" i="11" s="1"/>
  <c r="KR30" i="11" s="1"/>
  <c r="KR31" i="11" s="1"/>
  <c r="KR32" i="11" s="1"/>
  <c r="KR33" i="11" s="1"/>
  <c r="KR34" i="11" s="1"/>
  <c r="KR35" i="11" s="1"/>
  <c r="KR36" i="11" s="1"/>
  <c r="KR37" i="11" s="1"/>
  <c r="KR38" i="11" s="1"/>
  <c r="KR39" i="11" s="1"/>
  <c r="KR40" i="11" s="1"/>
  <c r="KR41" i="11" s="1"/>
  <c r="KR42" i="11" s="1"/>
  <c r="KR43" i="11" s="1"/>
  <c r="KR44" i="11" s="1"/>
  <c r="KR45" i="11" s="1"/>
  <c r="KR46" i="11" s="1"/>
  <c r="KR47" i="11" s="1"/>
  <c r="KR48" i="11" s="1"/>
  <c r="KR49" i="11" s="1"/>
  <c r="KR50" i="11" s="1"/>
  <c r="KR51" i="11" s="1"/>
  <c r="KR52" i="11" s="1"/>
  <c r="KR53" i="11" s="1"/>
  <c r="KR54" i="11" s="1"/>
  <c r="KR55" i="11" s="1"/>
  <c r="KR56" i="11" s="1"/>
  <c r="KR57" i="11" s="1"/>
  <c r="KR58" i="11" s="1"/>
  <c r="KR59" i="11" s="1"/>
  <c r="KR60" i="11" s="1"/>
  <c r="KR61" i="11" s="1"/>
  <c r="KR62" i="11" s="1"/>
  <c r="KR63" i="11" s="1"/>
  <c r="KR64" i="11" s="1"/>
  <c r="KR65" i="11" s="1"/>
  <c r="KR66" i="11" s="1"/>
  <c r="KR67" i="11" s="1"/>
  <c r="KR68" i="11" s="1"/>
  <c r="KR69" i="11" s="1"/>
  <c r="KR70" i="11" s="1"/>
  <c r="KR71" i="11" s="1"/>
  <c r="KR72" i="11" s="1"/>
  <c r="KR73" i="11" s="1"/>
  <c r="KR74" i="11" s="1"/>
  <c r="KR75" i="11" s="1"/>
  <c r="KR76" i="11" s="1"/>
  <c r="KR77" i="11" s="1"/>
  <c r="KR78" i="11" s="1"/>
  <c r="KR79" i="11" s="1"/>
  <c r="KR80" i="11" s="1"/>
  <c r="KR81" i="11" s="1"/>
  <c r="KR82" i="11" s="1"/>
  <c r="KR83" i="11" s="1"/>
  <c r="KR84" i="11" s="1"/>
  <c r="KR85" i="11" s="1"/>
  <c r="KR86" i="11" s="1"/>
  <c r="KR87" i="11" s="1"/>
  <c r="KR88" i="11" s="1"/>
  <c r="KR89" i="11" s="1"/>
  <c r="KR90" i="11" s="1"/>
  <c r="KR91" i="11" s="1"/>
  <c r="KR92" i="11" s="1"/>
  <c r="KR93" i="11" s="1"/>
  <c r="KR94" i="11" s="1"/>
  <c r="KR95" i="11" s="1"/>
  <c r="KR96" i="11" s="1"/>
  <c r="KR97" i="11" s="1"/>
  <c r="KR98" i="11" s="1"/>
  <c r="KR99" i="11" s="1"/>
  <c r="KR100" i="11" s="1"/>
  <c r="KR101" i="11" s="1"/>
  <c r="KR102" i="11" s="1"/>
  <c r="KR103" i="11" s="1"/>
  <c r="KR104" i="11" s="1"/>
  <c r="KR105" i="11" s="1"/>
  <c r="KR106" i="11" s="1"/>
  <c r="KR107" i="11" s="1"/>
  <c r="KR108" i="11" s="1"/>
  <c r="KR109" i="11" s="1"/>
  <c r="KR110" i="11" s="1"/>
  <c r="KR111" i="11" s="1"/>
  <c r="KR112" i="11" s="1"/>
  <c r="KR113" i="11" s="1"/>
  <c r="KR114" i="11" s="1"/>
  <c r="KR115" i="11" s="1"/>
  <c r="KR116" i="11" s="1"/>
  <c r="KR117" i="11" s="1"/>
  <c r="KR118" i="11" s="1"/>
  <c r="KS7" i="11"/>
  <c r="EP123" i="11"/>
  <c r="EP8" i="11"/>
  <c r="EQ7" i="11"/>
  <c r="KS9" i="11" l="1"/>
  <c r="KS10" i="11" s="1"/>
  <c r="KS11" i="11" s="1"/>
  <c r="KS12" i="11" s="1"/>
  <c r="KS13" i="11" s="1"/>
  <c r="KS14" i="11" s="1"/>
  <c r="KS15" i="11" s="1"/>
  <c r="KS16" i="11" s="1"/>
  <c r="KS17" i="11" s="1"/>
  <c r="KS18" i="11" s="1"/>
  <c r="KS19" i="11" s="1"/>
  <c r="KS20" i="11" s="1"/>
  <c r="KS21" i="11" s="1"/>
  <c r="KS22" i="11" s="1"/>
  <c r="KS23" i="11" s="1"/>
  <c r="KS24" i="11" s="1"/>
  <c r="KS25" i="11" s="1"/>
  <c r="KS26" i="11" s="1"/>
  <c r="KS27" i="11" s="1"/>
  <c r="KS28" i="11" s="1"/>
  <c r="KS29" i="11" s="1"/>
  <c r="KS30" i="11" s="1"/>
  <c r="KS31" i="11" s="1"/>
  <c r="KS32" i="11" s="1"/>
  <c r="KS33" i="11" s="1"/>
  <c r="KS34" i="11" s="1"/>
  <c r="KS35" i="11" s="1"/>
  <c r="KS36" i="11" s="1"/>
  <c r="KS37" i="11" s="1"/>
  <c r="KS38" i="11" s="1"/>
  <c r="KS39" i="11" s="1"/>
  <c r="KS40" i="11" s="1"/>
  <c r="KS41" i="11" s="1"/>
  <c r="KS42" i="11" s="1"/>
  <c r="KS43" i="11" s="1"/>
  <c r="KS44" i="11" s="1"/>
  <c r="KS45" i="11" s="1"/>
  <c r="KS46" i="11" s="1"/>
  <c r="KS47" i="11" s="1"/>
  <c r="KS48" i="11" s="1"/>
  <c r="KS49" i="11" s="1"/>
  <c r="KS50" i="11" s="1"/>
  <c r="KS51" i="11" s="1"/>
  <c r="KS52" i="11" s="1"/>
  <c r="KS53" i="11" s="1"/>
  <c r="KS54" i="11" s="1"/>
  <c r="KS55" i="11" s="1"/>
  <c r="KS56" i="11" s="1"/>
  <c r="KS57" i="11" s="1"/>
  <c r="KS58" i="11" s="1"/>
  <c r="KS59" i="11" s="1"/>
  <c r="KS60" i="11" s="1"/>
  <c r="KS61" i="11" s="1"/>
  <c r="KS62" i="11" s="1"/>
  <c r="KS63" i="11" s="1"/>
  <c r="KS64" i="11" s="1"/>
  <c r="KS65" i="11" s="1"/>
  <c r="KS66" i="11" s="1"/>
  <c r="KS67" i="11" s="1"/>
  <c r="KS68" i="11" s="1"/>
  <c r="KS69" i="11" s="1"/>
  <c r="KS70" i="11" s="1"/>
  <c r="KS71" i="11" s="1"/>
  <c r="KS72" i="11" s="1"/>
  <c r="KS73" i="11" s="1"/>
  <c r="KS74" i="11" s="1"/>
  <c r="KS75" i="11" s="1"/>
  <c r="KS76" i="11" s="1"/>
  <c r="KS77" i="11" s="1"/>
  <c r="KS78" i="11" s="1"/>
  <c r="KS79" i="11" s="1"/>
  <c r="KS80" i="11" s="1"/>
  <c r="KS81" i="11" s="1"/>
  <c r="KS82" i="11" s="1"/>
  <c r="KS83" i="11" s="1"/>
  <c r="KS84" i="11" s="1"/>
  <c r="KS85" i="11" s="1"/>
  <c r="KS86" i="11" s="1"/>
  <c r="KS87" i="11" s="1"/>
  <c r="KS88" i="11" s="1"/>
  <c r="KS89" i="11" s="1"/>
  <c r="KS90" i="11" s="1"/>
  <c r="KS91" i="11" s="1"/>
  <c r="KS92" i="11" s="1"/>
  <c r="KS93" i="11" s="1"/>
  <c r="KS94" i="11" s="1"/>
  <c r="KS95" i="11" s="1"/>
  <c r="KS96" i="11" s="1"/>
  <c r="KS97" i="11" s="1"/>
  <c r="KS98" i="11" s="1"/>
  <c r="KS99" i="11" s="1"/>
  <c r="KS100" i="11" s="1"/>
  <c r="KS101" i="11" s="1"/>
  <c r="KS102" i="11" s="1"/>
  <c r="KS103" i="11" s="1"/>
  <c r="KS104" i="11" s="1"/>
  <c r="KS105" i="11" s="1"/>
  <c r="KS106" i="11" s="1"/>
  <c r="KS107" i="11" s="1"/>
  <c r="KS108" i="11" s="1"/>
  <c r="KS109" i="11" s="1"/>
  <c r="KS110" i="11" s="1"/>
  <c r="KS111" i="11" s="1"/>
  <c r="KS112" i="11" s="1"/>
  <c r="KS113" i="11" s="1"/>
  <c r="KS114" i="11" s="1"/>
  <c r="KS115" i="11" s="1"/>
  <c r="KS116" i="11" s="1"/>
  <c r="KS117" i="11" s="1"/>
  <c r="KS118" i="11" s="1"/>
  <c r="KT7" i="11"/>
  <c r="EQ123" i="11"/>
  <c r="EQ8" i="11"/>
  <c r="ER7" i="11"/>
  <c r="KT9" i="11" l="1"/>
  <c r="KT10" i="11" s="1"/>
  <c r="KT11" i="11" s="1"/>
  <c r="KT12" i="11" s="1"/>
  <c r="KT13" i="11" s="1"/>
  <c r="KT14" i="11" s="1"/>
  <c r="KT15" i="11" s="1"/>
  <c r="KT16" i="11" s="1"/>
  <c r="KT17" i="11" s="1"/>
  <c r="KT18" i="11" s="1"/>
  <c r="KT19" i="11" s="1"/>
  <c r="KT20" i="11" s="1"/>
  <c r="KT21" i="11" s="1"/>
  <c r="KT22" i="11" s="1"/>
  <c r="KT23" i="11" s="1"/>
  <c r="KT24" i="11" s="1"/>
  <c r="KT25" i="11" s="1"/>
  <c r="KT26" i="11" s="1"/>
  <c r="KT27" i="11" s="1"/>
  <c r="KT28" i="11" s="1"/>
  <c r="KT29" i="11" s="1"/>
  <c r="KT30" i="11" s="1"/>
  <c r="KT31" i="11" s="1"/>
  <c r="KT32" i="11" s="1"/>
  <c r="KT33" i="11" s="1"/>
  <c r="KT34" i="11" s="1"/>
  <c r="KT35" i="11" s="1"/>
  <c r="KT36" i="11" s="1"/>
  <c r="KT37" i="11" s="1"/>
  <c r="KT38" i="11" s="1"/>
  <c r="KT39" i="11" s="1"/>
  <c r="KT40" i="11" s="1"/>
  <c r="KT41" i="11" s="1"/>
  <c r="KT42" i="11" s="1"/>
  <c r="KT43" i="11" s="1"/>
  <c r="KT44" i="11" s="1"/>
  <c r="KT45" i="11" s="1"/>
  <c r="KT46" i="11" s="1"/>
  <c r="KT47" i="11" s="1"/>
  <c r="KT48" i="11" s="1"/>
  <c r="KT49" i="11" s="1"/>
  <c r="KT50" i="11" s="1"/>
  <c r="KT51" i="11" s="1"/>
  <c r="KT52" i="11" s="1"/>
  <c r="KT53" i="11" s="1"/>
  <c r="KT54" i="11" s="1"/>
  <c r="KT55" i="11" s="1"/>
  <c r="KT56" i="11" s="1"/>
  <c r="KT57" i="11" s="1"/>
  <c r="KT58" i="11" s="1"/>
  <c r="KT59" i="11" s="1"/>
  <c r="KT60" i="11" s="1"/>
  <c r="KT61" i="11" s="1"/>
  <c r="KT62" i="11" s="1"/>
  <c r="KT63" i="11" s="1"/>
  <c r="KT64" i="11" s="1"/>
  <c r="KT65" i="11" s="1"/>
  <c r="KT66" i="11" s="1"/>
  <c r="KT67" i="11" s="1"/>
  <c r="KT68" i="11" s="1"/>
  <c r="KT69" i="11" s="1"/>
  <c r="KT70" i="11" s="1"/>
  <c r="KT71" i="11" s="1"/>
  <c r="KT72" i="11" s="1"/>
  <c r="KT73" i="11" s="1"/>
  <c r="KT74" i="11" s="1"/>
  <c r="KT75" i="11" s="1"/>
  <c r="KT76" i="11" s="1"/>
  <c r="KT77" i="11" s="1"/>
  <c r="KT78" i="11" s="1"/>
  <c r="KT79" i="11" s="1"/>
  <c r="KT80" i="11" s="1"/>
  <c r="KT81" i="11" s="1"/>
  <c r="KT82" i="11" s="1"/>
  <c r="KT83" i="11" s="1"/>
  <c r="KT84" i="11" s="1"/>
  <c r="KT85" i="11" s="1"/>
  <c r="KT86" i="11" s="1"/>
  <c r="KT87" i="11" s="1"/>
  <c r="KT88" i="11" s="1"/>
  <c r="KT89" i="11" s="1"/>
  <c r="KT90" i="11" s="1"/>
  <c r="KT91" i="11" s="1"/>
  <c r="KT92" i="11" s="1"/>
  <c r="KT93" i="11" s="1"/>
  <c r="KT94" i="11" s="1"/>
  <c r="KT95" i="11" s="1"/>
  <c r="KT96" i="11" s="1"/>
  <c r="KT97" i="11" s="1"/>
  <c r="KT98" i="11" s="1"/>
  <c r="KT99" i="11" s="1"/>
  <c r="KT100" i="11" s="1"/>
  <c r="KT101" i="11" s="1"/>
  <c r="KT102" i="11" s="1"/>
  <c r="KT103" i="11" s="1"/>
  <c r="KT104" i="11" s="1"/>
  <c r="KT105" i="11" s="1"/>
  <c r="KT106" i="11" s="1"/>
  <c r="KT107" i="11" s="1"/>
  <c r="KT108" i="11" s="1"/>
  <c r="KT109" i="11" s="1"/>
  <c r="KT110" i="11" s="1"/>
  <c r="KT111" i="11" s="1"/>
  <c r="KT112" i="11" s="1"/>
  <c r="KT113" i="11" s="1"/>
  <c r="KT114" i="11" s="1"/>
  <c r="KT115" i="11" s="1"/>
  <c r="KT116" i="11" s="1"/>
  <c r="KT117" i="11" s="1"/>
  <c r="KT118" i="11" s="1"/>
  <c r="KU7" i="11"/>
  <c r="ER123" i="11"/>
  <c r="ES7" i="11"/>
  <c r="ER8" i="11"/>
  <c r="KU9" i="11" l="1"/>
  <c r="KU10" i="11" s="1"/>
  <c r="KU11" i="11" s="1"/>
  <c r="KU12" i="11" s="1"/>
  <c r="KU13" i="11" s="1"/>
  <c r="KU14" i="11" s="1"/>
  <c r="KU15" i="11" s="1"/>
  <c r="KU16" i="11" s="1"/>
  <c r="KU17" i="11" s="1"/>
  <c r="KU18" i="11" s="1"/>
  <c r="KU19" i="11" s="1"/>
  <c r="KU20" i="11" s="1"/>
  <c r="KU21" i="11" s="1"/>
  <c r="KU22" i="11" s="1"/>
  <c r="KU23" i="11" s="1"/>
  <c r="KU24" i="11" s="1"/>
  <c r="KU25" i="11" s="1"/>
  <c r="KU26" i="11" s="1"/>
  <c r="KU27" i="11" s="1"/>
  <c r="KU28" i="11" s="1"/>
  <c r="KU29" i="11" s="1"/>
  <c r="KU30" i="11" s="1"/>
  <c r="KU31" i="11" s="1"/>
  <c r="KU32" i="11" s="1"/>
  <c r="KU33" i="11" s="1"/>
  <c r="KU34" i="11" s="1"/>
  <c r="KU35" i="11" s="1"/>
  <c r="KU36" i="11" s="1"/>
  <c r="KU37" i="11" s="1"/>
  <c r="KU38" i="11" s="1"/>
  <c r="KU39" i="11" s="1"/>
  <c r="KU40" i="11" s="1"/>
  <c r="KU41" i="11" s="1"/>
  <c r="KU42" i="11" s="1"/>
  <c r="KU43" i="11" s="1"/>
  <c r="KU44" i="11" s="1"/>
  <c r="KU45" i="11" s="1"/>
  <c r="KU46" i="11" s="1"/>
  <c r="KU47" i="11" s="1"/>
  <c r="KU48" i="11" s="1"/>
  <c r="KU49" i="11" s="1"/>
  <c r="KU50" i="11" s="1"/>
  <c r="KU51" i="11" s="1"/>
  <c r="KU52" i="11" s="1"/>
  <c r="KU53" i="11" s="1"/>
  <c r="KU54" i="11" s="1"/>
  <c r="KU55" i="11" s="1"/>
  <c r="KU56" i="11" s="1"/>
  <c r="KU57" i="11" s="1"/>
  <c r="KU58" i="11" s="1"/>
  <c r="KU59" i="11" s="1"/>
  <c r="KU60" i="11" s="1"/>
  <c r="KU61" i="11" s="1"/>
  <c r="KU62" i="11" s="1"/>
  <c r="KU63" i="11" s="1"/>
  <c r="KU64" i="11" s="1"/>
  <c r="KU65" i="11" s="1"/>
  <c r="KU66" i="11" s="1"/>
  <c r="KU67" i="11" s="1"/>
  <c r="KU68" i="11" s="1"/>
  <c r="KU69" i="11" s="1"/>
  <c r="KU70" i="11" s="1"/>
  <c r="KU71" i="11" s="1"/>
  <c r="KU72" i="11" s="1"/>
  <c r="KU73" i="11" s="1"/>
  <c r="KU74" i="11" s="1"/>
  <c r="KU75" i="11" s="1"/>
  <c r="KU76" i="11" s="1"/>
  <c r="KU77" i="11" s="1"/>
  <c r="KU78" i="11" s="1"/>
  <c r="KU79" i="11" s="1"/>
  <c r="KU80" i="11" s="1"/>
  <c r="KU81" i="11" s="1"/>
  <c r="KU82" i="11" s="1"/>
  <c r="KU83" i="11" s="1"/>
  <c r="KU84" i="11" s="1"/>
  <c r="KU85" i="11" s="1"/>
  <c r="KU86" i="11" s="1"/>
  <c r="KU87" i="11" s="1"/>
  <c r="KU88" i="11" s="1"/>
  <c r="KU89" i="11" s="1"/>
  <c r="KU90" i="11" s="1"/>
  <c r="KU91" i="11" s="1"/>
  <c r="KU92" i="11" s="1"/>
  <c r="KU93" i="11" s="1"/>
  <c r="KU94" i="11" s="1"/>
  <c r="KU95" i="11" s="1"/>
  <c r="KU96" i="11" s="1"/>
  <c r="KU97" i="11" s="1"/>
  <c r="KU98" i="11" s="1"/>
  <c r="KU99" i="11" s="1"/>
  <c r="KU100" i="11" s="1"/>
  <c r="KU101" i="11" s="1"/>
  <c r="KU102" i="11" s="1"/>
  <c r="KU103" i="11" s="1"/>
  <c r="KU104" i="11" s="1"/>
  <c r="KU105" i="11" s="1"/>
  <c r="KU106" i="11" s="1"/>
  <c r="KU107" i="11" s="1"/>
  <c r="KU108" i="11" s="1"/>
  <c r="KU109" i="11" s="1"/>
  <c r="KU110" i="11" s="1"/>
  <c r="KU111" i="11" s="1"/>
  <c r="KU112" i="11" s="1"/>
  <c r="KU113" i="11" s="1"/>
  <c r="KU114" i="11" s="1"/>
  <c r="KU115" i="11" s="1"/>
  <c r="KU116" i="11" s="1"/>
  <c r="KU117" i="11" s="1"/>
  <c r="KU118" i="11" s="1"/>
  <c r="KV7" i="11"/>
  <c r="ES123" i="11"/>
  <c r="ET7" i="11"/>
  <c r="ES8" i="11"/>
  <c r="KV9" i="11" l="1"/>
  <c r="KV10" i="11" s="1"/>
  <c r="KV11" i="11" s="1"/>
  <c r="KV12" i="11" s="1"/>
  <c r="KV13" i="11" s="1"/>
  <c r="KV14" i="11" s="1"/>
  <c r="KV15" i="11" s="1"/>
  <c r="KV16" i="11" s="1"/>
  <c r="KV17" i="11" s="1"/>
  <c r="KV18" i="11" s="1"/>
  <c r="KV19" i="11" s="1"/>
  <c r="KV20" i="11" s="1"/>
  <c r="KV21" i="11" s="1"/>
  <c r="KV22" i="11" s="1"/>
  <c r="KV23" i="11" s="1"/>
  <c r="KV24" i="11" s="1"/>
  <c r="KV25" i="11" s="1"/>
  <c r="KV26" i="11" s="1"/>
  <c r="KV27" i="11" s="1"/>
  <c r="KV28" i="11" s="1"/>
  <c r="KV29" i="11" s="1"/>
  <c r="KV30" i="11" s="1"/>
  <c r="KV31" i="11" s="1"/>
  <c r="KV32" i="11" s="1"/>
  <c r="KV33" i="11" s="1"/>
  <c r="KV34" i="11" s="1"/>
  <c r="KV35" i="11" s="1"/>
  <c r="KV36" i="11" s="1"/>
  <c r="KV37" i="11" s="1"/>
  <c r="KV38" i="11" s="1"/>
  <c r="KV39" i="11" s="1"/>
  <c r="KV40" i="11" s="1"/>
  <c r="KV41" i="11" s="1"/>
  <c r="KV42" i="11" s="1"/>
  <c r="KV43" i="11" s="1"/>
  <c r="KV44" i="11" s="1"/>
  <c r="KV45" i="11" s="1"/>
  <c r="KV46" i="11" s="1"/>
  <c r="KV47" i="11" s="1"/>
  <c r="KV48" i="11" s="1"/>
  <c r="KV49" i="11" s="1"/>
  <c r="KV50" i="11" s="1"/>
  <c r="KV51" i="11" s="1"/>
  <c r="KV52" i="11" s="1"/>
  <c r="KV53" i="11" s="1"/>
  <c r="KV54" i="11" s="1"/>
  <c r="KV55" i="11" s="1"/>
  <c r="KV56" i="11" s="1"/>
  <c r="KV57" i="11" s="1"/>
  <c r="KV58" i="11" s="1"/>
  <c r="KV59" i="11" s="1"/>
  <c r="KV60" i="11" s="1"/>
  <c r="KV61" i="11" s="1"/>
  <c r="KV62" i="11" s="1"/>
  <c r="KV63" i="11" s="1"/>
  <c r="KV64" i="11" s="1"/>
  <c r="KV65" i="11" s="1"/>
  <c r="KV66" i="11" s="1"/>
  <c r="KV67" i="11" s="1"/>
  <c r="KV68" i="11" s="1"/>
  <c r="KV69" i="11" s="1"/>
  <c r="KV70" i="11" s="1"/>
  <c r="KV71" i="11" s="1"/>
  <c r="KV72" i="11" s="1"/>
  <c r="KV73" i="11" s="1"/>
  <c r="KV74" i="11" s="1"/>
  <c r="KV75" i="11" s="1"/>
  <c r="KV76" i="11" s="1"/>
  <c r="KV77" i="11" s="1"/>
  <c r="KV78" i="11" s="1"/>
  <c r="KV79" i="11" s="1"/>
  <c r="KV80" i="11" s="1"/>
  <c r="KV81" i="11" s="1"/>
  <c r="KV82" i="11" s="1"/>
  <c r="KV83" i="11" s="1"/>
  <c r="KV84" i="11" s="1"/>
  <c r="KV85" i="11" s="1"/>
  <c r="KV86" i="11" s="1"/>
  <c r="KV87" i="11" s="1"/>
  <c r="KV88" i="11" s="1"/>
  <c r="KV89" i="11" s="1"/>
  <c r="KV90" i="11" s="1"/>
  <c r="KV91" i="11" s="1"/>
  <c r="KV92" i="11" s="1"/>
  <c r="KV93" i="11" s="1"/>
  <c r="KV94" i="11" s="1"/>
  <c r="KV95" i="11" s="1"/>
  <c r="KV96" i="11" s="1"/>
  <c r="KV97" i="11" s="1"/>
  <c r="KV98" i="11" s="1"/>
  <c r="KV99" i="11" s="1"/>
  <c r="KV100" i="11" s="1"/>
  <c r="KV101" i="11" s="1"/>
  <c r="KV102" i="11" s="1"/>
  <c r="KV103" i="11" s="1"/>
  <c r="KV104" i="11" s="1"/>
  <c r="KV105" i="11" s="1"/>
  <c r="KV106" i="11" s="1"/>
  <c r="KV107" i="11" s="1"/>
  <c r="KV108" i="11" s="1"/>
  <c r="KV109" i="11" s="1"/>
  <c r="KV110" i="11" s="1"/>
  <c r="KV111" i="11" s="1"/>
  <c r="KV112" i="11" s="1"/>
  <c r="KV113" i="11" s="1"/>
  <c r="KV114" i="11" s="1"/>
  <c r="KV115" i="11" s="1"/>
  <c r="KV116" i="11" s="1"/>
  <c r="KV117" i="11" s="1"/>
  <c r="KV118" i="11" s="1"/>
  <c r="KW7" i="11"/>
  <c r="ET123" i="11"/>
  <c r="ET8" i="11"/>
  <c r="EU7" i="11"/>
  <c r="KW9" i="11" l="1"/>
  <c r="KW10" i="11" s="1"/>
  <c r="KW11" i="11" s="1"/>
  <c r="KW12" i="11" s="1"/>
  <c r="KW13" i="11" s="1"/>
  <c r="KW14" i="11" s="1"/>
  <c r="KW15" i="11" s="1"/>
  <c r="KW16" i="11" s="1"/>
  <c r="KW17" i="11" s="1"/>
  <c r="KW18" i="11" s="1"/>
  <c r="KW19" i="11" s="1"/>
  <c r="KW20" i="11" s="1"/>
  <c r="KW21" i="11" s="1"/>
  <c r="KW22" i="11" s="1"/>
  <c r="KW23" i="11" s="1"/>
  <c r="KW24" i="11" s="1"/>
  <c r="KW25" i="11" s="1"/>
  <c r="KW26" i="11" s="1"/>
  <c r="KW27" i="11" s="1"/>
  <c r="KW28" i="11" s="1"/>
  <c r="KW29" i="11" s="1"/>
  <c r="KW30" i="11" s="1"/>
  <c r="KW31" i="11" s="1"/>
  <c r="KW32" i="11" s="1"/>
  <c r="KW33" i="11" s="1"/>
  <c r="KW34" i="11" s="1"/>
  <c r="KW35" i="11" s="1"/>
  <c r="KW36" i="11" s="1"/>
  <c r="KW37" i="11" s="1"/>
  <c r="KW38" i="11" s="1"/>
  <c r="KW39" i="11" s="1"/>
  <c r="KW40" i="11" s="1"/>
  <c r="KW41" i="11" s="1"/>
  <c r="KW42" i="11" s="1"/>
  <c r="KW43" i="11" s="1"/>
  <c r="KW44" i="11" s="1"/>
  <c r="KW45" i="11" s="1"/>
  <c r="KW46" i="11" s="1"/>
  <c r="KW47" i="11" s="1"/>
  <c r="KW48" i="11" s="1"/>
  <c r="KW49" i="11" s="1"/>
  <c r="KW50" i="11" s="1"/>
  <c r="KW51" i="11" s="1"/>
  <c r="KW52" i="11" s="1"/>
  <c r="KW53" i="11" s="1"/>
  <c r="KW54" i="11" s="1"/>
  <c r="KW55" i="11" s="1"/>
  <c r="KW56" i="11" s="1"/>
  <c r="KW57" i="11" s="1"/>
  <c r="KW58" i="11" s="1"/>
  <c r="KW59" i="11" s="1"/>
  <c r="KW60" i="11" s="1"/>
  <c r="KW61" i="11" s="1"/>
  <c r="KW62" i="11" s="1"/>
  <c r="KW63" i="11" s="1"/>
  <c r="KW64" i="11" s="1"/>
  <c r="KW65" i="11" s="1"/>
  <c r="KW66" i="11" s="1"/>
  <c r="KW67" i="11" s="1"/>
  <c r="KW68" i="11" s="1"/>
  <c r="KW69" i="11" s="1"/>
  <c r="KW70" i="11" s="1"/>
  <c r="KW71" i="11" s="1"/>
  <c r="KW72" i="11" s="1"/>
  <c r="KW73" i="11" s="1"/>
  <c r="KW74" i="11" s="1"/>
  <c r="KW75" i="11" s="1"/>
  <c r="KW76" i="11" s="1"/>
  <c r="KW77" i="11" s="1"/>
  <c r="KW78" i="11" s="1"/>
  <c r="KW79" i="11" s="1"/>
  <c r="KW80" i="11" s="1"/>
  <c r="KW81" i="11" s="1"/>
  <c r="KW82" i="11" s="1"/>
  <c r="KW83" i="11" s="1"/>
  <c r="KW84" i="11" s="1"/>
  <c r="KW85" i="11" s="1"/>
  <c r="KW86" i="11" s="1"/>
  <c r="KW87" i="11" s="1"/>
  <c r="KW88" i="11" s="1"/>
  <c r="KW89" i="11" s="1"/>
  <c r="KW90" i="11" s="1"/>
  <c r="KW91" i="11" s="1"/>
  <c r="KW92" i="11" s="1"/>
  <c r="KW93" i="11" s="1"/>
  <c r="KW94" i="11" s="1"/>
  <c r="KW95" i="11" s="1"/>
  <c r="KW96" i="11" s="1"/>
  <c r="KW97" i="11" s="1"/>
  <c r="KW98" i="11" s="1"/>
  <c r="KW99" i="11" s="1"/>
  <c r="KW100" i="11" s="1"/>
  <c r="KW101" i="11" s="1"/>
  <c r="KW102" i="11" s="1"/>
  <c r="KW103" i="11" s="1"/>
  <c r="KW104" i="11" s="1"/>
  <c r="KW105" i="11" s="1"/>
  <c r="KW106" i="11" s="1"/>
  <c r="KW107" i="11" s="1"/>
  <c r="KW108" i="11" s="1"/>
  <c r="KW109" i="11" s="1"/>
  <c r="KW110" i="11" s="1"/>
  <c r="KW111" i="11" s="1"/>
  <c r="KW112" i="11" s="1"/>
  <c r="KW113" i="11" s="1"/>
  <c r="KW114" i="11" s="1"/>
  <c r="KW115" i="11" s="1"/>
  <c r="KW116" i="11" s="1"/>
  <c r="KW117" i="11" s="1"/>
  <c r="KW118" i="11" s="1"/>
  <c r="KX7" i="11"/>
  <c r="EU123" i="11"/>
  <c r="EU8" i="11"/>
  <c r="EV7" i="11"/>
  <c r="KX9" i="11" l="1"/>
  <c r="KX10" i="11" s="1"/>
  <c r="KX11" i="11" s="1"/>
  <c r="KX12" i="11" s="1"/>
  <c r="KX13" i="11" s="1"/>
  <c r="KX14" i="11" s="1"/>
  <c r="KX15" i="11" s="1"/>
  <c r="KX16" i="11" s="1"/>
  <c r="KX17" i="11" s="1"/>
  <c r="KX18" i="11" s="1"/>
  <c r="KX19" i="11" s="1"/>
  <c r="KX20" i="11" s="1"/>
  <c r="KX21" i="11" s="1"/>
  <c r="KX22" i="11" s="1"/>
  <c r="KX23" i="11" s="1"/>
  <c r="KX24" i="11" s="1"/>
  <c r="KX25" i="11" s="1"/>
  <c r="KX26" i="11" s="1"/>
  <c r="KX27" i="11" s="1"/>
  <c r="KX28" i="11" s="1"/>
  <c r="KX29" i="11" s="1"/>
  <c r="KX30" i="11" s="1"/>
  <c r="KX31" i="11" s="1"/>
  <c r="KX32" i="11" s="1"/>
  <c r="KX33" i="11" s="1"/>
  <c r="KX34" i="11" s="1"/>
  <c r="KX35" i="11" s="1"/>
  <c r="KX36" i="11" s="1"/>
  <c r="KX37" i="11" s="1"/>
  <c r="KX38" i="11" s="1"/>
  <c r="KX39" i="11" s="1"/>
  <c r="KX40" i="11" s="1"/>
  <c r="KX41" i="11" s="1"/>
  <c r="KX42" i="11" s="1"/>
  <c r="KX43" i="11" s="1"/>
  <c r="KX44" i="11" s="1"/>
  <c r="KX45" i="11" s="1"/>
  <c r="KX46" i="11" s="1"/>
  <c r="KX47" i="11" s="1"/>
  <c r="KX48" i="11" s="1"/>
  <c r="KX49" i="11" s="1"/>
  <c r="KX50" i="11" s="1"/>
  <c r="KX51" i="11" s="1"/>
  <c r="KX52" i="11" s="1"/>
  <c r="KX53" i="11" s="1"/>
  <c r="KX54" i="11" s="1"/>
  <c r="KX55" i="11" s="1"/>
  <c r="KX56" i="11" s="1"/>
  <c r="KX57" i="11" s="1"/>
  <c r="KX58" i="11" s="1"/>
  <c r="KX59" i="11" s="1"/>
  <c r="KX60" i="11" s="1"/>
  <c r="KX61" i="11" s="1"/>
  <c r="KX62" i="11" s="1"/>
  <c r="KX63" i="11" s="1"/>
  <c r="KX64" i="11" s="1"/>
  <c r="KX65" i="11" s="1"/>
  <c r="KX66" i="11" s="1"/>
  <c r="KX67" i="11" s="1"/>
  <c r="KX68" i="11" s="1"/>
  <c r="KX69" i="11" s="1"/>
  <c r="KX70" i="11" s="1"/>
  <c r="KX71" i="11" s="1"/>
  <c r="KX72" i="11" s="1"/>
  <c r="KX73" i="11" s="1"/>
  <c r="KX74" i="11" s="1"/>
  <c r="KX75" i="11" s="1"/>
  <c r="KX76" i="11" s="1"/>
  <c r="KX77" i="11" s="1"/>
  <c r="KX78" i="11" s="1"/>
  <c r="KX79" i="11" s="1"/>
  <c r="KX80" i="11" s="1"/>
  <c r="KX81" i="11" s="1"/>
  <c r="KX82" i="11" s="1"/>
  <c r="KX83" i="11" s="1"/>
  <c r="KX84" i="11" s="1"/>
  <c r="KX85" i="11" s="1"/>
  <c r="KX86" i="11" s="1"/>
  <c r="KX87" i="11" s="1"/>
  <c r="KX88" i="11" s="1"/>
  <c r="KX89" i="11" s="1"/>
  <c r="KX90" i="11" s="1"/>
  <c r="KX91" i="11" s="1"/>
  <c r="KX92" i="11" s="1"/>
  <c r="KX93" i="11" s="1"/>
  <c r="KX94" i="11" s="1"/>
  <c r="KX95" i="11" s="1"/>
  <c r="KX96" i="11" s="1"/>
  <c r="KX97" i="11" s="1"/>
  <c r="KX98" i="11" s="1"/>
  <c r="KX99" i="11" s="1"/>
  <c r="KX100" i="11" s="1"/>
  <c r="KX101" i="11" s="1"/>
  <c r="KX102" i="11" s="1"/>
  <c r="KX103" i="11" s="1"/>
  <c r="KX104" i="11" s="1"/>
  <c r="KX105" i="11" s="1"/>
  <c r="KX106" i="11" s="1"/>
  <c r="KX107" i="11" s="1"/>
  <c r="KX108" i="11" s="1"/>
  <c r="KX109" i="11" s="1"/>
  <c r="KX110" i="11" s="1"/>
  <c r="KX111" i="11" s="1"/>
  <c r="KX112" i="11" s="1"/>
  <c r="KX113" i="11" s="1"/>
  <c r="KX114" i="11" s="1"/>
  <c r="KX115" i="11" s="1"/>
  <c r="KX116" i="11" s="1"/>
  <c r="KX117" i="11" s="1"/>
  <c r="KX118" i="11" s="1"/>
  <c r="KY7" i="11"/>
  <c r="EV123" i="11"/>
  <c r="EW7" i="11"/>
  <c r="EV8" i="11"/>
  <c r="KY9" i="11" l="1"/>
  <c r="KY10" i="11" s="1"/>
  <c r="KY11" i="11" s="1"/>
  <c r="KY12" i="11" s="1"/>
  <c r="KY13" i="11" s="1"/>
  <c r="KY14" i="11" s="1"/>
  <c r="KY15" i="11" s="1"/>
  <c r="KY16" i="11" s="1"/>
  <c r="KY17" i="11" s="1"/>
  <c r="KY18" i="11" s="1"/>
  <c r="KY19" i="11" s="1"/>
  <c r="KY20" i="11" s="1"/>
  <c r="KY21" i="11" s="1"/>
  <c r="KY22" i="11" s="1"/>
  <c r="KY23" i="11" s="1"/>
  <c r="KY24" i="11" s="1"/>
  <c r="KY25" i="11" s="1"/>
  <c r="KY26" i="11" s="1"/>
  <c r="KY27" i="11" s="1"/>
  <c r="KY28" i="11" s="1"/>
  <c r="KY29" i="11" s="1"/>
  <c r="KY30" i="11" s="1"/>
  <c r="KY31" i="11" s="1"/>
  <c r="KY32" i="11" s="1"/>
  <c r="KY33" i="11" s="1"/>
  <c r="KY34" i="11" s="1"/>
  <c r="KY35" i="11" s="1"/>
  <c r="KY36" i="11" s="1"/>
  <c r="KY37" i="11" s="1"/>
  <c r="KY38" i="11" s="1"/>
  <c r="KY39" i="11" s="1"/>
  <c r="KY40" i="11" s="1"/>
  <c r="KY41" i="11" s="1"/>
  <c r="KY42" i="11" s="1"/>
  <c r="KY43" i="11" s="1"/>
  <c r="KY44" i="11" s="1"/>
  <c r="KY45" i="11" s="1"/>
  <c r="KY46" i="11" s="1"/>
  <c r="KY47" i="11" s="1"/>
  <c r="KY48" i="11" s="1"/>
  <c r="KY49" i="11" s="1"/>
  <c r="KY50" i="11" s="1"/>
  <c r="KY51" i="11" s="1"/>
  <c r="KY52" i="11" s="1"/>
  <c r="KY53" i="11" s="1"/>
  <c r="KY54" i="11" s="1"/>
  <c r="KY55" i="11" s="1"/>
  <c r="KY56" i="11" s="1"/>
  <c r="KY57" i="11" s="1"/>
  <c r="KY58" i="11" s="1"/>
  <c r="KY59" i="11" s="1"/>
  <c r="KY60" i="11" s="1"/>
  <c r="KY61" i="11" s="1"/>
  <c r="KY62" i="11" s="1"/>
  <c r="KY63" i="11" s="1"/>
  <c r="KY64" i="11" s="1"/>
  <c r="KY65" i="11" s="1"/>
  <c r="KY66" i="11" s="1"/>
  <c r="KY67" i="11" s="1"/>
  <c r="KY68" i="11" s="1"/>
  <c r="KY69" i="11" s="1"/>
  <c r="KY70" i="11" s="1"/>
  <c r="KY71" i="11" s="1"/>
  <c r="KY72" i="11" s="1"/>
  <c r="KY73" i="11" s="1"/>
  <c r="KY74" i="11" s="1"/>
  <c r="KY75" i="11" s="1"/>
  <c r="KY76" i="11" s="1"/>
  <c r="KY77" i="11" s="1"/>
  <c r="KY78" i="11" s="1"/>
  <c r="KY79" i="11" s="1"/>
  <c r="KY80" i="11" s="1"/>
  <c r="KY81" i="11" s="1"/>
  <c r="KY82" i="11" s="1"/>
  <c r="KY83" i="11" s="1"/>
  <c r="KY84" i="11" s="1"/>
  <c r="KY85" i="11" s="1"/>
  <c r="KY86" i="11" s="1"/>
  <c r="KY87" i="11" s="1"/>
  <c r="KY88" i="11" s="1"/>
  <c r="KY89" i="11" s="1"/>
  <c r="KY90" i="11" s="1"/>
  <c r="KY91" i="11" s="1"/>
  <c r="KY92" i="11" s="1"/>
  <c r="KY93" i="11" s="1"/>
  <c r="KY94" i="11" s="1"/>
  <c r="KY95" i="11" s="1"/>
  <c r="KY96" i="11" s="1"/>
  <c r="KY97" i="11" s="1"/>
  <c r="KY98" i="11" s="1"/>
  <c r="KY99" i="11" s="1"/>
  <c r="KY100" i="11" s="1"/>
  <c r="KY101" i="11" s="1"/>
  <c r="KY102" i="11" s="1"/>
  <c r="KY103" i="11" s="1"/>
  <c r="KY104" i="11" s="1"/>
  <c r="KY105" i="11" s="1"/>
  <c r="KY106" i="11" s="1"/>
  <c r="KY107" i="11" s="1"/>
  <c r="KY108" i="11" s="1"/>
  <c r="KY109" i="11" s="1"/>
  <c r="KY110" i="11" s="1"/>
  <c r="KY111" i="11" s="1"/>
  <c r="KY112" i="11" s="1"/>
  <c r="KY113" i="11" s="1"/>
  <c r="KY114" i="11" s="1"/>
  <c r="KY115" i="11" s="1"/>
  <c r="KY116" i="11" s="1"/>
  <c r="KY117" i="11" s="1"/>
  <c r="KY118" i="11" s="1"/>
  <c r="KZ7" i="11"/>
  <c r="EW123" i="11"/>
  <c r="EX7" i="11"/>
  <c r="EW8" i="11"/>
  <c r="KZ9" i="11" l="1"/>
  <c r="KZ10" i="11" s="1"/>
  <c r="KZ11" i="11" s="1"/>
  <c r="KZ12" i="11" s="1"/>
  <c r="KZ13" i="11" s="1"/>
  <c r="KZ14" i="11" s="1"/>
  <c r="KZ15" i="11" s="1"/>
  <c r="KZ16" i="11" s="1"/>
  <c r="KZ17" i="11" s="1"/>
  <c r="KZ18" i="11" s="1"/>
  <c r="KZ19" i="11" s="1"/>
  <c r="KZ20" i="11" s="1"/>
  <c r="KZ21" i="11" s="1"/>
  <c r="KZ22" i="11" s="1"/>
  <c r="KZ23" i="11" s="1"/>
  <c r="KZ24" i="11" s="1"/>
  <c r="KZ25" i="11" s="1"/>
  <c r="KZ26" i="11" s="1"/>
  <c r="KZ27" i="11" s="1"/>
  <c r="KZ28" i="11" s="1"/>
  <c r="KZ29" i="11" s="1"/>
  <c r="KZ30" i="11" s="1"/>
  <c r="KZ31" i="11" s="1"/>
  <c r="KZ32" i="11" s="1"/>
  <c r="KZ33" i="11" s="1"/>
  <c r="KZ34" i="11" s="1"/>
  <c r="KZ35" i="11" s="1"/>
  <c r="KZ36" i="11" s="1"/>
  <c r="KZ37" i="11" s="1"/>
  <c r="KZ38" i="11" s="1"/>
  <c r="KZ39" i="11" s="1"/>
  <c r="KZ40" i="11" s="1"/>
  <c r="KZ41" i="11" s="1"/>
  <c r="KZ42" i="11" s="1"/>
  <c r="KZ43" i="11" s="1"/>
  <c r="KZ44" i="11" s="1"/>
  <c r="KZ45" i="11" s="1"/>
  <c r="KZ46" i="11" s="1"/>
  <c r="KZ47" i="11" s="1"/>
  <c r="KZ48" i="11" s="1"/>
  <c r="KZ49" i="11" s="1"/>
  <c r="KZ50" i="11" s="1"/>
  <c r="KZ51" i="11" s="1"/>
  <c r="KZ52" i="11" s="1"/>
  <c r="KZ53" i="11" s="1"/>
  <c r="KZ54" i="11" s="1"/>
  <c r="KZ55" i="11" s="1"/>
  <c r="KZ56" i="11" s="1"/>
  <c r="KZ57" i="11" s="1"/>
  <c r="KZ58" i="11" s="1"/>
  <c r="KZ59" i="11" s="1"/>
  <c r="KZ60" i="11" s="1"/>
  <c r="KZ61" i="11" s="1"/>
  <c r="KZ62" i="11" s="1"/>
  <c r="KZ63" i="11" s="1"/>
  <c r="KZ64" i="11" s="1"/>
  <c r="KZ65" i="11" s="1"/>
  <c r="KZ66" i="11" s="1"/>
  <c r="KZ67" i="11" s="1"/>
  <c r="KZ68" i="11" s="1"/>
  <c r="KZ69" i="11" s="1"/>
  <c r="KZ70" i="11" s="1"/>
  <c r="KZ71" i="11" s="1"/>
  <c r="KZ72" i="11" s="1"/>
  <c r="KZ73" i="11" s="1"/>
  <c r="KZ74" i="11" s="1"/>
  <c r="KZ75" i="11" s="1"/>
  <c r="KZ76" i="11" s="1"/>
  <c r="KZ77" i="11" s="1"/>
  <c r="KZ78" i="11" s="1"/>
  <c r="KZ79" i="11" s="1"/>
  <c r="KZ80" i="11" s="1"/>
  <c r="KZ81" i="11" s="1"/>
  <c r="KZ82" i="11" s="1"/>
  <c r="KZ83" i="11" s="1"/>
  <c r="KZ84" i="11" s="1"/>
  <c r="KZ85" i="11" s="1"/>
  <c r="KZ86" i="11" s="1"/>
  <c r="KZ87" i="11" s="1"/>
  <c r="KZ88" i="11" s="1"/>
  <c r="KZ89" i="11" s="1"/>
  <c r="KZ90" i="11" s="1"/>
  <c r="KZ91" i="11" s="1"/>
  <c r="KZ92" i="11" s="1"/>
  <c r="KZ93" i="11" s="1"/>
  <c r="KZ94" i="11" s="1"/>
  <c r="KZ95" i="11" s="1"/>
  <c r="KZ96" i="11" s="1"/>
  <c r="KZ97" i="11" s="1"/>
  <c r="KZ98" i="11" s="1"/>
  <c r="KZ99" i="11" s="1"/>
  <c r="KZ100" i="11" s="1"/>
  <c r="KZ101" i="11" s="1"/>
  <c r="KZ102" i="11" s="1"/>
  <c r="KZ103" i="11" s="1"/>
  <c r="KZ104" i="11" s="1"/>
  <c r="KZ105" i="11" s="1"/>
  <c r="KZ106" i="11" s="1"/>
  <c r="KZ107" i="11" s="1"/>
  <c r="KZ108" i="11" s="1"/>
  <c r="KZ109" i="11" s="1"/>
  <c r="KZ110" i="11" s="1"/>
  <c r="KZ111" i="11" s="1"/>
  <c r="KZ112" i="11" s="1"/>
  <c r="KZ113" i="11" s="1"/>
  <c r="KZ114" i="11" s="1"/>
  <c r="KZ115" i="11" s="1"/>
  <c r="KZ116" i="11" s="1"/>
  <c r="KZ117" i="11" s="1"/>
  <c r="KZ118" i="11" s="1"/>
  <c r="LA7" i="11"/>
  <c r="EX123" i="11"/>
  <c r="EX8" i="11"/>
  <c r="EY7" i="11"/>
  <c r="LA9" i="11" l="1"/>
  <c r="LA10" i="11" s="1"/>
  <c r="LA11" i="11" s="1"/>
  <c r="LA12" i="11" s="1"/>
  <c r="LA13" i="11" s="1"/>
  <c r="LA14" i="11" s="1"/>
  <c r="LA15" i="11" s="1"/>
  <c r="LA16" i="11" s="1"/>
  <c r="LA17" i="11" s="1"/>
  <c r="LA18" i="11" s="1"/>
  <c r="LA19" i="11" s="1"/>
  <c r="LA20" i="11" s="1"/>
  <c r="LA21" i="11" s="1"/>
  <c r="LA22" i="11" s="1"/>
  <c r="LA23" i="11" s="1"/>
  <c r="LA24" i="11" s="1"/>
  <c r="LA25" i="11" s="1"/>
  <c r="LA26" i="11" s="1"/>
  <c r="LA27" i="11" s="1"/>
  <c r="LA28" i="11" s="1"/>
  <c r="LA29" i="11" s="1"/>
  <c r="LA30" i="11" s="1"/>
  <c r="LA31" i="11" s="1"/>
  <c r="LA32" i="11" s="1"/>
  <c r="LA33" i="11" s="1"/>
  <c r="LA34" i="11" s="1"/>
  <c r="LA35" i="11" s="1"/>
  <c r="LA36" i="11" s="1"/>
  <c r="LA37" i="11" s="1"/>
  <c r="LA38" i="11" s="1"/>
  <c r="LA39" i="11" s="1"/>
  <c r="LA40" i="11" s="1"/>
  <c r="LA41" i="11" s="1"/>
  <c r="LA42" i="11" s="1"/>
  <c r="LA43" i="11" s="1"/>
  <c r="LA44" i="11" s="1"/>
  <c r="LA45" i="11" s="1"/>
  <c r="LA46" i="11" s="1"/>
  <c r="LA47" i="11" s="1"/>
  <c r="LA48" i="11" s="1"/>
  <c r="LA49" i="11" s="1"/>
  <c r="LA50" i="11" s="1"/>
  <c r="LA51" i="11" s="1"/>
  <c r="LA52" i="11" s="1"/>
  <c r="LA53" i="11" s="1"/>
  <c r="LA54" i="11" s="1"/>
  <c r="LA55" i="11" s="1"/>
  <c r="LA56" i="11" s="1"/>
  <c r="LA57" i="11" s="1"/>
  <c r="LA58" i="11" s="1"/>
  <c r="LA59" i="11" s="1"/>
  <c r="LA60" i="11" s="1"/>
  <c r="LA61" i="11" s="1"/>
  <c r="LA62" i="11" s="1"/>
  <c r="LA63" i="11" s="1"/>
  <c r="LA64" i="11" s="1"/>
  <c r="LA65" i="11" s="1"/>
  <c r="LA66" i="11" s="1"/>
  <c r="LA67" i="11" s="1"/>
  <c r="LA68" i="11" s="1"/>
  <c r="LA69" i="11" s="1"/>
  <c r="LA70" i="11" s="1"/>
  <c r="LA71" i="11" s="1"/>
  <c r="LA72" i="11" s="1"/>
  <c r="LA73" i="11" s="1"/>
  <c r="LA74" i="11" s="1"/>
  <c r="LA75" i="11" s="1"/>
  <c r="LA76" i="11" s="1"/>
  <c r="LA77" i="11" s="1"/>
  <c r="LA78" i="11" s="1"/>
  <c r="LA79" i="11" s="1"/>
  <c r="LA80" i="11" s="1"/>
  <c r="LA81" i="11" s="1"/>
  <c r="LA82" i="11" s="1"/>
  <c r="LA83" i="11" s="1"/>
  <c r="LA84" i="11" s="1"/>
  <c r="LA85" i="11" s="1"/>
  <c r="LA86" i="11" s="1"/>
  <c r="LA87" i="11" s="1"/>
  <c r="LA88" i="11" s="1"/>
  <c r="LA89" i="11" s="1"/>
  <c r="LA90" i="11" s="1"/>
  <c r="LA91" i="11" s="1"/>
  <c r="LA92" i="11" s="1"/>
  <c r="LA93" i="11" s="1"/>
  <c r="LA94" i="11" s="1"/>
  <c r="LA95" i="11" s="1"/>
  <c r="LA96" i="11" s="1"/>
  <c r="LA97" i="11" s="1"/>
  <c r="LA98" i="11" s="1"/>
  <c r="LA99" i="11" s="1"/>
  <c r="LA100" i="11" s="1"/>
  <c r="LA101" i="11" s="1"/>
  <c r="LA102" i="11" s="1"/>
  <c r="LA103" i="11" s="1"/>
  <c r="LA104" i="11" s="1"/>
  <c r="LA105" i="11" s="1"/>
  <c r="LA106" i="11" s="1"/>
  <c r="LA107" i="11" s="1"/>
  <c r="LA108" i="11" s="1"/>
  <c r="LA109" i="11" s="1"/>
  <c r="LA110" i="11" s="1"/>
  <c r="LA111" i="11" s="1"/>
  <c r="LA112" i="11" s="1"/>
  <c r="LA113" i="11" s="1"/>
  <c r="LA114" i="11" s="1"/>
  <c r="LA115" i="11" s="1"/>
  <c r="LA116" i="11" s="1"/>
  <c r="LA117" i="11" s="1"/>
  <c r="LA118" i="11" s="1"/>
  <c r="LB7" i="11"/>
  <c r="EY123" i="11"/>
  <c r="EZ7" i="11"/>
  <c r="EY8" i="11"/>
  <c r="LB9" i="11" l="1"/>
  <c r="LB10" i="11" s="1"/>
  <c r="LB11" i="11" s="1"/>
  <c r="LB12" i="11" s="1"/>
  <c r="LB13" i="11" s="1"/>
  <c r="LB14" i="11" s="1"/>
  <c r="LB15" i="11" s="1"/>
  <c r="LB16" i="11" s="1"/>
  <c r="LB17" i="11" s="1"/>
  <c r="LB18" i="11" s="1"/>
  <c r="LB19" i="11" s="1"/>
  <c r="LB20" i="11" s="1"/>
  <c r="LB21" i="11" s="1"/>
  <c r="LB22" i="11" s="1"/>
  <c r="LB23" i="11" s="1"/>
  <c r="LB24" i="11" s="1"/>
  <c r="LB25" i="11" s="1"/>
  <c r="LB26" i="11" s="1"/>
  <c r="LB27" i="11" s="1"/>
  <c r="LB28" i="11" s="1"/>
  <c r="LB29" i="11" s="1"/>
  <c r="LB30" i="11" s="1"/>
  <c r="LB31" i="11" s="1"/>
  <c r="LB32" i="11" s="1"/>
  <c r="LB33" i="11" s="1"/>
  <c r="LB34" i="11" s="1"/>
  <c r="LB35" i="11" s="1"/>
  <c r="LB36" i="11" s="1"/>
  <c r="LB37" i="11" s="1"/>
  <c r="LB38" i="11" s="1"/>
  <c r="LB39" i="11" s="1"/>
  <c r="LB40" i="11" s="1"/>
  <c r="LB41" i="11" s="1"/>
  <c r="LB42" i="11" s="1"/>
  <c r="LB43" i="11" s="1"/>
  <c r="LB44" i="11" s="1"/>
  <c r="LB45" i="11" s="1"/>
  <c r="LB46" i="11" s="1"/>
  <c r="LB47" i="11" s="1"/>
  <c r="LB48" i="11" s="1"/>
  <c r="LB49" i="11" s="1"/>
  <c r="LB50" i="11" s="1"/>
  <c r="LB51" i="11" s="1"/>
  <c r="LB52" i="11" s="1"/>
  <c r="LB53" i="11" s="1"/>
  <c r="LB54" i="11" s="1"/>
  <c r="LB55" i="11" s="1"/>
  <c r="LB56" i="11" s="1"/>
  <c r="LB57" i="11" s="1"/>
  <c r="LB58" i="11" s="1"/>
  <c r="LB59" i="11" s="1"/>
  <c r="LB60" i="11" s="1"/>
  <c r="LB61" i="11" s="1"/>
  <c r="LB62" i="11" s="1"/>
  <c r="LB63" i="11" s="1"/>
  <c r="LB64" i="11" s="1"/>
  <c r="LB65" i="11" s="1"/>
  <c r="LB66" i="11" s="1"/>
  <c r="LB67" i="11" s="1"/>
  <c r="LB68" i="11" s="1"/>
  <c r="LB69" i="11" s="1"/>
  <c r="LB70" i="11" s="1"/>
  <c r="LB71" i="11" s="1"/>
  <c r="LB72" i="11" s="1"/>
  <c r="LB73" i="11" s="1"/>
  <c r="LB74" i="11" s="1"/>
  <c r="LB75" i="11" s="1"/>
  <c r="LB76" i="11" s="1"/>
  <c r="LB77" i="11" s="1"/>
  <c r="LB78" i="11" s="1"/>
  <c r="LB79" i="11" s="1"/>
  <c r="LB80" i="11" s="1"/>
  <c r="LB81" i="11" s="1"/>
  <c r="LB82" i="11" s="1"/>
  <c r="LB83" i="11" s="1"/>
  <c r="LB84" i="11" s="1"/>
  <c r="LB85" i="11" s="1"/>
  <c r="LB86" i="11" s="1"/>
  <c r="LB87" i="11" s="1"/>
  <c r="LB88" i="11" s="1"/>
  <c r="LB89" i="11" s="1"/>
  <c r="LB90" i="11" s="1"/>
  <c r="LB91" i="11" s="1"/>
  <c r="LB92" i="11" s="1"/>
  <c r="LB93" i="11" s="1"/>
  <c r="LB94" i="11" s="1"/>
  <c r="LB95" i="11" s="1"/>
  <c r="LB96" i="11" s="1"/>
  <c r="LB97" i="11" s="1"/>
  <c r="LB98" i="11" s="1"/>
  <c r="LB99" i="11" s="1"/>
  <c r="LB100" i="11" s="1"/>
  <c r="LB101" i="11" s="1"/>
  <c r="LB102" i="11" s="1"/>
  <c r="LB103" i="11" s="1"/>
  <c r="LB104" i="11" s="1"/>
  <c r="LB105" i="11" s="1"/>
  <c r="LB106" i="11" s="1"/>
  <c r="LB107" i="11" s="1"/>
  <c r="LB108" i="11" s="1"/>
  <c r="LB109" i="11" s="1"/>
  <c r="LB110" i="11" s="1"/>
  <c r="LB111" i="11" s="1"/>
  <c r="LB112" i="11" s="1"/>
  <c r="LB113" i="11" s="1"/>
  <c r="LB114" i="11" s="1"/>
  <c r="LB115" i="11" s="1"/>
  <c r="LB116" i="11" s="1"/>
  <c r="LB117" i="11" s="1"/>
  <c r="LB118" i="11" s="1"/>
  <c r="LC7" i="11"/>
  <c r="EZ123" i="11"/>
  <c r="FA7" i="11"/>
  <c r="EZ8" i="11"/>
  <c r="LC9" i="11" l="1"/>
  <c r="LC10" i="11" s="1"/>
  <c r="LC11" i="11" s="1"/>
  <c r="LC12" i="11" s="1"/>
  <c r="LC13" i="11" s="1"/>
  <c r="LC14" i="11" s="1"/>
  <c r="LC15" i="11" s="1"/>
  <c r="LC16" i="11" s="1"/>
  <c r="LC17" i="11" s="1"/>
  <c r="LC18" i="11" s="1"/>
  <c r="LC19" i="11" s="1"/>
  <c r="LC20" i="11" s="1"/>
  <c r="LC21" i="11" s="1"/>
  <c r="LC22" i="11" s="1"/>
  <c r="LC23" i="11" s="1"/>
  <c r="LC24" i="11" s="1"/>
  <c r="LC25" i="11" s="1"/>
  <c r="LC26" i="11" s="1"/>
  <c r="LC27" i="11" s="1"/>
  <c r="LC28" i="11" s="1"/>
  <c r="LC29" i="11" s="1"/>
  <c r="LC30" i="11" s="1"/>
  <c r="LC31" i="11" s="1"/>
  <c r="LC32" i="11" s="1"/>
  <c r="LC33" i="11" s="1"/>
  <c r="LC34" i="11" s="1"/>
  <c r="LC35" i="11" s="1"/>
  <c r="LC36" i="11" s="1"/>
  <c r="LC37" i="11" s="1"/>
  <c r="LC38" i="11" s="1"/>
  <c r="LC39" i="11" s="1"/>
  <c r="LC40" i="11" s="1"/>
  <c r="LC41" i="11" s="1"/>
  <c r="LC42" i="11" s="1"/>
  <c r="LC43" i="11" s="1"/>
  <c r="LC44" i="11" s="1"/>
  <c r="LC45" i="11" s="1"/>
  <c r="LC46" i="11" s="1"/>
  <c r="LC47" i="11" s="1"/>
  <c r="LC48" i="11" s="1"/>
  <c r="LC49" i="11" s="1"/>
  <c r="LC50" i="11" s="1"/>
  <c r="LC51" i="11" s="1"/>
  <c r="LC52" i="11" s="1"/>
  <c r="LC53" i="11" s="1"/>
  <c r="LC54" i="11" s="1"/>
  <c r="LC55" i="11" s="1"/>
  <c r="LC56" i="11" s="1"/>
  <c r="LC57" i="11" s="1"/>
  <c r="LC58" i="11" s="1"/>
  <c r="LC59" i="11" s="1"/>
  <c r="LC60" i="11" s="1"/>
  <c r="LC61" i="11" s="1"/>
  <c r="LC62" i="11" s="1"/>
  <c r="LC63" i="11" s="1"/>
  <c r="LC64" i="11" s="1"/>
  <c r="LC65" i="11" s="1"/>
  <c r="LC66" i="11" s="1"/>
  <c r="LC67" i="11" s="1"/>
  <c r="LC68" i="11" s="1"/>
  <c r="LC69" i="11" s="1"/>
  <c r="LC70" i="11" s="1"/>
  <c r="LC71" i="11" s="1"/>
  <c r="LC72" i="11" s="1"/>
  <c r="LC73" i="11" s="1"/>
  <c r="LC74" i="11" s="1"/>
  <c r="LC75" i="11" s="1"/>
  <c r="LC76" i="11" s="1"/>
  <c r="LC77" i="11" s="1"/>
  <c r="LC78" i="11" s="1"/>
  <c r="LC79" i="11" s="1"/>
  <c r="LC80" i="11" s="1"/>
  <c r="LC81" i="11" s="1"/>
  <c r="LC82" i="11" s="1"/>
  <c r="LC83" i="11" s="1"/>
  <c r="LC84" i="11" s="1"/>
  <c r="LC85" i="11" s="1"/>
  <c r="LC86" i="11" s="1"/>
  <c r="LC87" i="11" s="1"/>
  <c r="LC88" i="11" s="1"/>
  <c r="LC89" i="11" s="1"/>
  <c r="LC90" i="11" s="1"/>
  <c r="LC91" i="11" s="1"/>
  <c r="LC92" i="11" s="1"/>
  <c r="LC93" i="11" s="1"/>
  <c r="LC94" i="11" s="1"/>
  <c r="LC95" i="11" s="1"/>
  <c r="LC96" i="11" s="1"/>
  <c r="LC97" i="11" s="1"/>
  <c r="LC98" i="11" s="1"/>
  <c r="LC99" i="11" s="1"/>
  <c r="LC100" i="11" s="1"/>
  <c r="LC101" i="11" s="1"/>
  <c r="LC102" i="11" s="1"/>
  <c r="LC103" i="11" s="1"/>
  <c r="LC104" i="11" s="1"/>
  <c r="LC105" i="11" s="1"/>
  <c r="LC106" i="11" s="1"/>
  <c r="LC107" i="11" s="1"/>
  <c r="LC108" i="11" s="1"/>
  <c r="LC109" i="11" s="1"/>
  <c r="LC110" i="11" s="1"/>
  <c r="LC111" i="11" s="1"/>
  <c r="LC112" i="11" s="1"/>
  <c r="LC113" i="11" s="1"/>
  <c r="LC114" i="11" s="1"/>
  <c r="LC115" i="11" s="1"/>
  <c r="LC116" i="11" s="1"/>
  <c r="LC117" i="11" s="1"/>
  <c r="LC118" i="11" s="1"/>
  <c r="LD7" i="11"/>
  <c r="FA123" i="11"/>
  <c r="FB7" i="11"/>
  <c r="FA8" i="11"/>
  <c r="LD9" i="11" l="1"/>
  <c r="LD10" i="11" s="1"/>
  <c r="LD11" i="11" s="1"/>
  <c r="LD12" i="11" s="1"/>
  <c r="LD13" i="11" s="1"/>
  <c r="LD14" i="11" s="1"/>
  <c r="LD15" i="11" s="1"/>
  <c r="LD16" i="11" s="1"/>
  <c r="LD17" i="11" s="1"/>
  <c r="LD18" i="11" s="1"/>
  <c r="LD19" i="11" s="1"/>
  <c r="LD20" i="11" s="1"/>
  <c r="LD21" i="11" s="1"/>
  <c r="LD22" i="11" s="1"/>
  <c r="LD23" i="11" s="1"/>
  <c r="LD24" i="11" s="1"/>
  <c r="LD25" i="11" s="1"/>
  <c r="LD26" i="11" s="1"/>
  <c r="LD27" i="11" s="1"/>
  <c r="LD28" i="11" s="1"/>
  <c r="LD29" i="11" s="1"/>
  <c r="LD30" i="11" s="1"/>
  <c r="LD31" i="11" s="1"/>
  <c r="LD32" i="11" s="1"/>
  <c r="LD33" i="11" s="1"/>
  <c r="LD34" i="11" s="1"/>
  <c r="LD35" i="11" s="1"/>
  <c r="LD36" i="11" s="1"/>
  <c r="LD37" i="11" s="1"/>
  <c r="LD38" i="11" s="1"/>
  <c r="LD39" i="11" s="1"/>
  <c r="LD40" i="11" s="1"/>
  <c r="LD41" i="11" s="1"/>
  <c r="LD42" i="11" s="1"/>
  <c r="LD43" i="11" s="1"/>
  <c r="LD44" i="11" s="1"/>
  <c r="LD45" i="11" s="1"/>
  <c r="LD46" i="11" s="1"/>
  <c r="LD47" i="11" s="1"/>
  <c r="LD48" i="11" s="1"/>
  <c r="LD49" i="11" s="1"/>
  <c r="LD50" i="11" s="1"/>
  <c r="LD51" i="11" s="1"/>
  <c r="LD52" i="11" s="1"/>
  <c r="LD53" i="11" s="1"/>
  <c r="LD54" i="11" s="1"/>
  <c r="LD55" i="11" s="1"/>
  <c r="LD56" i="11" s="1"/>
  <c r="LD57" i="11" s="1"/>
  <c r="LD58" i="11" s="1"/>
  <c r="LD59" i="11" s="1"/>
  <c r="LD60" i="11" s="1"/>
  <c r="LD61" i="11" s="1"/>
  <c r="LD62" i="11" s="1"/>
  <c r="LD63" i="11" s="1"/>
  <c r="LD64" i="11" s="1"/>
  <c r="LD65" i="11" s="1"/>
  <c r="LD66" i="11" s="1"/>
  <c r="LD67" i="11" s="1"/>
  <c r="LD68" i="11" s="1"/>
  <c r="LD69" i="11" s="1"/>
  <c r="LD70" i="11" s="1"/>
  <c r="LD71" i="11" s="1"/>
  <c r="LD72" i="11" s="1"/>
  <c r="LD73" i="11" s="1"/>
  <c r="LD74" i="11" s="1"/>
  <c r="LD75" i="11" s="1"/>
  <c r="LD76" i="11" s="1"/>
  <c r="LD77" i="11" s="1"/>
  <c r="LD78" i="11" s="1"/>
  <c r="LD79" i="11" s="1"/>
  <c r="LD80" i="11" s="1"/>
  <c r="LD81" i="11" s="1"/>
  <c r="LD82" i="11" s="1"/>
  <c r="LD83" i="11" s="1"/>
  <c r="LD84" i="11" s="1"/>
  <c r="LD85" i="11" s="1"/>
  <c r="LD86" i="11" s="1"/>
  <c r="LD87" i="11" s="1"/>
  <c r="LD88" i="11" s="1"/>
  <c r="LD89" i="11" s="1"/>
  <c r="LD90" i="11" s="1"/>
  <c r="LD91" i="11" s="1"/>
  <c r="LD92" i="11" s="1"/>
  <c r="LD93" i="11" s="1"/>
  <c r="LD94" i="11" s="1"/>
  <c r="LD95" i="11" s="1"/>
  <c r="LD96" i="11" s="1"/>
  <c r="LD97" i="11" s="1"/>
  <c r="LD98" i="11" s="1"/>
  <c r="LD99" i="11" s="1"/>
  <c r="LD100" i="11" s="1"/>
  <c r="LD101" i="11" s="1"/>
  <c r="LD102" i="11" s="1"/>
  <c r="LD103" i="11" s="1"/>
  <c r="LD104" i="11" s="1"/>
  <c r="LD105" i="11" s="1"/>
  <c r="LD106" i="11" s="1"/>
  <c r="LD107" i="11" s="1"/>
  <c r="LD108" i="11" s="1"/>
  <c r="LD109" i="11" s="1"/>
  <c r="LD110" i="11" s="1"/>
  <c r="LD111" i="11" s="1"/>
  <c r="LD112" i="11" s="1"/>
  <c r="LD113" i="11" s="1"/>
  <c r="LD114" i="11" s="1"/>
  <c r="LD115" i="11" s="1"/>
  <c r="LD116" i="11" s="1"/>
  <c r="LD117" i="11" s="1"/>
  <c r="LD118" i="11" s="1"/>
  <c r="LE7" i="11"/>
  <c r="FB123" i="11"/>
  <c r="FB8" i="11"/>
  <c r="FC7" i="11"/>
  <c r="LE9" i="11" l="1"/>
  <c r="LE10" i="11" s="1"/>
  <c r="LE11" i="11" s="1"/>
  <c r="LE12" i="11" s="1"/>
  <c r="LE13" i="11" s="1"/>
  <c r="LE14" i="11" s="1"/>
  <c r="LE15" i="11" s="1"/>
  <c r="LE16" i="11" s="1"/>
  <c r="LE17" i="11" s="1"/>
  <c r="LE18" i="11" s="1"/>
  <c r="LE19" i="11" s="1"/>
  <c r="LE20" i="11" s="1"/>
  <c r="LE21" i="11" s="1"/>
  <c r="LE22" i="11" s="1"/>
  <c r="LE23" i="11" s="1"/>
  <c r="LE24" i="11" s="1"/>
  <c r="LE25" i="11" s="1"/>
  <c r="LE26" i="11" s="1"/>
  <c r="LE27" i="11" s="1"/>
  <c r="LE28" i="11" s="1"/>
  <c r="LE29" i="11" s="1"/>
  <c r="LE30" i="11" s="1"/>
  <c r="LE31" i="11" s="1"/>
  <c r="LE32" i="11" s="1"/>
  <c r="LE33" i="11" s="1"/>
  <c r="LE34" i="11" s="1"/>
  <c r="LE35" i="11" s="1"/>
  <c r="LE36" i="11" s="1"/>
  <c r="LE37" i="11" s="1"/>
  <c r="LE38" i="11" s="1"/>
  <c r="LE39" i="11" s="1"/>
  <c r="LE40" i="11" s="1"/>
  <c r="LE41" i="11" s="1"/>
  <c r="LE42" i="11" s="1"/>
  <c r="LE43" i="11" s="1"/>
  <c r="LE44" i="11" s="1"/>
  <c r="LE45" i="11" s="1"/>
  <c r="LE46" i="11" s="1"/>
  <c r="LE47" i="11" s="1"/>
  <c r="LE48" i="11" s="1"/>
  <c r="LE49" i="11" s="1"/>
  <c r="LE50" i="11" s="1"/>
  <c r="LE51" i="11" s="1"/>
  <c r="LE52" i="11" s="1"/>
  <c r="LE53" i="11" s="1"/>
  <c r="LE54" i="11" s="1"/>
  <c r="LE55" i="11" s="1"/>
  <c r="LE56" i="11" s="1"/>
  <c r="LE57" i="11" s="1"/>
  <c r="LE58" i="11" s="1"/>
  <c r="LE59" i="11" s="1"/>
  <c r="LE60" i="11" s="1"/>
  <c r="LE61" i="11" s="1"/>
  <c r="LE62" i="11" s="1"/>
  <c r="LE63" i="11" s="1"/>
  <c r="LE64" i="11" s="1"/>
  <c r="LE65" i="11" s="1"/>
  <c r="LE66" i="11" s="1"/>
  <c r="LE67" i="11" s="1"/>
  <c r="LE68" i="11" s="1"/>
  <c r="LE69" i="11" s="1"/>
  <c r="LE70" i="11" s="1"/>
  <c r="LE71" i="11" s="1"/>
  <c r="LE72" i="11" s="1"/>
  <c r="LE73" i="11" s="1"/>
  <c r="LE74" i="11" s="1"/>
  <c r="LE75" i="11" s="1"/>
  <c r="LE76" i="11" s="1"/>
  <c r="LE77" i="11" s="1"/>
  <c r="LE78" i="11" s="1"/>
  <c r="LE79" i="11" s="1"/>
  <c r="LE80" i="11" s="1"/>
  <c r="LE81" i="11" s="1"/>
  <c r="LE82" i="11" s="1"/>
  <c r="LE83" i="11" s="1"/>
  <c r="LE84" i="11" s="1"/>
  <c r="LE85" i="11" s="1"/>
  <c r="LE86" i="11" s="1"/>
  <c r="LE87" i="11" s="1"/>
  <c r="LE88" i="11" s="1"/>
  <c r="LE89" i="11" s="1"/>
  <c r="LE90" i="11" s="1"/>
  <c r="LE91" i="11" s="1"/>
  <c r="LE92" i="11" s="1"/>
  <c r="LE93" i="11" s="1"/>
  <c r="LE94" i="11" s="1"/>
  <c r="LE95" i="11" s="1"/>
  <c r="LE96" i="11" s="1"/>
  <c r="LE97" i="11" s="1"/>
  <c r="LE98" i="11" s="1"/>
  <c r="LE99" i="11" s="1"/>
  <c r="LE100" i="11" s="1"/>
  <c r="LE101" i="11" s="1"/>
  <c r="LE102" i="11" s="1"/>
  <c r="LE103" i="11" s="1"/>
  <c r="LE104" i="11" s="1"/>
  <c r="LE105" i="11" s="1"/>
  <c r="LE106" i="11" s="1"/>
  <c r="LE107" i="11" s="1"/>
  <c r="LE108" i="11" s="1"/>
  <c r="LE109" i="11" s="1"/>
  <c r="LE110" i="11" s="1"/>
  <c r="LE111" i="11" s="1"/>
  <c r="LE112" i="11" s="1"/>
  <c r="LE113" i="11" s="1"/>
  <c r="LE114" i="11" s="1"/>
  <c r="LE115" i="11" s="1"/>
  <c r="LE116" i="11" s="1"/>
  <c r="LE117" i="11" s="1"/>
  <c r="LE118" i="11" s="1"/>
  <c r="LF7" i="11"/>
  <c r="FC123" i="11"/>
  <c r="FC8" i="11"/>
  <c r="FD7" i="11"/>
  <c r="LF9" i="11" l="1"/>
  <c r="LF10" i="11" s="1"/>
  <c r="LF11" i="11" s="1"/>
  <c r="LF12" i="11" s="1"/>
  <c r="LF13" i="11" s="1"/>
  <c r="LF14" i="11" s="1"/>
  <c r="LF15" i="11" s="1"/>
  <c r="LF16" i="11" s="1"/>
  <c r="LF17" i="11" s="1"/>
  <c r="LF18" i="11" s="1"/>
  <c r="LF19" i="11" s="1"/>
  <c r="LF20" i="11" s="1"/>
  <c r="LF21" i="11" s="1"/>
  <c r="LF22" i="11" s="1"/>
  <c r="LF23" i="11" s="1"/>
  <c r="LF24" i="11" s="1"/>
  <c r="LF25" i="11" s="1"/>
  <c r="LF26" i="11" s="1"/>
  <c r="LF27" i="11" s="1"/>
  <c r="LF28" i="11" s="1"/>
  <c r="LF29" i="11" s="1"/>
  <c r="LF30" i="11" s="1"/>
  <c r="LF31" i="11" s="1"/>
  <c r="LF32" i="11" s="1"/>
  <c r="LF33" i="11" s="1"/>
  <c r="LF34" i="11" s="1"/>
  <c r="LF35" i="11" s="1"/>
  <c r="LF36" i="11" s="1"/>
  <c r="LF37" i="11" s="1"/>
  <c r="LF38" i="11" s="1"/>
  <c r="LF39" i="11" s="1"/>
  <c r="LF40" i="11" s="1"/>
  <c r="LF41" i="11" s="1"/>
  <c r="LF42" i="11" s="1"/>
  <c r="LF43" i="11" s="1"/>
  <c r="LF44" i="11" s="1"/>
  <c r="LF45" i="11" s="1"/>
  <c r="LF46" i="11" s="1"/>
  <c r="LF47" i="11" s="1"/>
  <c r="LF48" i="11" s="1"/>
  <c r="LF49" i="11" s="1"/>
  <c r="LF50" i="11" s="1"/>
  <c r="LF51" i="11" s="1"/>
  <c r="LF52" i="11" s="1"/>
  <c r="LF53" i="11" s="1"/>
  <c r="LF54" i="11" s="1"/>
  <c r="LF55" i="11" s="1"/>
  <c r="LF56" i="11" s="1"/>
  <c r="LF57" i="11" s="1"/>
  <c r="LF58" i="11" s="1"/>
  <c r="LF59" i="11" s="1"/>
  <c r="LF60" i="11" s="1"/>
  <c r="LF61" i="11" s="1"/>
  <c r="LF62" i="11" s="1"/>
  <c r="LF63" i="11" s="1"/>
  <c r="LF64" i="11" s="1"/>
  <c r="LF65" i="11" s="1"/>
  <c r="LF66" i="11" s="1"/>
  <c r="LF67" i="11" s="1"/>
  <c r="LF68" i="11" s="1"/>
  <c r="LF69" i="11" s="1"/>
  <c r="LF70" i="11" s="1"/>
  <c r="LF71" i="11" s="1"/>
  <c r="LF72" i="11" s="1"/>
  <c r="LF73" i="11" s="1"/>
  <c r="LF74" i="11" s="1"/>
  <c r="LF75" i="11" s="1"/>
  <c r="LF76" i="11" s="1"/>
  <c r="LF77" i="11" s="1"/>
  <c r="LF78" i="11" s="1"/>
  <c r="LF79" i="11" s="1"/>
  <c r="LF80" i="11" s="1"/>
  <c r="LF81" i="11" s="1"/>
  <c r="LF82" i="11" s="1"/>
  <c r="LF83" i="11" s="1"/>
  <c r="LF84" i="11" s="1"/>
  <c r="LF85" i="11" s="1"/>
  <c r="LF86" i="11" s="1"/>
  <c r="LF87" i="11" s="1"/>
  <c r="LF88" i="11" s="1"/>
  <c r="LF89" i="11" s="1"/>
  <c r="LF90" i="11" s="1"/>
  <c r="LF91" i="11" s="1"/>
  <c r="LF92" i="11" s="1"/>
  <c r="LF93" i="11" s="1"/>
  <c r="LF94" i="11" s="1"/>
  <c r="LF95" i="11" s="1"/>
  <c r="LF96" i="11" s="1"/>
  <c r="LF97" i="11" s="1"/>
  <c r="LF98" i="11" s="1"/>
  <c r="LF99" i="11" s="1"/>
  <c r="LF100" i="11" s="1"/>
  <c r="LF101" i="11" s="1"/>
  <c r="LF102" i="11" s="1"/>
  <c r="LF103" i="11" s="1"/>
  <c r="LF104" i="11" s="1"/>
  <c r="LF105" i="11" s="1"/>
  <c r="LF106" i="11" s="1"/>
  <c r="LF107" i="11" s="1"/>
  <c r="LF108" i="11" s="1"/>
  <c r="LF109" i="11" s="1"/>
  <c r="LF110" i="11" s="1"/>
  <c r="LF111" i="11" s="1"/>
  <c r="LF112" i="11" s="1"/>
  <c r="LF113" i="11" s="1"/>
  <c r="LF114" i="11" s="1"/>
  <c r="LF115" i="11" s="1"/>
  <c r="LF116" i="11" s="1"/>
  <c r="LF117" i="11" s="1"/>
  <c r="LF118" i="11" s="1"/>
  <c r="LG7" i="11"/>
  <c r="FD123" i="11"/>
  <c r="FE7" i="11"/>
  <c r="FD8" i="11"/>
  <c r="LG9" i="11" l="1"/>
  <c r="LG10" i="11" s="1"/>
  <c r="LG11" i="11" s="1"/>
  <c r="LG12" i="11" s="1"/>
  <c r="LG13" i="11" s="1"/>
  <c r="LG14" i="11" s="1"/>
  <c r="LG15" i="11" s="1"/>
  <c r="LG16" i="11" s="1"/>
  <c r="LG17" i="11" s="1"/>
  <c r="LG18" i="11" s="1"/>
  <c r="LG19" i="11" s="1"/>
  <c r="LG20" i="11" s="1"/>
  <c r="LG21" i="11" s="1"/>
  <c r="LG22" i="11" s="1"/>
  <c r="LG23" i="11" s="1"/>
  <c r="LG24" i="11" s="1"/>
  <c r="LG25" i="11" s="1"/>
  <c r="LG26" i="11" s="1"/>
  <c r="LG27" i="11" s="1"/>
  <c r="LG28" i="11" s="1"/>
  <c r="LG29" i="11" s="1"/>
  <c r="LG30" i="11" s="1"/>
  <c r="LG31" i="11" s="1"/>
  <c r="LG32" i="11" s="1"/>
  <c r="LG33" i="11" s="1"/>
  <c r="LG34" i="11" s="1"/>
  <c r="LG35" i="11" s="1"/>
  <c r="LG36" i="11" s="1"/>
  <c r="LG37" i="11" s="1"/>
  <c r="LG38" i="11" s="1"/>
  <c r="LG39" i="11" s="1"/>
  <c r="LG40" i="11" s="1"/>
  <c r="LG41" i="11" s="1"/>
  <c r="LG42" i="11" s="1"/>
  <c r="LG43" i="11" s="1"/>
  <c r="LG44" i="11" s="1"/>
  <c r="LG45" i="11" s="1"/>
  <c r="LG46" i="11" s="1"/>
  <c r="LG47" i="11" s="1"/>
  <c r="LG48" i="11" s="1"/>
  <c r="LG49" i="11" s="1"/>
  <c r="LG50" i="11" s="1"/>
  <c r="LG51" i="11" s="1"/>
  <c r="LG52" i="11" s="1"/>
  <c r="LG53" i="11" s="1"/>
  <c r="LG54" i="11" s="1"/>
  <c r="LG55" i="11" s="1"/>
  <c r="LG56" i="11" s="1"/>
  <c r="LG57" i="11" s="1"/>
  <c r="LG58" i="11" s="1"/>
  <c r="LG59" i="11" s="1"/>
  <c r="LG60" i="11" s="1"/>
  <c r="LG61" i="11" s="1"/>
  <c r="LG62" i="11" s="1"/>
  <c r="LG63" i="11" s="1"/>
  <c r="LG64" i="11" s="1"/>
  <c r="LG65" i="11" s="1"/>
  <c r="LG66" i="11" s="1"/>
  <c r="LG67" i="11" s="1"/>
  <c r="LG68" i="11" s="1"/>
  <c r="LG69" i="11" s="1"/>
  <c r="LG70" i="11" s="1"/>
  <c r="LG71" i="11" s="1"/>
  <c r="LG72" i="11" s="1"/>
  <c r="LG73" i="11" s="1"/>
  <c r="LG74" i="11" s="1"/>
  <c r="LG75" i="11" s="1"/>
  <c r="LG76" i="11" s="1"/>
  <c r="LG77" i="11" s="1"/>
  <c r="LG78" i="11" s="1"/>
  <c r="LG79" i="11" s="1"/>
  <c r="LG80" i="11" s="1"/>
  <c r="LG81" i="11" s="1"/>
  <c r="LG82" i="11" s="1"/>
  <c r="LG83" i="11" s="1"/>
  <c r="LG84" i="11" s="1"/>
  <c r="LG85" i="11" s="1"/>
  <c r="LG86" i="11" s="1"/>
  <c r="LG87" i="11" s="1"/>
  <c r="LG88" i="11" s="1"/>
  <c r="LG89" i="11" s="1"/>
  <c r="LG90" i="11" s="1"/>
  <c r="LG91" i="11" s="1"/>
  <c r="LG92" i="11" s="1"/>
  <c r="LG93" i="11" s="1"/>
  <c r="LG94" i="11" s="1"/>
  <c r="LG95" i="11" s="1"/>
  <c r="LG96" i="11" s="1"/>
  <c r="LG97" i="11" s="1"/>
  <c r="LG98" i="11" s="1"/>
  <c r="LG99" i="11" s="1"/>
  <c r="LG100" i="11" s="1"/>
  <c r="LG101" i="11" s="1"/>
  <c r="LG102" i="11" s="1"/>
  <c r="LG103" i="11" s="1"/>
  <c r="LG104" i="11" s="1"/>
  <c r="LG105" i="11" s="1"/>
  <c r="LG106" i="11" s="1"/>
  <c r="LG107" i="11" s="1"/>
  <c r="LG108" i="11" s="1"/>
  <c r="LG109" i="11" s="1"/>
  <c r="LG110" i="11" s="1"/>
  <c r="LG111" i="11" s="1"/>
  <c r="LG112" i="11" s="1"/>
  <c r="LG113" i="11" s="1"/>
  <c r="LG114" i="11" s="1"/>
  <c r="LG115" i="11" s="1"/>
  <c r="LG116" i="11" s="1"/>
  <c r="LG117" i="11" s="1"/>
  <c r="LG118" i="11" s="1"/>
  <c r="LH7" i="11"/>
  <c r="LH9" i="11" s="1"/>
  <c r="LH10" i="11" s="1"/>
  <c r="LH11" i="11" s="1"/>
  <c r="LH12" i="11" s="1"/>
  <c r="LH13" i="11" s="1"/>
  <c r="LH14" i="11" s="1"/>
  <c r="LH15" i="11" s="1"/>
  <c r="LH16" i="11" s="1"/>
  <c r="LH17" i="11" s="1"/>
  <c r="LH18" i="11" s="1"/>
  <c r="LH19" i="11" s="1"/>
  <c r="LH20" i="11" s="1"/>
  <c r="LH21" i="11" s="1"/>
  <c r="LH22" i="11" s="1"/>
  <c r="LH23" i="11" s="1"/>
  <c r="LH24" i="11" s="1"/>
  <c r="LH25" i="11" s="1"/>
  <c r="LH26" i="11" s="1"/>
  <c r="LH27" i="11" s="1"/>
  <c r="LH28" i="11" s="1"/>
  <c r="LH29" i="11" s="1"/>
  <c r="LH30" i="11" s="1"/>
  <c r="LH31" i="11" s="1"/>
  <c r="LH32" i="11" s="1"/>
  <c r="LH33" i="11" s="1"/>
  <c r="LH34" i="11" s="1"/>
  <c r="LH35" i="11" s="1"/>
  <c r="LH36" i="11" s="1"/>
  <c r="LH37" i="11" s="1"/>
  <c r="LH38" i="11" s="1"/>
  <c r="LH39" i="11" s="1"/>
  <c r="LH40" i="11" s="1"/>
  <c r="LH41" i="11" s="1"/>
  <c r="LH42" i="11" s="1"/>
  <c r="LH43" i="11" s="1"/>
  <c r="LH44" i="11" s="1"/>
  <c r="LH45" i="11" s="1"/>
  <c r="LH46" i="11" s="1"/>
  <c r="LH47" i="11" s="1"/>
  <c r="LH48" i="11" s="1"/>
  <c r="LH49" i="11" s="1"/>
  <c r="LH50" i="11" s="1"/>
  <c r="LH51" i="11" s="1"/>
  <c r="LH52" i="11" s="1"/>
  <c r="LH53" i="11" s="1"/>
  <c r="LH54" i="11" s="1"/>
  <c r="LH55" i="11" s="1"/>
  <c r="LH56" i="11" s="1"/>
  <c r="LH57" i="11" s="1"/>
  <c r="LH58" i="11" s="1"/>
  <c r="LH59" i="11" s="1"/>
  <c r="LH60" i="11" s="1"/>
  <c r="LH61" i="11" s="1"/>
  <c r="LH62" i="11" s="1"/>
  <c r="LH63" i="11" s="1"/>
  <c r="LH64" i="11" s="1"/>
  <c r="LH65" i="11" s="1"/>
  <c r="LH66" i="11" s="1"/>
  <c r="LH67" i="11" s="1"/>
  <c r="LH68" i="11" s="1"/>
  <c r="LH69" i="11" s="1"/>
  <c r="LH70" i="11" s="1"/>
  <c r="LH71" i="11" s="1"/>
  <c r="LH72" i="11" s="1"/>
  <c r="LH73" i="11" s="1"/>
  <c r="LH74" i="11" s="1"/>
  <c r="LH75" i="11" s="1"/>
  <c r="LH76" i="11" s="1"/>
  <c r="LH77" i="11" s="1"/>
  <c r="LH78" i="11" s="1"/>
  <c r="LH79" i="11" s="1"/>
  <c r="LH80" i="11" s="1"/>
  <c r="LH81" i="11" s="1"/>
  <c r="LH82" i="11" s="1"/>
  <c r="LH83" i="11" s="1"/>
  <c r="LH84" i="11" s="1"/>
  <c r="LH85" i="11" s="1"/>
  <c r="LH86" i="11" s="1"/>
  <c r="LH87" i="11" s="1"/>
  <c r="LH88" i="11" s="1"/>
  <c r="LH89" i="11" s="1"/>
  <c r="LH90" i="11" s="1"/>
  <c r="LH91" i="11" s="1"/>
  <c r="LH92" i="11" s="1"/>
  <c r="LH93" i="11" s="1"/>
  <c r="LH94" i="11" s="1"/>
  <c r="LH95" i="11" s="1"/>
  <c r="LH96" i="11" s="1"/>
  <c r="LH97" i="11" s="1"/>
  <c r="LH98" i="11" s="1"/>
  <c r="LH99" i="11" s="1"/>
  <c r="LH100" i="11" s="1"/>
  <c r="LH101" i="11" s="1"/>
  <c r="LH102" i="11" s="1"/>
  <c r="LH103" i="11" s="1"/>
  <c r="LH104" i="11" s="1"/>
  <c r="LH105" i="11" s="1"/>
  <c r="LH106" i="11" s="1"/>
  <c r="LH107" i="11" s="1"/>
  <c r="LH108" i="11" s="1"/>
  <c r="LH109" i="11" s="1"/>
  <c r="LH110" i="11" s="1"/>
  <c r="LH111" i="11" s="1"/>
  <c r="LH112" i="11" s="1"/>
  <c r="LH113" i="11" s="1"/>
  <c r="LH114" i="11" s="1"/>
  <c r="LH115" i="11" s="1"/>
  <c r="LH116" i="11" s="1"/>
  <c r="LH117" i="11" s="1"/>
  <c r="LH118" i="11" s="1"/>
  <c r="FE123" i="11"/>
  <c r="FE8" i="11"/>
  <c r="L54" i="9" l="1"/>
  <c r="K54" i="9"/>
  <c r="J54" i="9"/>
  <c r="I54" i="9"/>
  <c r="H54" i="9"/>
  <c r="G54" i="9"/>
  <c r="F54" i="9"/>
  <c r="E54" i="9"/>
  <c r="L53" i="9"/>
  <c r="K53" i="9"/>
  <c r="J53" i="9"/>
  <c r="I53" i="9"/>
  <c r="H53" i="9"/>
  <c r="G53" i="9"/>
  <c r="F53" i="9"/>
  <c r="E53" i="9"/>
  <c r="L52" i="9"/>
  <c r="K52" i="9"/>
  <c r="J52" i="9"/>
  <c r="I52" i="9"/>
  <c r="H52" i="9"/>
  <c r="G52" i="9"/>
  <c r="F52" i="9"/>
  <c r="E52" i="9"/>
  <c r="L51" i="9"/>
  <c r="K51" i="9"/>
  <c r="J51" i="9"/>
  <c r="I51" i="9"/>
  <c r="H51" i="9"/>
  <c r="G51" i="9"/>
  <c r="F51" i="9"/>
  <c r="E51" i="9"/>
  <c r="Y50" i="9"/>
  <c r="X50" i="9"/>
  <c r="W50" i="9"/>
  <c r="V50" i="9"/>
  <c r="U50" i="9"/>
  <c r="L50" i="9"/>
  <c r="K50" i="9"/>
  <c r="J50" i="9"/>
  <c r="I50" i="9"/>
  <c r="H50" i="9"/>
  <c r="G50" i="9"/>
  <c r="F50" i="9"/>
  <c r="E50" i="9"/>
  <c r="Y49" i="9"/>
  <c r="X49" i="9"/>
  <c r="W49" i="9"/>
  <c r="V49" i="9"/>
  <c r="U49" i="9"/>
  <c r="L49" i="9"/>
  <c r="K49" i="9"/>
  <c r="J49" i="9"/>
  <c r="I49" i="9"/>
  <c r="H49" i="9"/>
  <c r="G49" i="9"/>
  <c r="F49" i="9"/>
  <c r="E49" i="9"/>
  <c r="Y48" i="9"/>
  <c r="X48" i="9"/>
  <c r="W48" i="9"/>
  <c r="V48" i="9"/>
  <c r="U48" i="9"/>
  <c r="L48" i="9"/>
  <c r="K48" i="9"/>
  <c r="J48" i="9"/>
  <c r="I48" i="9"/>
  <c r="H48" i="9"/>
  <c r="G48" i="9"/>
  <c r="F48" i="9"/>
  <c r="E48" i="9"/>
  <c r="Y47" i="9"/>
  <c r="X47" i="9"/>
  <c r="W47" i="9"/>
  <c r="V47" i="9"/>
  <c r="U47" i="9"/>
  <c r="M47" i="9"/>
  <c r="L47" i="9"/>
  <c r="K47" i="9"/>
  <c r="J47" i="9"/>
  <c r="I47" i="9"/>
  <c r="H47" i="9"/>
  <c r="G47" i="9"/>
  <c r="F47" i="9"/>
  <c r="E47" i="9"/>
  <c r="Y46" i="9"/>
  <c r="X46" i="9"/>
  <c r="W46" i="9"/>
  <c r="V46" i="9"/>
  <c r="U46" i="9"/>
  <c r="K46" i="9"/>
  <c r="F46" i="9"/>
  <c r="E46" i="9"/>
  <c r="K45" i="9"/>
  <c r="F45" i="9"/>
  <c r="E45" i="9"/>
  <c r="K44" i="9"/>
  <c r="F44" i="9"/>
  <c r="E44" i="9"/>
  <c r="K43" i="9"/>
  <c r="E43" i="9"/>
  <c r="K42" i="9"/>
  <c r="K41" i="9"/>
  <c r="K40" i="9"/>
  <c r="K39" i="9"/>
  <c r="K38" i="9"/>
  <c r="AC37" i="9"/>
  <c r="AB37" i="9"/>
  <c r="AA37" i="9"/>
  <c r="Z37" i="9"/>
  <c r="Y37" i="9"/>
  <c r="X37" i="9"/>
  <c r="W37" i="9"/>
  <c r="V37" i="9"/>
  <c r="L37" i="9"/>
  <c r="K37" i="9"/>
  <c r="J37" i="9"/>
  <c r="I37" i="9"/>
  <c r="H37" i="9"/>
  <c r="G37" i="9"/>
  <c r="F37" i="9"/>
  <c r="E37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AC35" i="9"/>
  <c r="AB35" i="9"/>
  <c r="AA35" i="9"/>
  <c r="Z35" i="9"/>
  <c r="Y35" i="9"/>
  <c r="X35" i="9"/>
  <c r="W35" i="9"/>
  <c r="V35" i="9"/>
  <c r="L35" i="9"/>
  <c r="K35" i="9"/>
  <c r="J35" i="9"/>
  <c r="I35" i="9"/>
  <c r="H35" i="9"/>
  <c r="G35" i="9"/>
  <c r="F35" i="9"/>
  <c r="E35" i="9"/>
  <c r="AC34" i="9"/>
  <c r="AB34" i="9"/>
  <c r="AA34" i="9"/>
  <c r="Z34" i="9"/>
  <c r="Y34" i="9"/>
  <c r="X34" i="9"/>
  <c r="W34" i="9"/>
  <c r="V34" i="9"/>
  <c r="L34" i="9"/>
  <c r="K34" i="9"/>
  <c r="J34" i="9"/>
  <c r="I34" i="9"/>
  <c r="H34" i="9"/>
  <c r="G34" i="9"/>
  <c r="F34" i="9"/>
  <c r="E34" i="9"/>
  <c r="AC33" i="9"/>
  <c r="AB33" i="9"/>
  <c r="AA33" i="9"/>
  <c r="Z33" i="9"/>
  <c r="Y33" i="9"/>
  <c r="X33" i="9"/>
  <c r="W33" i="9"/>
  <c r="V33" i="9"/>
  <c r="L33" i="9"/>
  <c r="K33" i="9"/>
  <c r="J33" i="9"/>
  <c r="I33" i="9"/>
  <c r="H33" i="9"/>
  <c r="G33" i="9"/>
  <c r="F33" i="9"/>
  <c r="E33" i="9"/>
  <c r="AC32" i="9"/>
  <c r="AB32" i="9"/>
  <c r="AA32" i="9"/>
  <c r="Z32" i="9"/>
  <c r="Y32" i="9"/>
  <c r="X32" i="9"/>
  <c r="W32" i="9"/>
  <c r="V32" i="9"/>
  <c r="L32" i="9"/>
  <c r="K32" i="9"/>
  <c r="J32" i="9"/>
  <c r="I32" i="9"/>
  <c r="H32" i="9"/>
  <c r="G32" i="9"/>
  <c r="F32" i="9"/>
  <c r="E32" i="9"/>
  <c r="AC31" i="9"/>
  <c r="AB31" i="9"/>
  <c r="AA31" i="9"/>
  <c r="Z31" i="9"/>
  <c r="Y31" i="9"/>
  <c r="X31" i="9"/>
  <c r="W31" i="9"/>
  <c r="V31" i="9"/>
  <c r="L31" i="9"/>
  <c r="K31" i="9"/>
  <c r="J31" i="9"/>
  <c r="I31" i="9"/>
  <c r="H31" i="9"/>
  <c r="G31" i="9"/>
  <c r="F31" i="9"/>
  <c r="E31" i="9"/>
  <c r="AC30" i="9"/>
  <c r="AB30" i="9"/>
  <c r="AA30" i="9"/>
  <c r="Z30" i="9"/>
  <c r="Y30" i="9"/>
  <c r="X30" i="9"/>
  <c r="W30" i="9"/>
  <c r="V30" i="9"/>
  <c r="L30" i="9"/>
  <c r="K30" i="9"/>
  <c r="J30" i="9"/>
  <c r="I30" i="9"/>
  <c r="H30" i="9"/>
  <c r="G30" i="9"/>
  <c r="F30" i="9"/>
  <c r="E30" i="9"/>
  <c r="AG25" i="9"/>
  <c r="AB38" i="9" s="1"/>
  <c r="AH11" i="9"/>
  <c r="AH13" i="9" s="1"/>
  <c r="AH6" i="9"/>
  <c r="M52" i="9" l="1"/>
  <c r="M48" i="9"/>
  <c r="AA38" i="9"/>
  <c r="W38" i="9"/>
  <c r="G38" i="9"/>
  <c r="M32" i="9"/>
  <c r="M51" i="9"/>
  <c r="Z38" i="9"/>
  <c r="V38" i="9"/>
  <c r="J38" i="9"/>
  <c r="F38" i="9"/>
  <c r="M35" i="9"/>
  <c r="M31" i="9"/>
  <c r="M54" i="9"/>
  <c r="M50" i="9"/>
  <c r="AC38" i="9"/>
  <c r="Y38" i="9"/>
  <c r="M38" i="9"/>
  <c r="I38" i="9"/>
  <c r="E38" i="9"/>
  <c r="M34" i="9"/>
  <c r="M30" i="9"/>
  <c r="M53" i="9"/>
  <c r="M49" i="9"/>
  <c r="X38" i="9"/>
  <c r="M37" i="9"/>
  <c r="M33" i="9"/>
  <c r="H38" i="9"/>
  <c r="L38" i="9"/>
  <c r="BN4" i="9" l="1"/>
  <c r="BO4" i="9" l="1"/>
  <c r="BP4" i="9" l="1"/>
  <c r="BQ4" i="9" l="1"/>
  <c r="BR4" i="9" l="1"/>
  <c r="BS4" i="9" l="1"/>
  <c r="BT4" i="9" l="1"/>
  <c r="BU4" i="9" l="1"/>
  <c r="BV4" i="9" l="1"/>
  <c r="BW4" i="9" l="1"/>
  <c r="BX4" i="9" l="1"/>
  <c r="BY4" i="9" l="1"/>
  <c r="BZ4" i="9" l="1"/>
  <c r="CA4" i="9" l="1"/>
  <c r="CB4" i="9" l="1"/>
  <c r="CC4" i="9" l="1"/>
  <c r="CD4" i="9" l="1"/>
  <c r="CE4" i="9" l="1"/>
  <c r="CF4" i="9" l="1"/>
  <c r="CG4" i="9" l="1"/>
  <c r="CH4" i="9" l="1"/>
  <c r="CI4" i="9" l="1"/>
  <c r="CJ4" i="9" l="1"/>
  <c r="CK4" i="9" l="1"/>
  <c r="CL4" i="9" l="1"/>
  <c r="CM4" i="9" l="1"/>
  <c r="CN4" i="9" l="1"/>
  <c r="CO4" i="9" l="1"/>
  <c r="CP4" i="9" l="1"/>
  <c r="CQ4" i="9" l="1"/>
  <c r="CR4" i="9" l="1"/>
  <c r="CS4" i="9" l="1"/>
  <c r="CT4" i="9" l="1"/>
  <c r="CU4" i="9" l="1"/>
  <c r="CV4" i="9" l="1"/>
  <c r="CW4" i="9" l="1"/>
  <c r="CX4" i="9" l="1"/>
  <c r="CY4" i="9" l="1"/>
  <c r="CZ4" i="9" l="1"/>
  <c r="DA4" i="9" l="1"/>
  <c r="DB4" i="9" l="1"/>
  <c r="DC4" i="9" l="1"/>
  <c r="DD4" i="9" l="1"/>
  <c r="DE4" i="9" l="1"/>
  <c r="DF4" i="9" l="1"/>
  <c r="DG4" i="9" l="1"/>
  <c r="DH4" i="9" l="1"/>
  <c r="DI4" i="9" l="1"/>
  <c r="DJ4" i="9" l="1"/>
  <c r="DK4" i="9" l="1"/>
  <c r="DL4" i="9" l="1"/>
  <c r="DM4" i="9" l="1"/>
  <c r="DN4" i="9" l="1"/>
  <c r="DO4" i="9" l="1"/>
  <c r="DP4" i="9" l="1"/>
  <c r="DQ4" i="9" l="1"/>
  <c r="DR4" i="9" l="1"/>
  <c r="DS4" i="9" l="1"/>
  <c r="DT4" i="9" l="1"/>
  <c r="DU4" i="9" l="1"/>
  <c r="DV4" i="9" l="1"/>
  <c r="DW4" i="9" l="1"/>
  <c r="DX4" i="9" l="1"/>
  <c r="DY4" i="9" l="1"/>
  <c r="DZ4" i="9" l="1"/>
  <c r="EA4" i="9" l="1"/>
  <c r="EB4" i="9" l="1"/>
  <c r="EC4" i="9" l="1"/>
  <c r="ED4" i="9" l="1"/>
  <c r="EE4" i="9" l="1"/>
  <c r="EF4" i="9" l="1"/>
  <c r="EG4" i="9" l="1"/>
  <c r="EH4" i="9" l="1"/>
  <c r="EI4" i="9" l="1"/>
  <c r="EJ4" i="9" l="1"/>
  <c r="EK4" i="9" l="1"/>
  <c r="EL4" i="9" l="1"/>
  <c r="EM4" i="9" l="1"/>
  <c r="EN4" i="9" l="1"/>
  <c r="EO4" i="9" l="1"/>
  <c r="EP4" i="9" l="1"/>
  <c r="EQ4" i="9" l="1"/>
  <c r="ER4" i="9" l="1"/>
  <c r="ES4" i="9" l="1"/>
  <c r="ET4" i="9" l="1"/>
  <c r="EU4" i="9" l="1"/>
  <c r="EV4" i="9" l="1"/>
  <c r="EW4" i="9" l="1"/>
  <c r="EX4" i="9" l="1"/>
  <c r="EY4" i="9" l="1"/>
  <c r="EZ4" i="9" l="1"/>
  <c r="FA4" i="9" l="1"/>
  <c r="FB4" i="9" l="1"/>
  <c r="FC4" i="9" l="1"/>
  <c r="FD4" i="9" l="1"/>
  <c r="FE4" i="9" l="1"/>
  <c r="FF4" i="9" l="1"/>
  <c r="FG4" i="9" l="1"/>
  <c r="FH4" i="9" l="1"/>
  <c r="FI4" i="9" l="1"/>
  <c r="FJ4" i="9" l="1"/>
  <c r="FK4" i="9" l="1"/>
  <c r="FL4" i="9" l="1"/>
  <c r="FM4" i="9" l="1"/>
  <c r="FN4" i="9" l="1"/>
  <c r="FO4" i="9" l="1"/>
  <c r="FP4" i="9" l="1"/>
  <c r="FQ4" i="9" l="1"/>
  <c r="FR4" i="9" l="1"/>
  <c r="FS4" i="9" l="1"/>
  <c r="FT4" i="9" l="1"/>
  <c r="FU4" i="9" l="1"/>
  <c r="FV4" i="9" l="1"/>
  <c r="FW4" i="9" l="1"/>
  <c r="FX4" i="9" l="1"/>
  <c r="FY4" i="9" l="1"/>
  <c r="FZ4" i="9" l="1"/>
  <c r="GA4" i="9" l="1"/>
  <c r="GB4" i="9" l="1"/>
  <c r="GC4" i="9" l="1"/>
  <c r="GD4" i="9" l="1"/>
  <c r="GE4" i="9" l="1"/>
  <c r="GF4" i="9" l="1"/>
  <c r="GG4" i="9" l="1"/>
  <c r="GH4" i="9" l="1"/>
  <c r="GI4" i="9" l="1"/>
  <c r="GJ4" i="9" l="1"/>
  <c r="GK4" i="9" l="1"/>
  <c r="GL4" i="9" l="1"/>
  <c r="GM4" i="9" l="1"/>
  <c r="GN4" i="9" l="1"/>
  <c r="GO4" i="9" l="1"/>
  <c r="GP4" i="9" l="1"/>
  <c r="GQ4" i="9" l="1"/>
  <c r="GR4" i="9" l="1"/>
  <c r="GS4" i="9" l="1"/>
  <c r="GT4" i="9" l="1"/>
  <c r="GU4" i="9" l="1"/>
  <c r="GV4" i="9" l="1"/>
  <c r="GW4" i="9" l="1"/>
  <c r="GX4" i="9" l="1"/>
  <c r="GY4" i="9" l="1"/>
  <c r="GZ4" i="9" l="1"/>
  <c r="HA4" i="9" l="1"/>
  <c r="HB4" i="9" l="1"/>
  <c r="HC4" i="9" l="1"/>
  <c r="HD4" i="9" l="1"/>
  <c r="HE4" i="9" l="1"/>
  <c r="HF4" i="9" l="1"/>
  <c r="HG4" i="9" l="1"/>
  <c r="HH4" i="9" l="1"/>
  <c r="HI4" i="9" l="1"/>
  <c r="HJ4" i="9" l="1"/>
  <c r="HK4" i="9" l="1"/>
  <c r="HL4" i="9" l="1"/>
  <c r="HM4" i="9" l="1"/>
  <c r="HN4" i="9" l="1"/>
  <c r="HO4" i="9" l="1"/>
  <c r="HP4" i="9" l="1"/>
  <c r="HQ4" i="9" l="1"/>
  <c r="HR4" i="9" l="1"/>
  <c r="HS4" i="9" l="1"/>
  <c r="HT4" i="9" l="1"/>
  <c r="HU4" i="9" l="1"/>
  <c r="HV4" i="9" l="1"/>
  <c r="HW4" i="9" l="1"/>
  <c r="HX4" i="9" l="1"/>
  <c r="HY4" i="9" l="1"/>
  <c r="HZ4" i="9"/>
  <c r="AH14" i="9" l="1"/>
  <c r="AH15" i="9" s="1"/>
  <c r="AH16" i="9" s="1"/>
  <c r="AH12" i="9" l="1"/>
  <c r="B15" i="11" s="1"/>
  <c r="AH19" i="9"/>
  <c r="J5" i="11" s="1"/>
  <c r="DY5" i="11" l="1"/>
  <c r="DY9" i="11" s="1"/>
  <c r="DU5" i="11"/>
  <c r="DU9" i="11" s="1"/>
  <c r="DQ5" i="11"/>
  <c r="DQ9" i="11" s="1"/>
  <c r="DM5" i="11"/>
  <c r="DM9" i="11" s="1"/>
  <c r="DI5" i="11"/>
  <c r="DI9" i="11" s="1"/>
  <c r="DE5" i="11"/>
  <c r="DE9" i="11" s="1"/>
  <c r="DA5" i="11"/>
  <c r="DA9" i="11" s="1"/>
  <c r="CW5" i="11"/>
  <c r="CW9" i="11" s="1"/>
  <c r="CS5" i="11"/>
  <c r="CS9" i="11" s="1"/>
  <c r="CO5" i="11"/>
  <c r="CO9" i="11" s="1"/>
  <c r="CK5" i="11"/>
  <c r="CK9" i="11" s="1"/>
  <c r="CG5" i="11"/>
  <c r="CG9" i="11" s="1"/>
  <c r="CC5" i="11"/>
  <c r="CC9" i="11" s="1"/>
  <c r="BY5" i="11"/>
  <c r="BY9" i="11" s="1"/>
  <c r="BU5" i="11"/>
  <c r="BU9" i="11" s="1"/>
  <c r="BQ5" i="11"/>
  <c r="BQ9" i="11" s="1"/>
  <c r="BM5" i="11"/>
  <c r="BM9" i="11" s="1"/>
  <c r="BI5" i="11"/>
  <c r="BI9" i="11" s="1"/>
  <c r="BE5" i="11"/>
  <c r="BE9" i="11" s="1"/>
  <c r="BA5" i="11"/>
  <c r="BA9" i="11" s="1"/>
  <c r="AW5" i="11"/>
  <c r="AW9" i="11" s="1"/>
  <c r="AS5" i="11"/>
  <c r="AS9" i="11" s="1"/>
  <c r="AO5" i="11"/>
  <c r="AO9" i="11" s="1"/>
  <c r="AK5" i="11"/>
  <c r="AK9" i="11" s="1"/>
  <c r="AG5" i="11"/>
  <c r="AG9" i="11" s="1"/>
  <c r="AC5" i="11"/>
  <c r="AC9" i="11" s="1"/>
  <c r="Y5" i="11"/>
  <c r="Y9" i="11" s="1"/>
  <c r="U5" i="11"/>
  <c r="U9" i="11" s="1"/>
  <c r="Q5" i="11"/>
  <c r="Q9" i="11" s="1"/>
  <c r="M5" i="11"/>
  <c r="M9" i="11" s="1"/>
  <c r="EB5" i="11"/>
  <c r="EB9" i="11" s="1"/>
  <c r="DW5" i="11"/>
  <c r="DW9" i="11" s="1"/>
  <c r="DR5" i="11"/>
  <c r="DR9" i="11" s="1"/>
  <c r="DL5" i="11"/>
  <c r="DL9" i="11" s="1"/>
  <c r="DG5" i="11"/>
  <c r="DG9" i="11" s="1"/>
  <c r="DB5" i="11"/>
  <c r="DB9" i="11" s="1"/>
  <c r="CV5" i="11"/>
  <c r="CV9" i="11" s="1"/>
  <c r="CQ5" i="11"/>
  <c r="CQ9" i="11" s="1"/>
  <c r="CL5" i="11"/>
  <c r="CL9" i="11" s="1"/>
  <c r="CF5" i="11"/>
  <c r="CF9" i="11" s="1"/>
  <c r="CA5" i="11"/>
  <c r="CA9" i="11" s="1"/>
  <c r="BV5" i="11"/>
  <c r="BV9" i="11" s="1"/>
  <c r="BP5" i="11"/>
  <c r="BP9" i="11" s="1"/>
  <c r="BK5" i="11"/>
  <c r="BK9" i="11" s="1"/>
  <c r="BF5" i="11"/>
  <c r="BF9" i="11" s="1"/>
  <c r="AZ5" i="11"/>
  <c r="AZ9" i="11" s="1"/>
  <c r="AU5" i="11"/>
  <c r="AU9" i="11" s="1"/>
  <c r="AP5" i="11"/>
  <c r="AP9" i="11" s="1"/>
  <c r="AJ5" i="11"/>
  <c r="AJ9" i="11" s="1"/>
  <c r="AE5" i="11"/>
  <c r="AE9" i="11" s="1"/>
  <c r="Z5" i="11"/>
  <c r="Z9" i="11" s="1"/>
  <c r="T5" i="11"/>
  <c r="T9" i="11" s="1"/>
  <c r="O5" i="11"/>
  <c r="O9" i="11" s="1"/>
  <c r="J9" i="11"/>
  <c r="EA5" i="11"/>
  <c r="EA9" i="11" s="1"/>
  <c r="DV5" i="11"/>
  <c r="DV9" i="11" s="1"/>
  <c r="DP5" i="11"/>
  <c r="DP9" i="11" s="1"/>
  <c r="DK5" i="11"/>
  <c r="DK9" i="11" s="1"/>
  <c r="DF5" i="11"/>
  <c r="DF9" i="11" s="1"/>
  <c r="CZ5" i="11"/>
  <c r="CZ9" i="11" s="1"/>
  <c r="CU5" i="11"/>
  <c r="CU9" i="11" s="1"/>
  <c r="CP5" i="11"/>
  <c r="CP9" i="11" s="1"/>
  <c r="CJ5" i="11"/>
  <c r="CJ9" i="11" s="1"/>
  <c r="CE5" i="11"/>
  <c r="CE9" i="11" s="1"/>
  <c r="BZ5" i="11"/>
  <c r="BZ9" i="11" s="1"/>
  <c r="BT5" i="11"/>
  <c r="BT9" i="11" s="1"/>
  <c r="BO5" i="11"/>
  <c r="BO9" i="11" s="1"/>
  <c r="BJ5" i="11"/>
  <c r="BJ9" i="11" s="1"/>
  <c r="BD5" i="11"/>
  <c r="BD9" i="11" s="1"/>
  <c r="AY5" i="11"/>
  <c r="AY9" i="11" s="1"/>
  <c r="AT5" i="11"/>
  <c r="AT9" i="11" s="1"/>
  <c r="AN5" i="11"/>
  <c r="AN9" i="11" s="1"/>
  <c r="AI5" i="11"/>
  <c r="AI9" i="11" s="1"/>
  <c r="AD5" i="11"/>
  <c r="AD9" i="11" s="1"/>
  <c r="X5" i="11"/>
  <c r="X9" i="11" s="1"/>
  <c r="S5" i="11"/>
  <c r="S9" i="11" s="1"/>
  <c r="N5" i="11"/>
  <c r="N9" i="11" s="1"/>
  <c r="DZ5" i="11"/>
  <c r="DZ9" i="11" s="1"/>
  <c r="DX5" i="11"/>
  <c r="DX9" i="11" s="1"/>
  <c r="DN5" i="11"/>
  <c r="DN9" i="11" s="1"/>
  <c r="DC5" i="11"/>
  <c r="DC9" i="11" s="1"/>
  <c r="CR5" i="11"/>
  <c r="CR9" i="11" s="1"/>
  <c r="CH5" i="11"/>
  <c r="CH9" i="11" s="1"/>
  <c r="BW5" i="11"/>
  <c r="BW9" i="11" s="1"/>
  <c r="BL5" i="11"/>
  <c r="BL9" i="11" s="1"/>
  <c r="BB5" i="11"/>
  <c r="BB9" i="11" s="1"/>
  <c r="AQ5" i="11"/>
  <c r="AQ9" i="11" s="1"/>
  <c r="AF5" i="11"/>
  <c r="AF9" i="11" s="1"/>
  <c r="V5" i="11"/>
  <c r="V9" i="11" s="1"/>
  <c r="K5" i="11"/>
  <c r="K9" i="11" s="1"/>
  <c r="DT5" i="11"/>
  <c r="DT9" i="11" s="1"/>
  <c r="DJ5" i="11"/>
  <c r="DJ9" i="11" s="1"/>
  <c r="CY5" i="11"/>
  <c r="CY9" i="11" s="1"/>
  <c r="CN5" i="11"/>
  <c r="CN9" i="11" s="1"/>
  <c r="CD5" i="11"/>
  <c r="CD9" i="11" s="1"/>
  <c r="BS5" i="11"/>
  <c r="BS9" i="11" s="1"/>
  <c r="BH5" i="11"/>
  <c r="BH9" i="11" s="1"/>
  <c r="AX5" i="11"/>
  <c r="AX9" i="11" s="1"/>
  <c r="AM5" i="11"/>
  <c r="AM9" i="11" s="1"/>
  <c r="AB5" i="11"/>
  <c r="AB9" i="11" s="1"/>
  <c r="R5" i="11"/>
  <c r="R9" i="11" s="1"/>
  <c r="DS5" i="11"/>
  <c r="DS9" i="11" s="1"/>
  <c r="DH5" i="11"/>
  <c r="DH9" i="11" s="1"/>
  <c r="CX5" i="11"/>
  <c r="CX9" i="11" s="1"/>
  <c r="CM5" i="11"/>
  <c r="CM9" i="11" s="1"/>
  <c r="CB5" i="11"/>
  <c r="CB9" i="11" s="1"/>
  <c r="BR5" i="11"/>
  <c r="BR9" i="11" s="1"/>
  <c r="BG5" i="11"/>
  <c r="BG9" i="11" s="1"/>
  <c r="AV5" i="11"/>
  <c r="AV9" i="11" s="1"/>
  <c r="AL5" i="11"/>
  <c r="AL9" i="11" s="1"/>
  <c r="AA5" i="11"/>
  <c r="AA9" i="11" s="1"/>
  <c r="P5" i="11"/>
  <c r="P9" i="11" s="1"/>
  <c r="DO5" i="11"/>
  <c r="DO9" i="11" s="1"/>
  <c r="CT5" i="11"/>
  <c r="CT9" i="11" s="1"/>
  <c r="CI5" i="11"/>
  <c r="CI9" i="11" s="1"/>
  <c r="DD5" i="11"/>
  <c r="DD9" i="11" s="1"/>
  <c r="AR5" i="11"/>
  <c r="AR9" i="11" s="1"/>
  <c r="BN5" i="11"/>
  <c r="BN9" i="11" s="1"/>
  <c r="BX5" i="11"/>
  <c r="BX9" i="11" s="1"/>
  <c r="AH5" i="11"/>
  <c r="AH9" i="11" s="1"/>
  <c r="W5" i="11"/>
  <c r="W9" i="11" s="1"/>
  <c r="BC5" i="11"/>
  <c r="BC9" i="11" s="1"/>
  <c r="L5" i="11"/>
  <c r="L9" i="11" s="1"/>
  <c r="AG19" i="9"/>
  <c r="FJ9" i="11" l="1"/>
  <c r="FK10" i="11" s="1"/>
  <c r="CX10" i="11" l="1"/>
  <c r="BW10" i="11"/>
  <c r="BR10" i="11"/>
  <c r="BP10" i="11"/>
  <c r="CZ10" i="11"/>
  <c r="AD10" i="11"/>
  <c r="AC10" i="11"/>
  <c r="DE10" i="11"/>
  <c r="DJ10" i="11"/>
  <c r="BN10" i="11"/>
  <c r="BB10" i="11"/>
  <c r="DO10" i="11"/>
  <c r="CY10" i="11"/>
  <c r="AI10" i="11"/>
  <c r="DP10" i="11"/>
  <c r="CV10" i="11"/>
  <c r="BM10" i="11"/>
  <c r="DY10" i="11"/>
  <c r="X10" i="11"/>
  <c r="CT10" i="11"/>
  <c r="BV10" i="11"/>
  <c r="DD10" i="11"/>
  <c r="DS10" i="11"/>
  <c r="CM10" i="11"/>
  <c r="BZ10" i="11"/>
  <c r="AG10" i="11"/>
  <c r="DM10" i="11"/>
  <c r="BG10" i="11"/>
  <c r="CB10" i="11"/>
  <c r="CQ10" i="11"/>
  <c r="CO10" i="11"/>
  <c r="AB10" i="11"/>
  <c r="DW10" i="11"/>
  <c r="CN10" i="11"/>
  <c r="AR10" i="11"/>
  <c r="DC10" i="11"/>
  <c r="CU10" i="11"/>
  <c r="AW10" i="11"/>
  <c r="BK10" i="11"/>
  <c r="DT10" i="11"/>
  <c r="Y10" i="11"/>
  <c r="DV10" i="11"/>
  <c r="AY10" i="11"/>
  <c r="AZ10" i="11"/>
  <c r="AS10" i="11"/>
  <c r="DU10" i="11"/>
  <c r="CE10" i="11"/>
  <c r="AL10" i="11"/>
  <c r="DZ10" i="11"/>
  <c r="AV10" i="11"/>
  <c r="V10" i="11"/>
  <c r="BD10" i="11"/>
  <c r="AJ10" i="11"/>
  <c r="DR10" i="11"/>
  <c r="CC10" i="11"/>
  <c r="BA10" i="11"/>
  <c r="CK10" i="11"/>
  <c r="DK10" i="11"/>
  <c r="BY10" i="11"/>
  <c r="AP10" i="11"/>
  <c r="W10" i="11"/>
  <c r="BL10" i="11"/>
  <c r="BF10" i="11"/>
  <c r="CS10" i="11"/>
  <c r="DF10" i="11"/>
  <c r="BH10" i="11"/>
  <c r="CA10" i="11"/>
  <c r="DI10" i="11"/>
  <c r="FI9" i="11"/>
  <c r="FP10" i="11" s="1"/>
  <c r="AH10" i="11"/>
  <c r="BU10" i="11"/>
  <c r="EB10" i="11"/>
  <c r="AU10" i="11"/>
  <c r="CJ10" i="11"/>
  <c r="DX10" i="11"/>
  <c r="CD10" i="11"/>
  <c r="AA10" i="11"/>
  <c r="CW10" i="11"/>
  <c r="AK10" i="11"/>
  <c r="BS10" i="11"/>
  <c r="FU10" i="11"/>
  <c r="BI10" i="11"/>
  <c r="DL10" i="11"/>
  <c r="AE10" i="11"/>
  <c r="CP10" i="11"/>
  <c r="CR10" i="11"/>
  <c r="BC10" i="11"/>
  <c r="AN10" i="11"/>
  <c r="DQ10" i="11"/>
  <c r="BE10" i="11"/>
  <c r="DG10" i="11"/>
  <c r="Z10" i="11"/>
  <c r="BO10" i="11"/>
  <c r="CH10" i="11"/>
  <c r="AM10" i="11"/>
  <c r="CI10" i="11"/>
  <c r="CG10" i="11"/>
  <c r="U10" i="11"/>
  <c r="BJ10" i="11"/>
  <c r="EC10" i="11"/>
  <c r="EG10" i="11"/>
  <c r="EK10" i="11"/>
  <c r="EO10" i="11"/>
  <c r="ES10" i="11"/>
  <c r="EW10" i="11"/>
  <c r="FA10" i="11"/>
  <c r="FE10" i="11"/>
  <c r="EQ10" i="11"/>
  <c r="EY10" i="11"/>
  <c r="EF10" i="11"/>
  <c r="EN10" i="11"/>
  <c r="ER10" i="11"/>
  <c r="EZ10" i="11"/>
  <c r="FD10" i="11"/>
  <c r="ED10" i="11"/>
  <c r="EH10" i="11"/>
  <c r="EL10" i="11"/>
  <c r="EP10" i="11"/>
  <c r="ET10" i="11"/>
  <c r="EX10" i="11"/>
  <c r="FB10" i="11"/>
  <c r="EE10" i="11"/>
  <c r="EM10" i="11"/>
  <c r="EU10" i="11"/>
  <c r="FC10" i="11"/>
  <c r="EJ10" i="11"/>
  <c r="EV10" i="11"/>
  <c r="EI10" i="11"/>
  <c r="BT10" i="11"/>
  <c r="AX10" i="11"/>
  <c r="CF10" i="11"/>
  <c r="AF10" i="11"/>
  <c r="DA10" i="11"/>
  <c r="AO10" i="11"/>
  <c r="CL10" i="11"/>
  <c r="EA10" i="11"/>
  <c r="AT10" i="11"/>
  <c r="AQ10" i="11"/>
  <c r="DH10" i="11"/>
  <c r="BX10" i="11"/>
  <c r="BQ10" i="11"/>
  <c r="DB10" i="11"/>
  <c r="DN10" i="11"/>
  <c r="FR10" i="11" l="1"/>
  <c r="FW10" i="11"/>
  <c r="FO10" i="11"/>
  <c r="L10" i="11" s="1"/>
  <c r="FT10" i="11"/>
  <c r="Q10" i="11" s="1"/>
  <c r="FQ10" i="11"/>
  <c r="N10" i="11" s="1"/>
  <c r="FV10" i="11"/>
  <c r="S10" i="11" s="1"/>
  <c r="FN10" i="11"/>
  <c r="K10" i="11" s="1"/>
  <c r="FS10" i="11"/>
  <c r="FM10" i="11"/>
  <c r="J10" i="11" s="1"/>
  <c r="T10" i="11"/>
  <c r="M10" i="11"/>
  <c r="O10" i="11"/>
  <c r="R10" i="11"/>
  <c r="P10" i="11" l="1"/>
  <c r="FJ10" i="11" s="1"/>
  <c r="FK11" i="11" s="1"/>
  <c r="FI10" i="11" l="1"/>
  <c r="FV11" i="11" s="1"/>
  <c r="T11" i="11" s="1"/>
  <c r="CA11" i="11"/>
  <c r="CV11" i="11"/>
  <c r="BM11" i="11"/>
  <c r="BS11" i="11"/>
  <c r="AP11" i="11"/>
  <c r="AX11" i="11"/>
  <c r="DF11" i="11"/>
  <c r="DG11" i="11"/>
  <c r="BZ11" i="11"/>
  <c r="EB11" i="11"/>
  <c r="BA11" i="11"/>
  <c r="AC11" i="11"/>
  <c r="AL11" i="11"/>
  <c r="DA11" i="11"/>
  <c r="DI11" i="11"/>
  <c r="BE11" i="11"/>
  <c r="AJ11" i="11"/>
  <c r="DP11" i="11"/>
  <c r="AD11" i="11"/>
  <c r="BV11" i="11"/>
  <c r="EP11" i="11"/>
  <c r="FB11" i="11"/>
  <c r="EY11" i="11"/>
  <c r="FD11" i="11"/>
  <c r="ES11" i="11"/>
  <c r="EZ11" i="11"/>
  <c r="AN11" i="11"/>
  <c r="AF11" i="11"/>
  <c r="BH11" i="11"/>
  <c r="AH11" i="11"/>
  <c r="DN11" i="11"/>
  <c r="CI11" i="11"/>
  <c r="BK11" i="11"/>
  <c r="AU11" i="11"/>
  <c r="DB11" i="11"/>
  <c r="DE11" i="11"/>
  <c r="AB11" i="11"/>
  <c r="BC11" i="11"/>
  <c r="DY11" i="11"/>
  <c r="CM11" i="11"/>
  <c r="CT11" i="11"/>
  <c r="AY11" i="11"/>
  <c r="AS11" i="11"/>
  <c r="AG11" i="11"/>
  <c r="DS11" i="11"/>
  <c r="BG11" i="11"/>
  <c r="BT11" i="11"/>
  <c r="CK11" i="11"/>
  <c r="CR11" i="11"/>
  <c r="CY11" i="11"/>
  <c r="AK11" i="11"/>
  <c r="DD11" i="11"/>
  <c r="EC11" i="11"/>
  <c r="EQ11" i="11"/>
  <c r="FE11" i="11"/>
  <c r="CQ11" i="11"/>
  <c r="CB11" i="11"/>
  <c r="DQ11" i="11"/>
  <c r="DR11" i="11"/>
  <c r="CS11" i="11"/>
  <c r="DK11" i="11"/>
  <c r="CO11" i="11"/>
  <c r="X11" i="11"/>
  <c r="DX11" i="11"/>
  <c r="EW11" i="11"/>
  <c r="ET11" i="11"/>
  <c r="J11" i="11"/>
  <c r="EM11" i="11"/>
  <c r="DW11" i="11"/>
  <c r="CP11" i="11"/>
  <c r="CE11" i="11"/>
  <c r="CF11" i="11"/>
  <c r="AO11" i="11"/>
  <c r="AM11" i="11"/>
  <c r="DZ11" i="11"/>
  <c r="BR11" i="11"/>
  <c r="CZ11" i="11"/>
  <c r="CH11" i="11"/>
  <c r="BU11" i="11"/>
  <c r="DT11" i="11"/>
  <c r="FA11" i="11"/>
  <c r="FC11" i="11"/>
  <c r="EX11" i="11"/>
  <c r="BD11" i="11"/>
  <c r="DU11" i="11"/>
  <c r="CU11" i="11"/>
  <c r="BW11" i="11"/>
  <c r="BP11" i="11"/>
  <c r="CL11" i="11"/>
  <c r="AE11" i="11"/>
  <c r="DV11" i="11"/>
  <c r="AZ11" i="11"/>
  <c r="AQ11" i="11"/>
  <c r="AR11" i="11"/>
  <c r="BJ11" i="11"/>
  <c r="DL11" i="11"/>
  <c r="DM11" i="11"/>
  <c r="BY11" i="11"/>
  <c r="V11" i="11"/>
  <c r="CN11" i="11"/>
  <c r="Z11" i="11"/>
  <c r="AA11" i="11"/>
  <c r="BQ11" i="11"/>
  <c r="DJ11" i="11"/>
  <c r="W11" i="11"/>
  <c r="BI11" i="11"/>
  <c r="AV11" i="11"/>
  <c r="ER11" i="11"/>
  <c r="EU11" i="11"/>
  <c r="BX11" i="11"/>
  <c r="AI11" i="11"/>
  <c r="BF11" i="11"/>
  <c r="CW11" i="11"/>
  <c r="CX11" i="11"/>
  <c r="BN11" i="11"/>
  <c r="CC11" i="11"/>
  <c r="AW11" i="11"/>
  <c r="BB11" i="11"/>
  <c r="CD11" i="11"/>
  <c r="DH11" i="11"/>
  <c r="DC11" i="11"/>
  <c r="AT11" i="11"/>
  <c r="BL11" i="11"/>
  <c r="DO11" i="11"/>
  <c r="EO11" i="11"/>
  <c r="EV11" i="11"/>
  <c r="EA11" i="11"/>
  <c r="CG11" i="11"/>
  <c r="Y11" i="11"/>
  <c r="CJ11" i="11"/>
  <c r="BO11" i="11"/>
  <c r="FM11" i="11" l="1"/>
  <c r="FN11" i="11"/>
  <c r="FR11" i="11"/>
  <c r="FU11" i="11"/>
  <c r="FT11" i="11"/>
  <c r="FO11" i="11"/>
  <c r="FP11" i="11"/>
  <c r="FS11" i="11"/>
  <c r="FW11" i="11"/>
  <c r="FQ11" i="11"/>
  <c r="N11" i="11" l="1"/>
  <c r="EG11" i="11"/>
  <c r="K11" i="11"/>
  <c r="ED11" i="11"/>
  <c r="S11" i="11"/>
  <c r="EL11" i="11"/>
  <c r="U11" i="11"/>
  <c r="EN11" i="11"/>
  <c r="P11" i="11"/>
  <c r="EI11" i="11"/>
  <c r="R11" i="11"/>
  <c r="EK11" i="11"/>
  <c r="O11" i="11"/>
  <c r="EH11" i="11"/>
  <c r="Q11" i="11"/>
  <c r="EJ11" i="11"/>
  <c r="M11" i="11"/>
  <c r="EF11" i="11"/>
  <c r="L11" i="11"/>
  <c r="EE11" i="11"/>
  <c r="FJ11" i="11" l="1"/>
  <c r="FI11" i="11" l="1"/>
  <c r="FK12" i="11"/>
  <c r="FS12" i="11" l="1"/>
  <c r="FM12" i="11"/>
  <c r="FQ12" i="11"/>
  <c r="FR12" i="11"/>
  <c r="FV12" i="11"/>
  <c r="FW12" i="11"/>
  <c r="FP12" i="11"/>
  <c r="FO12" i="11"/>
  <c r="FN12" i="11"/>
  <c r="FT12" i="11"/>
  <c r="FU12" i="11"/>
  <c r="FB12" i="11"/>
  <c r="CZ12" i="11"/>
  <c r="CB12" i="11"/>
  <c r="BY12" i="11"/>
  <c r="CE12" i="11"/>
  <c r="DY12" i="11"/>
  <c r="CF12" i="11"/>
  <c r="CM12" i="11"/>
  <c r="Y12" i="11"/>
  <c r="DC12" i="11"/>
  <c r="DT12" i="11"/>
  <c r="DP12" i="11"/>
  <c r="CG12" i="11"/>
  <c r="CN12" i="11"/>
  <c r="AO12" i="11"/>
  <c r="AE12" i="11"/>
  <c r="X12" i="11"/>
  <c r="DQ12" i="11"/>
  <c r="DG12" i="11"/>
  <c r="AF12" i="11"/>
  <c r="AL12" i="11"/>
  <c r="BO12" i="11"/>
  <c r="AJ12" i="11"/>
  <c r="BW12" i="11"/>
  <c r="AD12" i="11"/>
  <c r="DF12" i="11"/>
  <c r="DW12" i="11"/>
  <c r="DB12" i="11"/>
  <c r="AH12" i="11"/>
  <c r="DU12" i="11"/>
  <c r="CX12" i="11"/>
  <c r="CD12" i="11"/>
  <c r="CT12" i="11"/>
  <c r="W12" i="11"/>
  <c r="CO12" i="11"/>
  <c r="BZ12" i="11"/>
  <c r="DX12" i="11"/>
  <c r="CU12" i="11"/>
  <c r="DH12" i="11"/>
  <c r="BV12" i="11"/>
  <c r="BS12" i="11"/>
  <c r="DS12" i="11"/>
  <c r="EB12" i="11"/>
  <c r="EA12" i="11"/>
  <c r="BD12" i="11"/>
  <c r="CJ12" i="11"/>
  <c r="AA12" i="11"/>
  <c r="BR12" i="11"/>
  <c r="CK12" i="11"/>
  <c r="AK12" i="11"/>
  <c r="CQ12" i="11"/>
  <c r="DJ12" i="11"/>
  <c r="AR12" i="11"/>
  <c r="DK12" i="11"/>
  <c r="CC12" i="11"/>
  <c r="DV12" i="11"/>
  <c r="DM12" i="11"/>
  <c r="CP12" i="11"/>
  <c r="CR12" i="11"/>
  <c r="BM12" i="11"/>
  <c r="BL12" i="11"/>
  <c r="DN12" i="11"/>
  <c r="BH12" i="11"/>
  <c r="DA12" i="11"/>
  <c r="AI12" i="11"/>
  <c r="DE12" i="11"/>
  <c r="BX12" i="11"/>
  <c r="Z12" i="11"/>
  <c r="DR12" i="11"/>
  <c r="AP12" i="11"/>
  <c r="CH12" i="11"/>
  <c r="BG12" i="11"/>
  <c r="CY12" i="11"/>
  <c r="AN12" i="11"/>
  <c r="BJ12" i="11"/>
  <c r="CS12" i="11"/>
  <c r="BN12" i="11"/>
  <c r="BE12" i="11"/>
  <c r="DL12" i="11"/>
  <c r="CI12" i="11"/>
  <c r="CV12" i="11"/>
  <c r="BU12" i="11"/>
  <c r="CW12" i="11"/>
  <c r="BQ12" i="11"/>
  <c r="DO12" i="11"/>
  <c r="EP12" i="11"/>
  <c r="BB12" i="11"/>
  <c r="M12" i="11"/>
  <c r="AV12" i="11"/>
  <c r="FA12" i="11"/>
  <c r="AU12" i="11"/>
  <c r="BK12" i="11"/>
  <c r="BP12" i="11"/>
  <c r="EH12" i="11"/>
  <c r="DI12" i="11"/>
  <c r="J12" i="11"/>
  <c r="BF12" i="11"/>
  <c r="FC12" i="11"/>
  <c r="EC12" i="11"/>
  <c r="EG12" i="11"/>
  <c r="ET12" i="11"/>
  <c r="N12" i="11"/>
  <c r="BA12" i="11"/>
  <c r="P12" i="11"/>
  <c r="ER12" i="11"/>
  <c r="FD12" i="11"/>
  <c r="AT12" i="11"/>
  <c r="FE12" i="11"/>
  <c r="BI12" i="11"/>
  <c r="EN12" i="11"/>
  <c r="AB12" i="11"/>
  <c r="AM12" i="11"/>
  <c r="ED12" i="11"/>
  <c r="AQ12" i="11"/>
  <c r="EY12" i="11"/>
  <c r="EK12" i="11"/>
  <c r="L12" i="11"/>
  <c r="T12" i="11"/>
  <c r="U12" i="11"/>
  <c r="EU12" i="11"/>
  <c r="EV12" i="11"/>
  <c r="ES12" i="11"/>
  <c r="AW12" i="11"/>
  <c r="EL12" i="11"/>
  <c r="BC12" i="11"/>
  <c r="BT12" i="11"/>
  <c r="EE12" i="11"/>
  <c r="DD12" i="11"/>
  <c r="K12" i="11"/>
  <c r="AG12" i="11"/>
  <c r="AY12" i="11"/>
  <c r="EX12" i="11"/>
  <c r="EI12" i="11"/>
  <c r="EQ12" i="11"/>
  <c r="V12" i="11"/>
  <c r="Q12" i="11"/>
  <c r="EZ12" i="11"/>
  <c r="S12" i="11"/>
  <c r="AX12" i="11"/>
  <c r="AZ12" i="11"/>
  <c r="AS12" i="11"/>
  <c r="AC12" i="11"/>
  <c r="EF12" i="11"/>
  <c r="CL12" i="11"/>
  <c r="EM12" i="11"/>
  <c r="DZ12" i="11"/>
  <c r="CA12" i="11"/>
  <c r="EJ12" i="11"/>
  <c r="EO12" i="11"/>
  <c r="EW12" i="11"/>
  <c r="R12" i="11"/>
  <c r="O12" i="11"/>
  <c r="FJ12" i="11" l="1"/>
  <c r="FI12" i="11" l="1"/>
  <c r="FK13" i="11"/>
  <c r="FV13" i="11" l="1"/>
  <c r="FW13" i="11"/>
  <c r="FM13" i="11"/>
  <c r="FN13" i="11"/>
  <c r="FT13" i="11"/>
  <c r="FS13" i="11"/>
  <c r="FP13" i="11"/>
  <c r="FU13" i="11"/>
  <c r="FR13" i="11"/>
  <c r="FQ13" i="11"/>
  <c r="FO13" i="11"/>
  <c r="EV13" i="11"/>
  <c r="EX13" i="11"/>
  <c r="EK13" i="11"/>
  <c r="L13" i="11"/>
  <c r="EQ13" i="11"/>
  <c r="ER13" i="11"/>
  <c r="EZ13" i="11"/>
  <c r="CX13" i="11"/>
  <c r="CN13" i="11"/>
  <c r="AE13" i="11"/>
  <c r="AT13" i="11"/>
  <c r="CS13" i="11"/>
  <c r="DX13" i="11"/>
  <c r="AV13" i="11"/>
  <c r="BT13" i="11"/>
  <c r="AL13" i="11"/>
  <c r="EA13" i="11"/>
  <c r="BW13" i="11"/>
  <c r="CF13" i="11"/>
  <c r="AZ13" i="11"/>
  <c r="AP13" i="11"/>
  <c r="CL13" i="11"/>
  <c r="BU13" i="11"/>
  <c r="DY13" i="11"/>
  <c r="AR13" i="11"/>
  <c r="CY13" i="11"/>
  <c r="CQ13" i="11"/>
  <c r="X13" i="11"/>
  <c r="CP13" i="11"/>
  <c r="DO13" i="11"/>
  <c r="BC13" i="11"/>
  <c r="AM13" i="11"/>
  <c r="EY13" i="11"/>
  <c r="EI13" i="11"/>
  <c r="ED13" i="11"/>
  <c r="EU13" i="11"/>
  <c r="EG13" i="11"/>
  <c r="EF13" i="11"/>
  <c r="EP13" i="11"/>
  <c r="AG13" i="11"/>
  <c r="DC13" i="11"/>
  <c r="BA13" i="11"/>
  <c r="DJ13" i="11"/>
  <c r="AC13" i="11"/>
  <c r="BX13" i="11"/>
  <c r="BD13" i="11"/>
  <c r="Z13" i="11"/>
  <c r="AO13" i="11"/>
  <c r="CG13" i="11"/>
  <c r="AJ13" i="11"/>
  <c r="AQ13" i="11"/>
  <c r="BP13" i="11"/>
  <c r="DE13" i="11"/>
  <c r="CT13" i="11"/>
  <c r="AA13" i="11"/>
  <c r="CE13" i="11"/>
  <c r="DU13" i="11"/>
  <c r="DR13" i="11"/>
  <c r="AD13" i="11"/>
  <c r="EM13" i="11"/>
  <c r="EE13" i="11"/>
  <c r="K13" i="11"/>
  <c r="EW13" i="11"/>
  <c r="EH13" i="11"/>
  <c r="EL13" i="11"/>
  <c r="EC13" i="11"/>
  <c r="AF13" i="11"/>
  <c r="CB13" i="11"/>
  <c r="DZ13" i="11"/>
  <c r="AK13" i="11"/>
  <c r="EB13" i="11"/>
  <c r="CM13" i="11"/>
  <c r="CI13" i="11"/>
  <c r="DL13" i="11"/>
  <c r="CK13" i="11"/>
  <c r="Y13" i="11"/>
  <c r="DS13" i="11"/>
  <c r="CU13" i="11"/>
  <c r="BB13" i="11"/>
  <c r="AH13" i="11"/>
  <c r="BY13" i="11"/>
  <c r="BS13" i="11"/>
  <c r="DV13" i="11"/>
  <c r="DA13" i="11"/>
  <c r="DQ13" i="11"/>
  <c r="AX13" i="11"/>
  <c r="AI13" i="11"/>
  <c r="DF13" i="11"/>
  <c r="DT13" i="11"/>
  <c r="BQ13" i="11"/>
  <c r="J13" i="11"/>
  <c r="ES13" i="11"/>
  <c r="EN13" i="11"/>
  <c r="FA13" i="11"/>
  <c r="DH13" i="11"/>
  <c r="CC13" i="11"/>
  <c r="DN13" i="11"/>
  <c r="DD13" i="11"/>
  <c r="AB13" i="11"/>
  <c r="BR13" i="11"/>
  <c r="BZ13" i="11"/>
  <c r="AU13" i="11"/>
  <c r="CD13" i="11"/>
  <c r="BV13" i="11"/>
  <c r="CH13" i="11"/>
  <c r="DB13" i="11"/>
  <c r="CJ13" i="11"/>
  <c r="DP13" i="11"/>
  <c r="DI13" i="11"/>
  <c r="EO13" i="11"/>
  <c r="ET13" i="11"/>
  <c r="EJ13" i="11"/>
  <c r="CW13" i="11"/>
  <c r="DM13" i="11"/>
  <c r="DK13" i="11"/>
  <c r="AW13" i="11"/>
  <c r="DG13" i="11"/>
  <c r="CV13" i="11"/>
  <c r="CR13" i="11"/>
  <c r="CO13" i="11"/>
  <c r="CZ13" i="11"/>
  <c r="AN13" i="11"/>
  <c r="CA13" i="11"/>
  <c r="DW13" i="11"/>
  <c r="AY13" i="11"/>
  <c r="AS13" i="11"/>
  <c r="BL13" i="11"/>
  <c r="BJ13" i="11"/>
  <c r="BM13" i="11"/>
  <c r="S13" i="11"/>
  <c r="BG13" i="11"/>
  <c r="BH13" i="11"/>
  <c r="FB13" i="11"/>
  <c r="U13" i="11"/>
  <c r="V13" i="11"/>
  <c r="M13" i="11"/>
  <c r="BO13" i="11"/>
  <c r="BK13" i="11"/>
  <c r="FC13" i="11"/>
  <c r="W13" i="11"/>
  <c r="N13" i="11"/>
  <c r="FE13" i="11"/>
  <c r="BN13" i="11"/>
  <c r="BF13" i="11"/>
  <c r="R13" i="11"/>
  <c r="T13" i="11"/>
  <c r="Q13" i="11"/>
  <c r="FD13" i="11"/>
  <c r="BI13" i="11"/>
  <c r="BE13" i="11"/>
  <c r="P13" i="11"/>
  <c r="O13" i="11"/>
  <c r="FJ13" i="11" l="1"/>
  <c r="FK14" i="11" l="1"/>
  <c r="FI13" i="11"/>
  <c r="FN14" i="11" l="1"/>
  <c r="FV14" i="11"/>
  <c r="FS14" i="11"/>
  <c r="FT14" i="11"/>
  <c r="FM14" i="11"/>
  <c r="FW14" i="11"/>
  <c r="FQ14" i="11"/>
  <c r="FR14" i="11"/>
  <c r="FO14" i="11"/>
  <c r="FP14" i="11"/>
  <c r="FU14" i="11"/>
  <c r="EG14" i="11"/>
  <c r="ER14" i="11"/>
  <c r="EH14" i="11"/>
  <c r="FA14" i="11"/>
  <c r="ES14" i="11"/>
  <c r="EX14" i="11"/>
  <c r="EN14" i="11"/>
  <c r="J14" i="11"/>
  <c r="T14" i="11"/>
  <c r="AP14" i="11"/>
  <c r="CG14" i="11"/>
  <c r="DD14" i="11"/>
  <c r="BS14" i="11"/>
  <c r="CN14" i="11"/>
  <c r="CV14" i="11"/>
  <c r="BH14" i="11"/>
  <c r="AF14" i="11"/>
  <c r="DK14" i="11"/>
  <c r="AT14" i="11"/>
  <c r="CF14" i="11"/>
  <c r="DI14" i="11"/>
  <c r="DJ14" i="11"/>
  <c r="DX14" i="11"/>
  <c r="BI14" i="11"/>
  <c r="CB14" i="11"/>
  <c r="BJ14" i="11"/>
  <c r="DL14" i="11"/>
  <c r="DS14" i="11"/>
  <c r="AM14" i="11"/>
  <c r="BW14" i="11"/>
  <c r="DP14" i="11"/>
  <c r="BA14" i="11"/>
  <c r="CC14" i="11"/>
  <c r="BL14" i="11"/>
  <c r="DM14" i="11"/>
  <c r="V14" i="11"/>
  <c r="EQ14" i="11"/>
  <c r="FD14" i="11"/>
  <c r="FC14" i="11"/>
  <c r="EO14" i="11"/>
  <c r="L14" i="11"/>
  <c r="FE14" i="11"/>
  <c r="EZ14" i="11"/>
  <c r="EF14" i="11"/>
  <c r="P14" i="11"/>
  <c r="AE14" i="11"/>
  <c r="BM14" i="11"/>
  <c r="CE14" i="11"/>
  <c r="AZ14" i="11"/>
  <c r="DW14" i="11"/>
  <c r="AL14" i="11"/>
  <c r="CU14" i="11"/>
  <c r="CQ14" i="11"/>
  <c r="DC14" i="11"/>
  <c r="DT14" i="11"/>
  <c r="Z14" i="11"/>
  <c r="CY14" i="11"/>
  <c r="CW14" i="11"/>
  <c r="CO14" i="11"/>
  <c r="BB14" i="11"/>
  <c r="X14" i="11"/>
  <c r="AW14" i="11"/>
  <c r="DN14" i="11"/>
  <c r="BE14" i="11"/>
  <c r="AI14" i="11"/>
  <c r="BD14" i="11"/>
  <c r="DE14" i="11"/>
  <c r="CS14" i="11"/>
  <c r="BG14" i="11"/>
  <c r="BC14" i="11"/>
  <c r="AX14" i="11"/>
  <c r="ET14" i="11"/>
  <c r="EC14" i="11"/>
  <c r="EJ14" i="11"/>
  <c r="EI14" i="11"/>
  <c r="EE14" i="11"/>
  <c r="EK14" i="11"/>
  <c r="FB14" i="11"/>
  <c r="EL14" i="11"/>
  <c r="CL14" i="11"/>
  <c r="ED14" i="11"/>
  <c r="EP14" i="11"/>
  <c r="DB14" i="11"/>
  <c r="AS14" i="11"/>
  <c r="DQ14" i="11"/>
  <c r="CP14" i="11"/>
  <c r="DO14" i="11"/>
  <c r="AK14" i="11"/>
  <c r="AR14" i="11"/>
  <c r="CM14" i="11"/>
  <c r="BN14" i="11"/>
  <c r="CA14" i="11"/>
  <c r="DZ14" i="11"/>
  <c r="AD14" i="11"/>
  <c r="DV14" i="11"/>
  <c r="EY14" i="11"/>
  <c r="EU14" i="11"/>
  <c r="CH14" i="11"/>
  <c r="AA14" i="11"/>
  <c r="Y14" i="11"/>
  <c r="BK14" i="11"/>
  <c r="CX14" i="11"/>
  <c r="DY14" i="11"/>
  <c r="BP14" i="11"/>
  <c r="AQ14" i="11"/>
  <c r="CD14" i="11"/>
  <c r="DR14" i="11"/>
  <c r="AJ14" i="11"/>
  <c r="EA14" i="11"/>
  <c r="K14" i="11"/>
  <c r="R14" i="11"/>
  <c r="BO14" i="11"/>
  <c r="AC14" i="11"/>
  <c r="DF14" i="11"/>
  <c r="CI14" i="11"/>
  <c r="AG14" i="11"/>
  <c r="BR14" i="11"/>
  <c r="AY14" i="11"/>
  <c r="EM14" i="11"/>
  <c r="BU14" i="11"/>
  <c r="DH14" i="11"/>
  <c r="BZ14" i="11"/>
  <c r="DU14" i="11"/>
  <c r="AB14" i="11"/>
  <c r="CR14" i="11"/>
  <c r="EV14" i="11"/>
  <c r="AO14" i="11"/>
  <c r="AU14" i="11"/>
  <c r="CT14" i="11"/>
  <c r="BF14" i="11"/>
  <c r="DA14" i="11"/>
  <c r="CZ14" i="11"/>
  <c r="BQ14" i="11"/>
  <c r="EB14" i="11"/>
  <c r="CK14" i="11"/>
  <c r="BY14" i="11"/>
  <c r="CJ14" i="11"/>
  <c r="AH14" i="11"/>
  <c r="DG14" i="11"/>
  <c r="EW14" i="11"/>
  <c r="AN14" i="11"/>
  <c r="AV14" i="11"/>
  <c r="BX14" i="11"/>
  <c r="S14" i="11"/>
  <c r="U14" i="11"/>
  <c r="BV14" i="11"/>
  <c r="W14" i="11"/>
  <c r="M14" i="11"/>
  <c r="Q14" i="11"/>
  <c r="O14" i="11"/>
  <c r="BT14" i="11"/>
  <c r="N14" i="11"/>
  <c r="FJ14" i="11" l="1"/>
  <c r="FI14" i="11" l="1"/>
  <c r="FK15" i="11"/>
  <c r="FP15" i="11" l="1"/>
  <c r="FR15" i="11"/>
  <c r="FT15" i="11"/>
  <c r="FV15" i="11"/>
  <c r="FN15" i="11"/>
  <c r="FO15" i="11"/>
  <c r="Q15" i="11" s="1"/>
  <c r="FQ15" i="11"/>
  <c r="FU15" i="11"/>
  <c r="FW15" i="11"/>
  <c r="FM15" i="11"/>
  <c r="O15" i="11" s="1"/>
  <c r="FS15" i="11"/>
  <c r="EO15" i="11"/>
  <c r="BI15" i="11"/>
  <c r="BV15" i="11"/>
  <c r="BY15" i="11"/>
  <c r="CX15" i="11"/>
  <c r="CT15" i="11"/>
  <c r="DR15" i="11"/>
  <c r="BS15" i="11"/>
  <c r="BR15" i="11"/>
  <c r="EA15" i="11"/>
  <c r="AM15" i="11"/>
  <c r="W15" i="11"/>
  <c r="L15" i="11"/>
  <c r="AQ15" i="11"/>
  <c r="BF15" i="11"/>
  <c r="Z15" i="11"/>
  <c r="AF15" i="11"/>
  <c r="BB15" i="11"/>
  <c r="DF15" i="11"/>
  <c r="BG15" i="11"/>
  <c r="AU15" i="11"/>
  <c r="AY15" i="11"/>
  <c r="CS15" i="11"/>
  <c r="CG15" i="11"/>
  <c r="AK15" i="11"/>
  <c r="CZ15" i="11"/>
  <c r="EB15" i="11"/>
  <c r="FD15" i="11"/>
  <c r="FA15" i="11"/>
  <c r="DZ15" i="11"/>
  <c r="EY15" i="11"/>
  <c r="DV15" i="11"/>
  <c r="EC15" i="11"/>
  <c r="EK15" i="11"/>
  <c r="K15" i="11"/>
  <c r="M15" i="11"/>
  <c r="AI15" i="11"/>
  <c r="CC15" i="11"/>
  <c r="DW15" i="11"/>
  <c r="BO15" i="11"/>
  <c r="CN15" i="11"/>
  <c r="BZ15" i="11"/>
  <c r="BW15" i="11"/>
  <c r="AA15" i="11"/>
  <c r="BH15" i="11"/>
  <c r="DY15" i="11"/>
  <c r="DX15" i="11"/>
  <c r="CF15" i="11"/>
  <c r="ET15" i="11"/>
  <c r="DQ15" i="11"/>
  <c r="AL15" i="11"/>
  <c r="CU15" i="11"/>
  <c r="DC15" i="11"/>
  <c r="BD15" i="11"/>
  <c r="BK15" i="11"/>
  <c r="BJ15" i="11"/>
  <c r="FC15" i="11"/>
  <c r="AZ15" i="11"/>
  <c r="CK15" i="11"/>
  <c r="DG15" i="11"/>
  <c r="AH15" i="11"/>
  <c r="CQ15" i="11"/>
  <c r="FB15" i="11"/>
  <c r="EQ15" i="11"/>
  <c r="ED15" i="11"/>
  <c r="EZ15" i="11"/>
  <c r="EH15" i="11"/>
  <c r="R15" i="11"/>
  <c r="CM15" i="11"/>
  <c r="J15" i="11"/>
  <c r="CJ15" i="11"/>
  <c r="AS15" i="11"/>
  <c r="CO15" i="11"/>
  <c r="BE15" i="11"/>
  <c r="CE15" i="11"/>
  <c r="AN15" i="11"/>
  <c r="AE15" i="11"/>
  <c r="DU15" i="11"/>
  <c r="BP15" i="11"/>
  <c r="CP15" i="11"/>
  <c r="DT15" i="11"/>
  <c r="CH15" i="11"/>
  <c r="BA15" i="11"/>
  <c r="DD15" i="11"/>
  <c r="DP15" i="11"/>
  <c r="AV15" i="11"/>
  <c r="BN15" i="11"/>
  <c r="AR15" i="11"/>
  <c r="DI15" i="11"/>
  <c r="EU15" i="11"/>
  <c r="DS15" i="11"/>
  <c r="CD15" i="11"/>
  <c r="EE15" i="11"/>
  <c r="CL15" i="11"/>
  <c r="BX15" i="11"/>
  <c r="AJ15" i="11"/>
  <c r="ER15" i="11"/>
  <c r="BQ15" i="11"/>
  <c r="EM15" i="11"/>
  <c r="AX15" i="11"/>
  <c r="EP15" i="11"/>
  <c r="S15" i="11"/>
  <c r="Y15" i="11"/>
  <c r="P15" i="11"/>
  <c r="CA15" i="11"/>
  <c r="EJ15" i="11"/>
  <c r="DE15" i="11"/>
  <c r="EL15" i="11"/>
  <c r="EX15" i="11"/>
  <c r="X15" i="11"/>
  <c r="V15" i="11"/>
  <c r="N15" i="11"/>
  <c r="BM15" i="11"/>
  <c r="AB15" i="11"/>
  <c r="BU15" i="11"/>
  <c r="DN15" i="11"/>
  <c r="CI15" i="11"/>
  <c r="AC15" i="11"/>
  <c r="AD15" i="11"/>
  <c r="CW15" i="11"/>
  <c r="CY15" i="11"/>
  <c r="CR15" i="11"/>
  <c r="AP15" i="11"/>
  <c r="BC15" i="11"/>
  <c r="AG15" i="11"/>
  <c r="BT15" i="11"/>
  <c r="DK15" i="11"/>
  <c r="AO15" i="11"/>
  <c r="BL15" i="11"/>
  <c r="DM15" i="11"/>
  <c r="DL15" i="11"/>
  <c r="ES15" i="11"/>
  <c r="CV15" i="11"/>
  <c r="DH15" i="11"/>
  <c r="EG15" i="11"/>
  <c r="CB15" i="11"/>
  <c r="AT15" i="11"/>
  <c r="AW15" i="11"/>
  <c r="EV15" i="11"/>
  <c r="FE15" i="11"/>
  <c r="EF15" i="11"/>
  <c r="EN15" i="11"/>
  <c r="EI15" i="11"/>
  <c r="U15" i="11"/>
  <c r="DA15" i="11"/>
  <c r="DB15" i="11"/>
  <c r="DO15" i="11"/>
  <c r="DJ15" i="11"/>
  <c r="EW15" i="11"/>
  <c r="T15" i="11"/>
  <c r="FJ15" i="11" l="1"/>
  <c r="FI15" i="11" l="1"/>
  <c r="FK16" i="11"/>
  <c r="FN16" i="11" l="1"/>
  <c r="FR16" i="11"/>
  <c r="FW16" i="11"/>
  <c r="FV16" i="11"/>
  <c r="FU16" i="11"/>
  <c r="FQ16" i="11"/>
  <c r="FP16" i="11"/>
  <c r="FT16" i="11"/>
  <c r="FS16" i="11"/>
  <c r="FO16" i="11"/>
  <c r="FM16" i="11"/>
  <c r="EQ16" i="11"/>
  <c r="EK16" i="11"/>
  <c r="ER16" i="11"/>
  <c r="EO16" i="11"/>
  <c r="EC16" i="11"/>
  <c r="ES16" i="11"/>
  <c r="EP16" i="11"/>
  <c r="DU16" i="11"/>
  <c r="DS16" i="11"/>
  <c r="EB16" i="11"/>
  <c r="CL16" i="11"/>
  <c r="AE16" i="11"/>
  <c r="DI16" i="11"/>
  <c r="AZ16" i="11"/>
  <c r="BH16" i="11"/>
  <c r="BR16" i="11"/>
  <c r="AS16" i="11"/>
  <c r="AF16" i="11"/>
  <c r="AW16" i="11"/>
  <c r="AO16" i="11"/>
  <c r="CI16" i="11"/>
  <c r="AY16" i="11"/>
  <c r="BJ16" i="11"/>
  <c r="BL16" i="11"/>
  <c r="DZ16" i="11"/>
  <c r="BN16" i="11"/>
  <c r="DE16" i="11"/>
  <c r="AD16" i="11"/>
  <c r="DB16" i="11"/>
  <c r="CH16" i="11"/>
  <c r="AQ16" i="11"/>
  <c r="EU16" i="11"/>
  <c r="FD16" i="11"/>
  <c r="EF16" i="11"/>
  <c r="EJ16" i="11"/>
  <c r="DQ16" i="11"/>
  <c r="AX16" i="11"/>
  <c r="AK16" i="11"/>
  <c r="CA16" i="11"/>
  <c r="CJ16" i="11"/>
  <c r="DV16" i="11"/>
  <c r="BV16" i="11"/>
  <c r="DY16" i="11"/>
  <c r="AM16" i="11"/>
  <c r="FE16" i="11"/>
  <c r="EV16" i="11"/>
  <c r="EH16" i="11"/>
  <c r="ET16" i="11"/>
  <c r="EL16" i="11"/>
  <c r="EG16" i="11"/>
  <c r="FB16" i="11"/>
  <c r="EN16" i="11"/>
  <c r="AB16" i="11"/>
  <c r="BS16" i="11"/>
  <c r="CM16" i="11"/>
  <c r="AJ16" i="11"/>
  <c r="CC16" i="11"/>
  <c r="DA16" i="11"/>
  <c r="BG16" i="11"/>
  <c r="AU16" i="11"/>
  <c r="CZ16" i="11"/>
  <c r="AC16" i="11"/>
  <c r="CB16" i="11"/>
  <c r="BO16" i="11"/>
  <c r="DL16" i="11"/>
  <c r="BY16" i="11"/>
  <c r="DW16" i="11"/>
  <c r="BB16" i="11"/>
  <c r="AL16" i="11"/>
  <c r="DD16" i="11"/>
  <c r="DT16" i="11"/>
  <c r="DJ16" i="11"/>
  <c r="BA16" i="11"/>
  <c r="DP16" i="11"/>
  <c r="DG16" i="11"/>
  <c r="FA16" i="11"/>
  <c r="EX16" i="11"/>
  <c r="BW16" i="11"/>
  <c r="DR16" i="11"/>
  <c r="BU16" i="11"/>
  <c r="AV16" i="11"/>
  <c r="DM16" i="11"/>
  <c r="EA16" i="11"/>
  <c r="BF16" i="11"/>
  <c r="BM16" i="11"/>
  <c r="AN16" i="11"/>
  <c r="BC16" i="11"/>
  <c r="CE16" i="11"/>
  <c r="BI16" i="11"/>
  <c r="CK16" i="11"/>
  <c r="ED16" i="11"/>
  <c r="EM16" i="11"/>
  <c r="CD16" i="11"/>
  <c r="AP16" i="11"/>
  <c r="DX16" i="11"/>
  <c r="CN16" i="11"/>
  <c r="DF16" i="11"/>
  <c r="DC16" i="11"/>
  <c r="DO16" i="11"/>
  <c r="BE16" i="11"/>
  <c r="BK16" i="11"/>
  <c r="EI16" i="11"/>
  <c r="EY16" i="11"/>
  <c r="FC16" i="11"/>
  <c r="EE16" i="11"/>
  <c r="EZ16" i="11"/>
  <c r="DK16" i="11"/>
  <c r="BZ16" i="11"/>
  <c r="BD16" i="11"/>
  <c r="DN16" i="11"/>
  <c r="DH16" i="11"/>
  <c r="AT16" i="11"/>
  <c r="BP16" i="11"/>
  <c r="AG16" i="11"/>
  <c r="CF16" i="11"/>
  <c r="AR16" i="11"/>
  <c r="BQ16" i="11"/>
  <c r="EW16" i="11"/>
  <c r="BX16" i="11"/>
  <c r="BT16" i="11"/>
  <c r="AA16" i="11"/>
  <c r="AH16" i="11"/>
  <c r="AI16" i="11"/>
  <c r="CG16" i="11"/>
  <c r="CV16" i="11"/>
  <c r="O16" i="11"/>
  <c r="CO16" i="11"/>
  <c r="M16" i="11"/>
  <c r="N16" i="11"/>
  <c r="P16" i="11"/>
  <c r="X16" i="11"/>
  <c r="CT16" i="11"/>
  <c r="CW16" i="11"/>
  <c r="Y16" i="11"/>
  <c r="CY16" i="11"/>
  <c r="Q16" i="11"/>
  <c r="CX16" i="11"/>
  <c r="CR16" i="11"/>
  <c r="CS16" i="11"/>
  <c r="T16" i="11"/>
  <c r="S16" i="11"/>
  <c r="Z16" i="11"/>
  <c r="L16" i="11"/>
  <c r="CP16" i="11"/>
  <c r="J16" i="11"/>
  <c r="R16" i="11"/>
  <c r="K16" i="11"/>
  <c r="U16" i="11"/>
  <c r="CU16" i="11"/>
  <c r="CQ16" i="11"/>
  <c r="V16" i="11"/>
  <c r="W16" i="11"/>
  <c r="FJ16" i="11" l="1"/>
  <c r="FI16" i="11" s="1"/>
  <c r="FT17" i="11" s="1"/>
  <c r="FK17" i="11" l="1"/>
  <c r="FW17" i="11"/>
  <c r="FN17" i="11"/>
  <c r="FR17" i="11"/>
  <c r="FU17" i="11"/>
  <c r="FQ17" i="11"/>
  <c r="FM17" i="11"/>
  <c r="FO17" i="11"/>
  <c r="S17" i="11" s="1"/>
  <c r="FV17" i="11"/>
  <c r="FS17" i="11"/>
  <c r="FP17" i="11"/>
  <c r="EI17" i="11"/>
  <c r="CH17" i="11"/>
  <c r="DV17" i="11"/>
  <c r="AT17" i="11"/>
  <c r="AS17" i="11"/>
  <c r="AH17" i="11"/>
  <c r="FA17" i="11"/>
  <c r="EJ17" i="11"/>
  <c r="AN17" i="11"/>
  <c r="EP17" i="11"/>
  <c r="EH17" i="11"/>
  <c r="EE17" i="11"/>
  <c r="BV17" i="11"/>
  <c r="BS17" i="11"/>
  <c r="AP17" i="11"/>
  <c r="DD17" i="11"/>
  <c r="DB17" i="11"/>
  <c r="M17" i="11"/>
  <c r="N17" i="11"/>
  <c r="CL17" i="11"/>
  <c r="CS17" i="11"/>
  <c r="EC17" i="11"/>
  <c r="X17" i="11"/>
  <c r="O17" i="11"/>
  <c r="EN17" i="11"/>
  <c r="EF17" i="11"/>
  <c r="BR17" i="11"/>
  <c r="AK17" i="11"/>
  <c r="BI17" i="11"/>
  <c r="AG17" i="11"/>
  <c r="BA17" i="11"/>
  <c r="CV17" i="11"/>
  <c r="DF17" i="11"/>
  <c r="FD17" i="11"/>
  <c r="EQ17" i="11"/>
  <c r="EL17" i="11"/>
  <c r="CG17" i="11"/>
  <c r="AW17" i="11"/>
  <c r="AB17" i="11"/>
  <c r="BW17" i="11"/>
  <c r="AF17" i="11"/>
  <c r="DJ17" i="11"/>
  <c r="EA17" i="11"/>
  <c r="DG17" i="11"/>
  <c r="L17" i="11"/>
  <c r="W17" i="11"/>
  <c r="Y17" i="11"/>
  <c r="T17" i="11"/>
  <c r="Q17" i="11"/>
  <c r="U17" i="11"/>
  <c r="ER17" i="11"/>
  <c r="EM17" i="11"/>
  <c r="AY17" i="11"/>
  <c r="BJ17" i="11"/>
  <c r="AZ17" i="11"/>
  <c r="CD17" i="11"/>
  <c r="AV17" i="11"/>
  <c r="CF17" i="11"/>
  <c r="J17" i="11"/>
  <c r="EY17" i="11"/>
  <c r="ES17" i="11"/>
  <c r="EZ17" i="11"/>
  <c r="EU17" i="11"/>
  <c r="EV17" i="11"/>
  <c r="FB17" i="11"/>
  <c r="BY17" i="11"/>
  <c r="CC17" i="11"/>
  <c r="DH17" i="11"/>
  <c r="DK17" i="11"/>
  <c r="V17" i="11"/>
  <c r="P17" i="11"/>
  <c r="ED17" i="11"/>
  <c r="BD17" i="11"/>
  <c r="DS17" i="11"/>
  <c r="AR17" i="11"/>
  <c r="CW17" i="11"/>
  <c r="BX17" i="11"/>
  <c r="CO17" i="11"/>
  <c r="AU17" i="11"/>
  <c r="AO17" i="11"/>
  <c r="BL17" i="11"/>
  <c r="DW17" i="11"/>
  <c r="BC17" i="11"/>
  <c r="AD17" i="11"/>
  <c r="DQ17" i="11"/>
  <c r="BB17" i="11"/>
  <c r="DP17" i="11"/>
  <c r="BZ17" i="11"/>
  <c r="BG17" i="11"/>
  <c r="BH17" i="11"/>
  <c r="BM17" i="11"/>
  <c r="AQ17" i="11"/>
  <c r="BK17" i="11"/>
  <c r="DY17" i="11"/>
  <c r="CI17" i="11"/>
  <c r="BQ17" i="11"/>
  <c r="EK17" i="11"/>
  <c r="DN17" i="11"/>
  <c r="CP17" i="11"/>
  <c r="CA17" i="11"/>
  <c r="EB17" i="11"/>
  <c r="BU17" i="11"/>
  <c r="CY17" i="11"/>
  <c r="BT17" i="11"/>
  <c r="DM17" i="11"/>
  <c r="DR17" i="11"/>
  <c r="AL17" i="11"/>
  <c r="AJ17" i="11"/>
  <c r="BF17" i="11"/>
  <c r="CE17" i="11"/>
  <c r="DL17" i="11"/>
  <c r="CR17" i="11"/>
  <c r="AI17" i="11"/>
  <c r="CK17" i="11"/>
  <c r="AE17" i="11"/>
  <c r="CX17" i="11"/>
  <c r="CZ17" i="11"/>
  <c r="CT17" i="11"/>
  <c r="DO17" i="11"/>
  <c r="DT17" i="11"/>
  <c r="AX17" i="11"/>
  <c r="BE17" i="11"/>
  <c r="DU17" i="11"/>
  <c r="CB17" i="11"/>
  <c r="BO17" i="11"/>
  <c r="BN17" i="11"/>
  <c r="DX17" i="11"/>
  <c r="CQ17" i="11"/>
  <c r="Z17" i="11"/>
  <c r="AA17" i="11"/>
  <c r="DC17" i="11" l="1"/>
  <c r="CU17" i="11"/>
  <c r="EX17" i="11"/>
  <c r="EG17" i="11"/>
  <c r="CJ17" i="11"/>
  <c r="FE17" i="11"/>
  <c r="AC17" i="11"/>
  <c r="AM17" i="11"/>
  <c r="EW17" i="11"/>
  <c r="DI17" i="11"/>
  <c r="BP17" i="11"/>
  <c r="K17" i="11"/>
  <c r="FJ17" i="11" s="1"/>
  <c r="FI17" i="11" s="1"/>
  <c r="FP18" i="11" s="1"/>
  <c r="FC17" i="11"/>
  <c r="ET17" i="11"/>
  <c r="CN17" i="11"/>
  <c r="DA17" i="11"/>
  <c r="DZ17" i="11"/>
  <c r="R17" i="11"/>
  <c r="DE17" i="11"/>
  <c r="EO17" i="11"/>
  <c r="CM17" i="11"/>
  <c r="FW18" i="11" l="1"/>
  <c r="FU18" i="11"/>
  <c r="FR18" i="11"/>
  <c r="FO18" i="11"/>
  <c r="K18" i="11" s="1"/>
  <c r="FM18" i="11"/>
  <c r="FK18" i="11"/>
  <c r="FN18" i="11"/>
  <c r="FT18" i="11"/>
  <c r="Y18" i="11" s="1"/>
  <c r="FV18" i="11"/>
  <c r="FS18" i="11"/>
  <c r="FQ18" i="11"/>
  <c r="EE18" i="11"/>
  <c r="DV18" i="11"/>
  <c r="BS18" i="11"/>
  <c r="CP18" i="11"/>
  <c r="BO18" i="11"/>
  <c r="EA18" i="11"/>
  <c r="CQ18" i="11"/>
  <c r="BX18" i="11"/>
  <c r="BG18" i="11"/>
  <c r="CS18" i="11"/>
  <c r="CT18" i="11"/>
  <c r="AQ18" i="11"/>
  <c r="CB18" i="11"/>
  <c r="DE18" i="11"/>
  <c r="BD18" i="11"/>
  <c r="BI18" i="11"/>
  <c r="DF18" i="11"/>
  <c r="CI18" i="11"/>
  <c r="DA18" i="11"/>
  <c r="BM18" i="11"/>
  <c r="BY18" i="11"/>
  <c r="CO18" i="11"/>
  <c r="CA18" i="11"/>
  <c r="AZ18" i="11"/>
  <c r="EB18" i="11"/>
  <c r="EX18" i="11"/>
  <c r="EZ18" i="11"/>
  <c r="EK18" i="11"/>
  <c r="FE18" i="11"/>
  <c r="EI18" i="11"/>
  <c r="EG18" i="11"/>
  <c r="FC18" i="11"/>
  <c r="O18" i="11"/>
  <c r="V18" i="11"/>
  <c r="L18" i="11"/>
  <c r="DB18" i="11"/>
  <c r="AR18" i="11"/>
  <c r="DZ18" i="11"/>
  <c r="BH18" i="11"/>
  <c r="CR18" i="11"/>
  <c r="BU18" i="11"/>
  <c r="BK18" i="11"/>
  <c r="AT18" i="11"/>
  <c r="AN18" i="11"/>
  <c r="DC18" i="11"/>
  <c r="AW18" i="11"/>
  <c r="DY18" i="11"/>
  <c r="BC18" i="11"/>
  <c r="AG18" i="11"/>
  <c r="DJ18" i="11"/>
  <c r="BP18" i="11"/>
  <c r="DI18" i="11"/>
  <c r="CY18" i="11"/>
  <c r="CK18" i="11"/>
  <c r="AX18" i="11"/>
  <c r="DX18" i="11"/>
  <c r="CD18" i="11"/>
  <c r="AF18" i="11"/>
  <c r="EL18" i="11"/>
  <c r="EC18" i="11"/>
  <c r="EP18" i="11"/>
  <c r="ER18" i="11"/>
  <c r="EU18" i="11"/>
  <c r="EH18" i="11"/>
  <c r="EF18" i="11"/>
  <c r="N18" i="11"/>
  <c r="AB18" i="11"/>
  <c r="DN18" i="11"/>
  <c r="BL18" i="11"/>
  <c r="BT18" i="11"/>
  <c r="AO18" i="11"/>
  <c r="AU18" i="11"/>
  <c r="AJ18" i="11"/>
  <c r="CX18" i="11"/>
  <c r="CH18" i="11"/>
  <c r="AS18" i="11"/>
  <c r="AM18" i="11"/>
  <c r="AP18" i="11"/>
  <c r="DL18" i="11"/>
  <c r="DD18" i="11"/>
  <c r="BR18" i="11"/>
  <c r="BA18" i="11"/>
  <c r="BB18" i="11"/>
  <c r="CJ18" i="11"/>
  <c r="BW18" i="11"/>
  <c r="BE18" i="11"/>
  <c r="CG18" i="11"/>
  <c r="DH18" i="11"/>
  <c r="AY18" i="11"/>
  <c r="AV18" i="11"/>
  <c r="AC18" i="11"/>
  <c r="EQ18" i="11"/>
  <c r="FB18" i="11"/>
  <c r="FA18" i="11"/>
  <c r="EY18" i="11"/>
  <c r="ED18" i="11"/>
  <c r="EO18" i="11"/>
  <c r="EJ18" i="11"/>
  <c r="DU18" i="11"/>
  <c r="DQ18" i="11"/>
  <c r="DW18" i="11"/>
  <c r="DS18" i="11"/>
  <c r="DR18" i="11"/>
  <c r="DP18" i="11"/>
  <c r="DO18" i="11"/>
  <c r="DM18" i="11"/>
  <c r="DT18" i="11"/>
  <c r="EV18" i="11"/>
  <c r="FD18" i="11"/>
  <c r="ES18" i="11"/>
  <c r="P18" i="11"/>
  <c r="Q18" i="11"/>
  <c r="M18" i="11"/>
  <c r="S18" i="11"/>
  <c r="X18" i="11"/>
  <c r="U18" i="11"/>
  <c r="AA18" i="11"/>
  <c r="W18" i="11"/>
  <c r="T18" i="11"/>
  <c r="EN18" i="11" l="1"/>
  <c r="AE18" i="11"/>
  <c r="CF18" i="11"/>
  <c r="BF18" i="11"/>
  <c r="CV18" i="11"/>
  <c r="AI18" i="11"/>
  <c r="CE18" i="11"/>
  <c r="CZ18" i="11"/>
  <c r="BQ18" i="11"/>
  <c r="BV18" i="11"/>
  <c r="EM18" i="11"/>
  <c r="BJ18" i="11"/>
  <c r="CW18" i="11"/>
  <c r="AK18" i="11"/>
  <c r="CC18" i="11"/>
  <c r="CN18" i="11"/>
  <c r="AL18" i="11"/>
  <c r="BZ18" i="11"/>
  <c r="AH18" i="11"/>
  <c r="DG18" i="11"/>
  <c r="CU18" i="11"/>
  <c r="EW18" i="11"/>
  <c r="J18" i="11"/>
  <c r="CM18" i="11"/>
  <c r="BN18" i="11"/>
  <c r="ET18" i="11"/>
  <c r="AD18" i="11"/>
  <c r="DK18" i="11"/>
  <c r="CL18" i="11"/>
  <c r="Z18" i="11"/>
  <c r="R18" i="11"/>
  <c r="FJ18" i="11"/>
  <c r="FK19" i="11" s="1"/>
  <c r="FC19" i="11" l="1"/>
  <c r="AH19" i="11"/>
  <c r="AE19" i="11"/>
  <c r="EZ19" i="11"/>
  <c r="EX19" i="11"/>
  <c r="FI18" i="11"/>
  <c r="FO19" i="11" s="1"/>
  <c r="U19" i="11" s="1"/>
  <c r="AG19" i="11"/>
  <c r="AF19" i="11"/>
  <c r="FE19" i="11"/>
  <c r="ER19" i="11"/>
  <c r="EK19" i="11"/>
  <c r="EU19" i="11"/>
  <c r="EJ19" i="11"/>
  <c r="AI19" i="11"/>
  <c r="EW19" i="11"/>
  <c r="EL19" i="11"/>
  <c r="FD19" i="11"/>
  <c r="FB19" i="11"/>
  <c r="EP19" i="11"/>
  <c r="EQ19" i="11"/>
  <c r="ES19" i="11"/>
  <c r="EY19" i="11"/>
  <c r="EV19" i="11"/>
  <c r="AD19" i="11"/>
  <c r="EO19" i="11"/>
  <c r="ET19" i="11"/>
  <c r="EM19" i="11"/>
  <c r="EN19" i="11"/>
  <c r="FA19" i="11"/>
  <c r="CN19" i="11"/>
  <c r="DS19" i="11"/>
  <c r="BS19" i="11"/>
  <c r="BH19" i="11"/>
  <c r="CH19" i="11"/>
  <c r="DK19" i="11"/>
  <c r="DG19" i="11"/>
  <c r="CK19" i="11"/>
  <c r="CC19" i="11"/>
  <c r="CA19" i="11"/>
  <c r="AO19" i="11"/>
  <c r="CE19" i="11"/>
  <c r="DC19" i="11"/>
  <c r="BI19" i="11"/>
  <c r="BW19" i="11"/>
  <c r="AY19" i="11"/>
  <c r="AL19" i="11"/>
  <c r="DL19" i="11"/>
  <c r="AZ19" i="11"/>
  <c r="CU19" i="11"/>
  <c r="BG19" i="11"/>
  <c r="AW19" i="11"/>
  <c r="CI19" i="11"/>
  <c r="BV19" i="11"/>
  <c r="AP19" i="11"/>
  <c r="DO19" i="11"/>
  <c r="DN19" i="11"/>
  <c r="DM19" i="11"/>
  <c r="AK19" i="11"/>
  <c r="DX19" i="11"/>
  <c r="DQ19" i="11"/>
  <c r="BB19" i="11"/>
  <c r="CP19" i="11"/>
  <c r="CR19" i="11"/>
  <c r="DE19" i="11"/>
  <c r="DT19" i="11"/>
  <c r="CG19" i="11"/>
  <c r="DR19" i="11"/>
  <c r="BC19" i="11"/>
  <c r="BJ19" i="11"/>
  <c r="AR19" i="11"/>
  <c r="BR19" i="11"/>
  <c r="CX19" i="11"/>
  <c r="AQ19" i="11"/>
  <c r="CV19" i="11"/>
  <c r="CD19" i="11"/>
  <c r="BK19" i="11"/>
  <c r="BM19" i="11"/>
  <c r="BT19" i="11"/>
  <c r="BX19" i="11"/>
  <c r="AN19" i="11"/>
  <c r="CJ19" i="11"/>
  <c r="BU19" i="11"/>
  <c r="BF19" i="11"/>
  <c r="CS19" i="11"/>
  <c r="BY19" i="11"/>
  <c r="DP19" i="11"/>
  <c r="CQ19" i="11"/>
  <c r="AT19" i="11"/>
  <c r="BZ19" i="11"/>
  <c r="BP19" i="11"/>
  <c r="AX19" i="11"/>
  <c r="BO19" i="11"/>
  <c r="DD19" i="11"/>
  <c r="DB19" i="11"/>
  <c r="AU19" i="11"/>
  <c r="CL19" i="11"/>
  <c r="CB19" i="11"/>
  <c r="DF19" i="11"/>
  <c r="BE19" i="11"/>
  <c r="AV19" i="11"/>
  <c r="EA19" i="11"/>
  <c r="BA19" i="11"/>
  <c r="BL19" i="11"/>
  <c r="BN19" i="11"/>
  <c r="DV19" i="11"/>
  <c r="CM19" i="11"/>
  <c r="BQ19" i="11"/>
  <c r="CY19" i="11"/>
  <c r="BD19" i="11"/>
  <c r="DH19" i="11"/>
  <c r="CT19" i="11"/>
  <c r="CZ19" i="11"/>
  <c r="DU19" i="11"/>
  <c r="CF19" i="11"/>
  <c r="DI19" i="11"/>
  <c r="AS19" i="11"/>
  <c r="DW19" i="11"/>
  <c r="DA19" i="11"/>
  <c r="AJ19" i="11"/>
  <c r="AM19" i="11"/>
  <c r="CW19" i="11"/>
  <c r="CO19" i="11"/>
  <c r="DJ19" i="11"/>
  <c r="K19" i="11" l="1"/>
  <c r="FS19" i="11"/>
  <c r="O19" i="11" s="1"/>
  <c r="FM19" i="11"/>
  <c r="FW19" i="11"/>
  <c r="FR19" i="11"/>
  <c r="N19" i="11" s="1"/>
  <c r="FQ19" i="11"/>
  <c r="M19" i="11" s="1"/>
  <c r="FN19" i="11"/>
  <c r="J19" i="11" s="1"/>
  <c r="FP19" i="11"/>
  <c r="L19" i="11" s="1"/>
  <c r="FV19" i="11"/>
  <c r="R19" i="11" s="1"/>
  <c r="FU19" i="11"/>
  <c r="Q19" i="11" s="1"/>
  <c r="FT19" i="11"/>
  <c r="P19" i="11" s="1"/>
  <c r="X19" i="11" l="1"/>
  <c r="ED19" i="11"/>
  <c r="V19" i="11"/>
  <c r="EB19" i="11"/>
  <c r="AC19" i="11"/>
  <c r="EI19" i="11"/>
  <c r="S19" i="11"/>
  <c r="DY19" i="11"/>
  <c r="AB19" i="11"/>
  <c r="EH19" i="11"/>
  <c r="Z19" i="11"/>
  <c r="EF19" i="11"/>
  <c r="T19" i="11"/>
  <c r="DZ19" i="11"/>
  <c r="AA19" i="11"/>
  <c r="EG19" i="11"/>
  <c r="W19" i="11"/>
  <c r="EC19" i="11"/>
  <c r="Y19" i="11"/>
  <c r="EE19" i="11"/>
  <c r="FJ19" i="11" l="1"/>
  <c r="FK20" i="11" l="1"/>
  <c r="FI19" i="11"/>
  <c r="FW20" i="11" l="1"/>
  <c r="FP20" i="11"/>
  <c r="FO20" i="11"/>
  <c r="FR20" i="11"/>
  <c r="FS20" i="11"/>
  <c r="FN20" i="11"/>
  <c r="FQ20" i="11"/>
  <c r="FU20" i="11"/>
  <c r="FV20" i="11"/>
  <c r="FT20" i="11"/>
  <c r="FM20" i="11"/>
  <c r="FA20" i="11"/>
  <c r="AK20" i="11"/>
  <c r="ED20" i="11"/>
  <c r="FD20" i="11"/>
  <c r="EZ20" i="11"/>
  <c r="EW20" i="11"/>
  <c r="EX20" i="11"/>
  <c r="FE20" i="11"/>
  <c r="AH20" i="11"/>
  <c r="BJ20" i="11"/>
  <c r="DQ20" i="11"/>
  <c r="AQ20" i="11"/>
  <c r="CL20" i="11"/>
  <c r="CJ20" i="11"/>
  <c r="CH20" i="11"/>
  <c r="CW20" i="11"/>
  <c r="DO20" i="11"/>
  <c r="BE20" i="11"/>
  <c r="CF20" i="11"/>
  <c r="BI20" i="11"/>
  <c r="BT20" i="11"/>
  <c r="DE20" i="11"/>
  <c r="BK20" i="11"/>
  <c r="DF20" i="11"/>
  <c r="DJ20" i="11"/>
  <c r="CA20" i="11"/>
  <c r="BM20" i="11"/>
  <c r="AS20" i="11"/>
  <c r="CZ20" i="11"/>
  <c r="EA20" i="11"/>
  <c r="BY20" i="11"/>
  <c r="CE20" i="11"/>
  <c r="CK20" i="11"/>
  <c r="DG20" i="11"/>
  <c r="BB20" i="11"/>
  <c r="CB20" i="11"/>
  <c r="CC20" i="11"/>
  <c r="AL20" i="11"/>
  <c r="CS20" i="11"/>
  <c r="DX20" i="11"/>
  <c r="AZ20" i="11"/>
  <c r="BU20" i="11"/>
  <c r="DC20" i="11"/>
  <c r="AP20" i="11"/>
  <c r="AY20" i="11"/>
  <c r="EH20" i="11"/>
  <c r="EM20" i="11"/>
  <c r="AG20" i="11"/>
  <c r="EF20" i="11"/>
  <c r="AJ20" i="11"/>
  <c r="ER20" i="11"/>
  <c r="AE20" i="11"/>
  <c r="EU20" i="11"/>
  <c r="EP20" i="11"/>
  <c r="AF20" i="11"/>
  <c r="DR20" i="11"/>
  <c r="DN20" i="11"/>
  <c r="CM20" i="11"/>
  <c r="BO20" i="11"/>
  <c r="CI20" i="11"/>
  <c r="CN20" i="11"/>
  <c r="DT20" i="11"/>
  <c r="DU20" i="11"/>
  <c r="AU20" i="11"/>
  <c r="BX20" i="11"/>
  <c r="CX20" i="11"/>
  <c r="DI20" i="11"/>
  <c r="BR20" i="11"/>
  <c r="DB20" i="11"/>
  <c r="BG20" i="11"/>
  <c r="AR20" i="11"/>
  <c r="CY20" i="11"/>
  <c r="BV20" i="11"/>
  <c r="EL20" i="11"/>
  <c r="ES20" i="11"/>
  <c r="ET20" i="11"/>
  <c r="EC20" i="11"/>
  <c r="CR20" i="11"/>
  <c r="AV20" i="11"/>
  <c r="CV20" i="11"/>
  <c r="DY20" i="11"/>
  <c r="CT20" i="11"/>
  <c r="BA20" i="11"/>
  <c r="DH20" i="11"/>
  <c r="BN20" i="11"/>
  <c r="DS20" i="11"/>
  <c r="FB20" i="11"/>
  <c r="EQ20" i="11"/>
  <c r="EG20" i="11"/>
  <c r="EV20" i="11"/>
  <c r="EE20" i="11"/>
  <c r="EK20" i="11"/>
  <c r="FC20" i="11"/>
  <c r="EY20" i="11"/>
  <c r="AI20" i="11"/>
  <c r="BD20" i="11"/>
  <c r="CG20" i="11"/>
  <c r="BF20" i="11"/>
  <c r="BL20" i="11"/>
  <c r="AT20" i="11"/>
  <c r="BW20" i="11"/>
  <c r="AN20" i="11"/>
  <c r="CP20" i="11"/>
  <c r="DZ20" i="11"/>
  <c r="AX20" i="11"/>
  <c r="AW20" i="11"/>
  <c r="BH20" i="11"/>
  <c r="BC20" i="11"/>
  <c r="EB20" i="11"/>
  <c r="DV20" i="11"/>
  <c r="BP20" i="11"/>
  <c r="DL20" i="11"/>
  <c r="BS20" i="11"/>
  <c r="AM20" i="11"/>
  <c r="DM20" i="11"/>
  <c r="BQ20" i="11"/>
  <c r="DD20" i="11"/>
  <c r="CU20" i="11"/>
  <c r="DK20" i="11"/>
  <c r="EN20" i="11"/>
  <c r="EO20" i="11"/>
  <c r="EJ20" i="11"/>
  <c r="EI20" i="11"/>
  <c r="CD20" i="11"/>
  <c r="CO20" i="11"/>
  <c r="AO20" i="11"/>
  <c r="CQ20" i="11"/>
  <c r="DA20" i="11"/>
  <c r="DP20" i="11"/>
  <c r="DW20" i="11"/>
  <c r="BZ20" i="11"/>
  <c r="S20" i="11"/>
  <c r="Q20" i="11"/>
  <c r="W20" i="11"/>
  <c r="N20" i="11"/>
  <c r="Z20" i="11"/>
  <c r="AC20" i="11"/>
  <c r="P20" i="11"/>
  <c r="R20" i="11"/>
  <c r="K20" i="11"/>
  <c r="AB20" i="11"/>
  <c r="L20" i="11"/>
  <c r="V20" i="11"/>
  <c r="U20" i="11"/>
  <c r="M20" i="11"/>
  <c r="X20" i="11"/>
  <c r="T20" i="11"/>
  <c r="O20" i="11"/>
  <c r="AA20" i="11"/>
  <c r="AD20" i="11"/>
  <c r="J20" i="11"/>
  <c r="Y20" i="11"/>
  <c r="FJ20" i="11" l="1"/>
  <c r="FK21" i="11" l="1"/>
  <c r="FI20" i="11"/>
  <c r="FQ21" i="11" l="1"/>
  <c r="FN21" i="11"/>
  <c r="FR21" i="11"/>
  <c r="FO21" i="11"/>
  <c r="FM21" i="11"/>
  <c r="FU21" i="11"/>
  <c r="FV21" i="11"/>
  <c r="FW21" i="11"/>
  <c r="FS21" i="11"/>
  <c r="FP21" i="11"/>
  <c r="FT21" i="11"/>
  <c r="ET21" i="11"/>
  <c r="EX21" i="11"/>
  <c r="FA21" i="11"/>
  <c r="FE21" i="11"/>
  <c r="EZ21" i="11"/>
  <c r="EY21" i="11"/>
  <c r="ED21" i="11"/>
  <c r="EI21" i="11"/>
  <c r="AL21" i="11"/>
  <c r="AN21" i="11"/>
  <c r="DD21" i="11"/>
  <c r="BL21" i="11"/>
  <c r="DG21" i="11"/>
  <c r="DR21" i="11"/>
  <c r="CA21" i="11"/>
  <c r="BJ21" i="11"/>
  <c r="CX21" i="11"/>
  <c r="CQ21" i="11"/>
  <c r="BF21" i="11"/>
  <c r="BO21" i="11"/>
  <c r="DJ21" i="11"/>
  <c r="CV21" i="11"/>
  <c r="AW21" i="11"/>
  <c r="BB21" i="11"/>
  <c r="CR21" i="11"/>
  <c r="DQ21" i="11"/>
  <c r="DB21" i="11"/>
  <c r="CE21" i="11"/>
  <c r="AQ21" i="11"/>
  <c r="EB21" i="11"/>
  <c r="CS21" i="11"/>
  <c r="DN21" i="11"/>
  <c r="BK21" i="11"/>
  <c r="AI21" i="11"/>
  <c r="CD21" i="11"/>
  <c r="AZ21" i="11"/>
  <c r="BN21" i="11"/>
  <c r="BW21" i="11"/>
  <c r="CU21" i="11"/>
  <c r="FC21" i="11"/>
  <c r="EK21" i="11"/>
  <c r="EE21" i="11"/>
  <c r="EP21" i="11"/>
  <c r="ER21" i="11"/>
  <c r="EL21" i="11"/>
  <c r="EN21" i="11"/>
  <c r="EU21" i="11"/>
  <c r="AM21" i="11"/>
  <c r="AF21" i="11"/>
  <c r="DL21" i="11"/>
  <c r="BA21" i="11"/>
  <c r="DI21" i="11"/>
  <c r="DS21" i="11"/>
  <c r="DE21" i="11"/>
  <c r="BH21" i="11"/>
  <c r="DU21" i="11"/>
  <c r="BQ21" i="11"/>
  <c r="AY21" i="11"/>
  <c r="AP21" i="11"/>
  <c r="BT21" i="11"/>
  <c r="DK21" i="11"/>
  <c r="CG21" i="11"/>
  <c r="CK21" i="11"/>
  <c r="DH21" i="11"/>
  <c r="DW21" i="11"/>
  <c r="CM21" i="11"/>
  <c r="AS21" i="11"/>
  <c r="DP21" i="11"/>
  <c r="AX21" i="11"/>
  <c r="BV21" i="11"/>
  <c r="BU21" i="11"/>
  <c r="CH21" i="11"/>
  <c r="AJ21" i="11"/>
  <c r="BP21" i="11"/>
  <c r="DM21" i="11"/>
  <c r="BR21" i="11"/>
  <c r="BI21" i="11"/>
  <c r="BY21" i="11"/>
  <c r="EJ21" i="11"/>
  <c r="AH21" i="11"/>
  <c r="EQ21" i="11"/>
  <c r="EW21" i="11"/>
  <c r="FD21" i="11"/>
  <c r="EG21" i="11"/>
  <c r="EO21" i="11"/>
  <c r="AG21" i="11"/>
  <c r="BC21" i="11"/>
  <c r="AV21" i="11"/>
  <c r="AU21" i="11"/>
  <c r="CT21" i="11"/>
  <c r="BE21" i="11"/>
  <c r="CF21" i="11"/>
  <c r="DY21" i="11"/>
  <c r="DT21" i="11"/>
  <c r="DC21" i="11"/>
  <c r="AR21" i="11"/>
  <c r="EF21" i="11"/>
  <c r="EC21" i="11"/>
  <c r="AK21" i="11"/>
  <c r="EH21" i="11"/>
  <c r="T21" i="11"/>
  <c r="EV21" i="11"/>
  <c r="EM21" i="11"/>
  <c r="ES21" i="11"/>
  <c r="FB21" i="11"/>
  <c r="AO21" i="11"/>
  <c r="DA21" i="11"/>
  <c r="DZ21" i="11"/>
  <c r="CB21" i="11"/>
  <c r="CI21" i="11"/>
  <c r="EA21" i="11"/>
  <c r="CJ21" i="11"/>
  <c r="CY21" i="11"/>
  <c r="BZ21" i="11"/>
  <c r="CP21" i="11"/>
  <c r="BG21" i="11"/>
  <c r="CZ21" i="11"/>
  <c r="CL21" i="11"/>
  <c r="DV21" i="11"/>
  <c r="DX21" i="11"/>
  <c r="DF21" i="11"/>
  <c r="CN21" i="11"/>
  <c r="CC21" i="11"/>
  <c r="CO21" i="11"/>
  <c r="CW21" i="11"/>
  <c r="BS21" i="11"/>
  <c r="BD21" i="11"/>
  <c r="BX21" i="11"/>
  <c r="BM21" i="11"/>
  <c r="DO21" i="11"/>
  <c r="AT21" i="11"/>
  <c r="AC21" i="11"/>
  <c r="O21" i="11"/>
  <c r="Z21" i="11"/>
  <c r="R21" i="11"/>
  <c r="S21" i="11"/>
  <c r="U21" i="11"/>
  <c r="J21" i="11"/>
  <c r="AB21" i="11"/>
  <c r="Q21" i="11"/>
  <c r="P21" i="11"/>
  <c r="V21" i="11"/>
  <c r="W21" i="11"/>
  <c r="X21" i="11"/>
  <c r="N21" i="11"/>
  <c r="AD21" i="11"/>
  <c r="AE21" i="11"/>
  <c r="K21" i="11"/>
  <c r="AA21" i="11"/>
  <c r="L21" i="11"/>
  <c r="Y21" i="11"/>
  <c r="M21" i="11"/>
  <c r="FJ21" i="11" l="1"/>
  <c r="FK22" i="11" l="1"/>
  <c r="FI21" i="11"/>
  <c r="O22" i="11"/>
  <c r="FV22" i="11" l="1"/>
  <c r="FU22" i="11"/>
  <c r="FQ22" i="11"/>
  <c r="FN22" i="11"/>
  <c r="FT22" i="11"/>
  <c r="FP22" i="11"/>
  <c r="FM22" i="11"/>
  <c r="FO22" i="11"/>
  <c r="FR22" i="11"/>
  <c r="FW22" i="11"/>
  <c r="AF22" i="11" s="1"/>
  <c r="FS22" i="11"/>
  <c r="Y22" i="11"/>
  <c r="M22" i="11"/>
  <c r="AD22" i="11"/>
  <c r="AB22" i="11"/>
  <c r="V22" i="11"/>
  <c r="AC22" i="11"/>
  <c r="CH22" i="11"/>
  <c r="EZ22" i="11"/>
  <c r="ER22" i="11"/>
  <c r="AP22" i="11"/>
  <c r="FC22" i="11"/>
  <c r="EV22" i="11"/>
  <c r="K22" i="11"/>
  <c r="DB22" i="11"/>
  <c r="DQ22" i="11"/>
  <c r="S22" i="11"/>
  <c r="EK22" i="11"/>
  <c r="EF22" i="11"/>
  <c r="CU22" i="11"/>
  <c r="DK22" i="11"/>
  <c r="AQ22" i="11"/>
  <c r="R22" i="11"/>
  <c r="EC22" i="11"/>
  <c r="CS22" i="11"/>
  <c r="BT22" i="11"/>
  <c r="BW22" i="11"/>
  <c r="CM22" i="11"/>
  <c r="AS22" i="11"/>
  <c r="DL22" i="11"/>
  <c r="BL22" i="11"/>
  <c r="DI22" i="11"/>
  <c r="CQ22" i="11"/>
  <c r="DC22" i="11"/>
  <c r="BY22" i="11"/>
  <c r="DN22" i="11"/>
  <c r="DP22" i="11"/>
  <c r="DU22" i="11"/>
  <c r="CV22" i="11"/>
  <c r="DA22" i="11"/>
  <c r="EA22" i="11"/>
  <c r="DZ22" i="11"/>
  <c r="AL22" i="11"/>
  <c r="AK22" i="11"/>
  <c r="AN22" i="11"/>
  <c r="BX22" i="11"/>
  <c r="EM22" i="11"/>
  <c r="BU22" i="11"/>
  <c r="DV22" i="11"/>
  <c r="FB22" i="11"/>
  <c r="BE22" i="11"/>
  <c r="CL22" i="11"/>
  <c r="CE22" i="11"/>
  <c r="DS22" i="11"/>
  <c r="AO22" i="11"/>
  <c r="BF22" i="11"/>
  <c r="AG22" i="11"/>
  <c r="U22" i="11"/>
  <c r="FE22" i="11"/>
  <c r="DM22" i="11"/>
  <c r="CF22" i="11"/>
  <c r="EN22" i="11"/>
  <c r="EH22" i="11"/>
  <c r="BR22" i="11"/>
  <c r="AV22" i="11"/>
  <c r="DD22" i="11"/>
  <c r="BQ22" i="11"/>
  <c r="EX22" i="11"/>
  <c r="AR22" i="11"/>
  <c r="Q22" i="11"/>
  <c r="EP22" i="11"/>
  <c r="ED22" i="11"/>
  <c r="EE22" i="11"/>
  <c r="CG22" i="11"/>
  <c r="EY22" i="11"/>
  <c r="AI22" i="11"/>
  <c r="P22" i="11"/>
  <c r="EI22" i="11"/>
  <c r="BZ22" i="11"/>
  <c r="BB22" i="11"/>
  <c r="AM22" i="11"/>
  <c r="EQ22" i="11"/>
  <c r="ES22" i="11"/>
  <c r="L22" i="11"/>
  <c r="BC22" i="11"/>
  <c r="CR22" i="11"/>
  <c r="DR22" i="11"/>
  <c r="AZ22" i="11"/>
  <c r="BN22" i="11"/>
  <c r="BI22" i="11"/>
  <c r="DH22" i="11"/>
  <c r="AT22" i="11"/>
  <c r="BV22" i="11"/>
  <c r="AU22" i="11"/>
  <c r="AY22" i="11"/>
  <c r="BJ22" i="11"/>
  <c r="CI22" i="11"/>
  <c r="CZ22" i="11"/>
  <c r="DO22" i="11"/>
  <c r="CK22" i="11"/>
  <c r="BO22" i="11"/>
  <c r="EB22" i="11"/>
  <c r="BA22" i="11"/>
  <c r="BS22" i="11"/>
  <c r="DJ22" i="11"/>
  <c r="BH22" i="11"/>
  <c r="EW22" i="11"/>
  <c r="CX22" i="11"/>
  <c r="CT22" i="11"/>
  <c r="DX22" i="11"/>
  <c r="AW22" i="11"/>
  <c r="CO22" i="11"/>
  <c r="N22" i="11"/>
  <c r="AJ22" i="11"/>
  <c r="CJ22" i="11"/>
  <c r="J22" i="11"/>
  <c r="ET22" i="11"/>
  <c r="FA22" i="11"/>
  <c r="DE22" i="11"/>
  <c r="EU22" i="11"/>
  <c r="EO22" i="11"/>
  <c r="EG22" i="11"/>
  <c r="FD22" i="11"/>
  <c r="BM22" i="11"/>
  <c r="EL22" i="11"/>
  <c r="AH22" i="11"/>
  <c r="EJ22" i="11"/>
  <c r="T22" i="11"/>
  <c r="DG22" i="11"/>
  <c r="DT22" i="11"/>
  <c r="DW22" i="11"/>
  <c r="BK22" i="11"/>
  <c r="CC22" i="11"/>
  <c r="BD22" i="11"/>
  <c r="BG22" i="11"/>
  <c r="CB22" i="11"/>
  <c r="CN22" i="11"/>
  <c r="CW22" i="11"/>
  <c r="CD22" i="11"/>
  <c r="DF22" i="11"/>
  <c r="AX22" i="11"/>
  <c r="DY22" i="11"/>
  <c r="CP22" i="11"/>
  <c r="CY22" i="11"/>
  <c r="CA22" i="11"/>
  <c r="BP22" i="11"/>
  <c r="X22" i="11"/>
  <c r="Z22" i="11"/>
  <c r="AE22" i="11"/>
  <c r="W22" i="11"/>
  <c r="FJ22" i="11" s="1"/>
  <c r="FK23" i="11" s="1"/>
  <c r="BN23" i="11" s="1"/>
  <c r="AA22" i="11"/>
  <c r="EG23" i="11" l="1"/>
  <c r="FD23" i="11"/>
  <c r="CI23" i="11"/>
  <c r="AW23" i="11"/>
  <c r="EW23" i="11"/>
  <c r="AL23" i="11"/>
  <c r="DC23" i="11"/>
  <c r="BP23" i="11"/>
  <c r="EL23" i="11"/>
  <c r="ET23" i="11"/>
  <c r="DY23" i="11"/>
  <c r="CM23" i="11"/>
  <c r="ES23" i="11"/>
  <c r="EZ23" i="11"/>
  <c r="DF23" i="11"/>
  <c r="EA23" i="11"/>
  <c r="BD23" i="11"/>
  <c r="BY23" i="11"/>
  <c r="EX23" i="11"/>
  <c r="CS23" i="11"/>
  <c r="DN23" i="11"/>
  <c r="CC23" i="11"/>
  <c r="CR23" i="11"/>
  <c r="BB23" i="11"/>
  <c r="FI22" i="11"/>
  <c r="U23" i="11"/>
  <c r="BH23" i="11"/>
  <c r="AJ23" i="11"/>
  <c r="T23" i="11"/>
  <c r="EM23" i="11"/>
  <c r="DW23" i="11"/>
  <c r="BF23" i="11"/>
  <c r="AT23" i="11"/>
  <c r="EI23" i="11"/>
  <c r="CW23" i="11"/>
  <c r="AY23" i="11"/>
  <c r="DM23" i="11"/>
  <c r="FB23" i="11"/>
  <c r="BG23" i="11"/>
  <c r="CY23" i="11"/>
  <c r="AK23" i="11"/>
  <c r="EB23" i="11"/>
  <c r="FE23" i="11"/>
  <c r="CX23" i="11"/>
  <c r="BE23" i="11"/>
  <c r="V23" i="11"/>
  <c r="BU23" i="11"/>
  <c r="EO23" i="11"/>
  <c r="BI23" i="11"/>
  <c r="DI23" i="11"/>
  <c r="BV23" i="11"/>
  <c r="CE23" i="11"/>
  <c r="CF23" i="11"/>
  <c r="CU23" i="11"/>
  <c r="CH23" i="11"/>
  <c r="BM23" i="11"/>
  <c r="DS23" i="11"/>
  <c r="CO23" i="11"/>
  <c r="DK23" i="11"/>
  <c r="EJ23" i="11"/>
  <c r="AS23" i="11"/>
  <c r="CD23" i="11"/>
  <c r="EC23" i="11"/>
  <c r="DE23" i="11"/>
  <c r="CN23" i="11"/>
  <c r="EH23" i="11"/>
  <c r="DQ23" i="11"/>
  <c r="FC23" i="11"/>
  <c r="CA23" i="11"/>
  <c r="EP23" i="11"/>
  <c r="BL23" i="11"/>
  <c r="DX23" i="11"/>
  <c r="AI23" i="11"/>
  <c r="BK23" i="11"/>
  <c r="AP23" i="11"/>
  <c r="EV23" i="11"/>
  <c r="BS23" i="11"/>
  <c r="CZ23" i="11"/>
  <c r="CP23" i="11"/>
  <c r="CV23" i="11"/>
  <c r="EK23" i="11"/>
  <c r="DB23" i="11"/>
  <c r="AZ23" i="11"/>
  <c r="AU23" i="11"/>
  <c r="BC23" i="11"/>
  <c r="CT23" i="11"/>
  <c r="DV23" i="11"/>
  <c r="BX23" i="11"/>
  <c r="AQ23" i="11"/>
  <c r="AM23" i="11"/>
  <c r="AX23" i="11"/>
  <c r="ED23" i="11"/>
  <c r="DU23" i="11"/>
  <c r="AR23" i="11"/>
  <c r="AN23" i="11"/>
  <c r="AV23" i="11"/>
  <c r="BA23" i="11"/>
  <c r="DL23" i="11"/>
  <c r="BQ23" i="11"/>
  <c r="BR23" i="11"/>
  <c r="EU23" i="11"/>
  <c r="DG23" i="11"/>
  <c r="CJ23" i="11"/>
  <c r="BO23" i="11"/>
  <c r="BZ23" i="11"/>
  <c r="EQ23" i="11"/>
  <c r="BW23" i="11"/>
  <c r="AO23" i="11"/>
  <c r="DZ23" i="11"/>
  <c r="CB23" i="11"/>
  <c r="CK23" i="11"/>
  <c r="CQ23" i="11"/>
  <c r="DJ23" i="11"/>
  <c r="FA23" i="11"/>
  <c r="DO23" i="11"/>
  <c r="CL23" i="11"/>
  <c r="DH23" i="11"/>
  <c r="CG23" i="11"/>
  <c r="DT23" i="11"/>
  <c r="DP23" i="11"/>
  <c r="DA23" i="11"/>
  <c r="ER23" i="11"/>
  <c r="EY23" i="11"/>
  <c r="DD23" i="11"/>
  <c r="EF23" i="11"/>
  <c r="BT23" i="11"/>
  <c r="AH23" i="11"/>
  <c r="EE23" i="11"/>
  <c r="DR23" i="11"/>
  <c r="BJ23" i="11"/>
  <c r="EN23" i="11"/>
  <c r="FR23" i="11"/>
  <c r="AB23" i="11" s="1"/>
  <c r="FQ23" i="11"/>
  <c r="AA23" i="11" s="1"/>
  <c r="FV23" i="11"/>
  <c r="AF23" i="11" s="1"/>
  <c r="FO23" i="11"/>
  <c r="Y23" i="11" s="1"/>
  <c r="FN23" i="11"/>
  <c r="X23" i="11" s="1"/>
  <c r="FU23" i="11"/>
  <c r="AE23" i="11" s="1"/>
  <c r="FM23" i="11"/>
  <c r="W23" i="11" s="1"/>
  <c r="FS23" i="11"/>
  <c r="AC23" i="11" s="1"/>
  <c r="FP23" i="11"/>
  <c r="Z23" i="11" s="1"/>
  <c r="FW23" i="11"/>
  <c r="AG23" i="11" s="1"/>
  <c r="FT23" i="11"/>
  <c r="AD23" i="11" s="1"/>
  <c r="M23" i="11" l="1"/>
  <c r="L23" i="11"/>
  <c r="O23" i="11"/>
  <c r="P23" i="11"/>
  <c r="J23" i="11"/>
  <c r="N23" i="11"/>
  <c r="R23" i="11"/>
  <c r="S23" i="11"/>
  <c r="K23" i="11"/>
  <c r="Q23" i="11"/>
  <c r="FJ23" i="11" l="1"/>
  <c r="FI23" i="11" s="1"/>
  <c r="FS24" i="11" s="1"/>
  <c r="FV24" i="11" l="1"/>
  <c r="FQ24" i="11"/>
  <c r="FU24" i="11"/>
  <c r="FW24" i="11"/>
  <c r="FM24" i="11"/>
  <c r="FO24" i="11"/>
  <c r="FP24" i="11"/>
  <c r="FT24" i="11"/>
  <c r="FN24" i="11"/>
  <c r="FR24" i="11"/>
  <c r="FK24" i="11"/>
  <c r="AA24" i="11" l="1"/>
  <c r="AE24" i="11"/>
  <c r="AG24" i="11"/>
  <c r="AV24" i="11"/>
  <c r="EI24" i="11"/>
  <c r="AP24" i="11"/>
  <c r="DZ24" i="11"/>
  <c r="CU24" i="11"/>
  <c r="EW24" i="11"/>
  <c r="EL24" i="11"/>
  <c r="AT24" i="11"/>
  <c r="EB24" i="11"/>
  <c r="CG24" i="11"/>
  <c r="CE24" i="11"/>
  <c r="DL24" i="11"/>
  <c r="CQ24" i="11"/>
  <c r="BW24" i="11"/>
  <c r="CI24" i="11"/>
  <c r="CJ24" i="11"/>
  <c r="V24" i="11"/>
  <c r="EJ24" i="11"/>
  <c r="AS24" i="11"/>
  <c r="DK24" i="11"/>
  <c r="BQ24" i="11"/>
  <c r="BH24" i="11"/>
  <c r="BM24" i="11"/>
  <c r="BV24" i="11"/>
  <c r="DJ24" i="11"/>
  <c r="EC24" i="11"/>
  <c r="FA24" i="11"/>
  <c r="AM24" i="11"/>
  <c r="CY24" i="11"/>
  <c r="DG24" i="11"/>
  <c r="CS24" i="11"/>
  <c r="DQ24" i="11"/>
  <c r="AZ24" i="11"/>
  <c r="O24" i="11"/>
  <c r="EP24" i="11"/>
  <c r="ET24" i="11"/>
  <c r="AJ24" i="11"/>
  <c r="DO24" i="11"/>
  <c r="DY24" i="11"/>
  <c r="EN24" i="11"/>
  <c r="ED24" i="11"/>
  <c r="CZ24" i="11"/>
  <c r="CB24" i="11"/>
  <c r="BT24" i="11"/>
  <c r="BN24" i="11"/>
  <c r="BK24" i="11"/>
  <c r="DR24" i="11"/>
  <c r="DA24" i="11"/>
  <c r="CO24" i="11"/>
  <c r="EA24" i="11"/>
  <c r="EH24" i="11"/>
  <c r="FC24" i="11"/>
  <c r="AO24" i="11"/>
  <c r="CM24" i="11"/>
  <c r="AX24" i="11"/>
  <c r="DS24" i="11"/>
  <c r="BL24" i="11"/>
  <c r="DC24" i="11"/>
  <c r="T24" i="11"/>
  <c r="EG24" i="11"/>
  <c r="EM24" i="11"/>
  <c r="AI24" i="11"/>
  <c r="BD24" i="11"/>
  <c r="DE24" i="11"/>
  <c r="BP24" i="11"/>
  <c r="BZ24" i="11"/>
  <c r="BC24" i="11"/>
  <c r="EO24" i="11"/>
  <c r="CD24" i="11"/>
  <c r="EQ24" i="11"/>
  <c r="DX24" i="11"/>
  <c r="CH24" i="11"/>
  <c r="CC24" i="11"/>
  <c r="DW24" i="11"/>
  <c r="FE24" i="11"/>
  <c r="EK24" i="11"/>
  <c r="DP24" i="11"/>
  <c r="BU24" i="11"/>
  <c r="BS24" i="11"/>
  <c r="AW24" i="11"/>
  <c r="CR24" i="11"/>
  <c r="CP24" i="11"/>
  <c r="BA24" i="11"/>
  <c r="ER24" i="11"/>
  <c r="EX24" i="11"/>
  <c r="AU24" i="11"/>
  <c r="CA24" i="11"/>
  <c r="AY24" i="11"/>
  <c r="DU24" i="11"/>
  <c r="EE24" i="11"/>
  <c r="AD24" i="11"/>
  <c r="CF24" i="11"/>
  <c r="CN24" i="11"/>
  <c r="DF24" i="11"/>
  <c r="DI24" i="11"/>
  <c r="BE24" i="11"/>
  <c r="DT24" i="11"/>
  <c r="DM24" i="11"/>
  <c r="BG24" i="11"/>
  <c r="W24" i="11"/>
  <c r="EY24" i="11"/>
  <c r="U24" i="11"/>
  <c r="AN24" i="11"/>
  <c r="CX24" i="11"/>
  <c r="CL24" i="11"/>
  <c r="CV24" i="11"/>
  <c r="BB24" i="11"/>
  <c r="BF24" i="11"/>
  <c r="EZ24" i="11"/>
  <c r="FD24" i="11"/>
  <c r="EV24" i="11"/>
  <c r="DN24" i="11"/>
  <c r="DD24" i="11"/>
  <c r="DV24" i="11"/>
  <c r="BI24" i="11"/>
  <c r="DB24" i="11"/>
  <c r="EU24" i="11"/>
  <c r="EF24" i="11"/>
  <c r="BR24" i="11"/>
  <c r="ES24" i="11"/>
  <c r="AQ24" i="11"/>
  <c r="CT24" i="11"/>
  <c r="DH24" i="11"/>
  <c r="CK24" i="11"/>
  <c r="BJ24" i="11"/>
  <c r="AK24" i="11"/>
  <c r="AR24" i="11"/>
  <c r="BO24" i="11"/>
  <c r="BY24" i="11"/>
  <c r="FB24" i="11"/>
  <c r="AL24" i="11"/>
  <c r="CW24" i="11"/>
  <c r="BX24" i="11"/>
  <c r="P24" i="11"/>
  <c r="S24" i="11"/>
  <c r="Q24" i="11"/>
  <c r="R24" i="11"/>
  <c r="X24" i="11"/>
  <c r="L24" i="11"/>
  <c r="M24" i="11"/>
  <c r="AH24" i="11"/>
  <c r="AF24" i="11"/>
  <c r="N24" i="11"/>
  <c r="Z24" i="11"/>
  <c r="AC24" i="11"/>
  <c r="AB24" i="11"/>
  <c r="J24" i="11"/>
  <c r="K24" i="11"/>
  <c r="Y24" i="11"/>
  <c r="FJ24" i="11" l="1"/>
  <c r="FI24" i="11" s="1"/>
  <c r="FK25" i="11" l="1"/>
  <c r="ES25" i="11" s="1"/>
  <c r="ET25" i="11"/>
  <c r="FE25" i="11"/>
  <c r="FC25" i="11"/>
  <c r="AM25" i="11"/>
  <c r="CM25" i="11"/>
  <c r="EE25" i="11"/>
  <c r="EJ25" i="11"/>
  <c r="AZ25" i="11"/>
  <c r="DM25" i="11"/>
  <c r="FD25" i="11"/>
  <c r="EV25" i="11"/>
  <c r="AP25" i="11"/>
  <c r="CL25" i="11"/>
  <c r="V25" i="11"/>
  <c r="EW25" i="11"/>
  <c r="ER25" i="11"/>
  <c r="AS25" i="11"/>
  <c r="BT25" i="11"/>
  <c r="BE25" i="11"/>
  <c r="CW25" i="11"/>
  <c r="BN25" i="11"/>
  <c r="DH25" i="11"/>
  <c r="BV25" i="11"/>
  <c r="CJ25" i="11"/>
  <c r="CH25" i="11"/>
  <c r="DP25" i="11"/>
  <c r="CR25" i="11"/>
  <c r="CI25" i="11"/>
  <c r="DE25" i="11"/>
  <c r="BQ25" i="11"/>
  <c r="BP25" i="11"/>
  <c r="CE25" i="11"/>
  <c r="DO25" i="11"/>
  <c r="FN25" i="11"/>
  <c r="FS25" i="11"/>
  <c r="FQ25" i="11"/>
  <c r="FM25" i="11"/>
  <c r="Y25" i="11" s="1"/>
  <c r="FU25" i="11"/>
  <c r="FR25" i="11"/>
  <c r="FV25" i="11"/>
  <c r="FO25" i="11"/>
  <c r="K25" i="11" s="1"/>
  <c r="FP25" i="11"/>
  <c r="FT25" i="11"/>
  <c r="FW25" i="11"/>
  <c r="M25" i="11" l="1"/>
  <c r="DT25" i="11"/>
  <c r="CD25" i="11"/>
  <c r="BU25" i="11"/>
  <c r="BL25" i="11"/>
  <c r="CA25" i="11"/>
  <c r="CC25" i="11"/>
  <c r="BA25" i="11"/>
  <c r="CQ25" i="11"/>
  <c r="DN25" i="11"/>
  <c r="BD25" i="11"/>
  <c r="BH25" i="11"/>
  <c r="BW25" i="11"/>
  <c r="DK25" i="11"/>
  <c r="DR25" i="11"/>
  <c r="AQ25" i="11"/>
  <c r="EM25" i="11"/>
  <c r="EL25" i="11"/>
  <c r="DG25" i="11"/>
  <c r="CY25" i="11"/>
  <c r="FA25" i="11"/>
  <c r="EI25" i="11"/>
  <c r="U25" i="11"/>
  <c r="CF25" i="11"/>
  <c r="EH25" i="11"/>
  <c r="FB25" i="11"/>
  <c r="EK25" i="11"/>
  <c r="BM25" i="11"/>
  <c r="AU25" i="11"/>
  <c r="EY25" i="11"/>
  <c r="EQ25" i="11"/>
  <c r="T25" i="11"/>
  <c r="S25" i="11"/>
  <c r="AH25" i="11"/>
  <c r="DD25" i="11"/>
  <c r="CZ25" i="11"/>
  <c r="P25" i="11"/>
  <c r="AD25" i="11"/>
  <c r="BJ25" i="11"/>
  <c r="BG25" i="11"/>
  <c r="DU25" i="11"/>
  <c r="CU25" i="11"/>
  <c r="DA25" i="11"/>
  <c r="DQ25" i="11"/>
  <c r="BS25" i="11"/>
  <c r="CV25" i="11"/>
  <c r="CX25" i="11"/>
  <c r="CK25" i="11"/>
  <c r="CP25" i="11"/>
  <c r="DW25" i="11"/>
  <c r="DC25" i="11"/>
  <c r="DZ25" i="11"/>
  <c r="CS25" i="11"/>
  <c r="BO25" i="11"/>
  <c r="AO25" i="11"/>
  <c r="ED25" i="11"/>
  <c r="EF25" i="11"/>
  <c r="AN25" i="11"/>
  <c r="CN25" i="11"/>
  <c r="W25" i="11"/>
  <c r="AX25" i="11"/>
  <c r="DS25" i="11"/>
  <c r="AK25" i="11"/>
  <c r="EZ25" i="11"/>
  <c r="AY25" i="11"/>
  <c r="DB25" i="11"/>
  <c r="BX25" i="11"/>
  <c r="AR25" i="11"/>
  <c r="EO25" i="11"/>
  <c r="EX25" i="11"/>
  <c r="AV25" i="11"/>
  <c r="L25" i="11"/>
  <c r="Q25" i="11"/>
  <c r="J25" i="11"/>
  <c r="BR25" i="11"/>
  <c r="DX25" i="11"/>
  <c r="DL25" i="11"/>
  <c r="CB25" i="11"/>
  <c r="CT25" i="11"/>
  <c r="CO25" i="11"/>
  <c r="BF25" i="11"/>
  <c r="DY25" i="11"/>
  <c r="BC25" i="11"/>
  <c r="CG25" i="11"/>
  <c r="BB25" i="11"/>
  <c r="EA25" i="11"/>
  <c r="EB25" i="11"/>
  <c r="DJ25" i="11"/>
  <c r="BK25" i="11"/>
  <c r="DF25" i="11"/>
  <c r="EU25" i="11"/>
  <c r="EN25" i="11"/>
  <c r="EG25" i="11"/>
  <c r="DV25" i="11"/>
  <c r="BI25" i="11"/>
  <c r="AT25" i="11"/>
  <c r="EC25" i="11"/>
  <c r="BY25" i="11"/>
  <c r="EP25" i="11"/>
  <c r="AW25" i="11"/>
  <c r="AL25" i="11"/>
  <c r="BZ25" i="11"/>
  <c r="DI25" i="11"/>
  <c r="AJ25" i="11"/>
  <c r="X25" i="11"/>
  <c r="N25" i="11"/>
  <c r="R25" i="11"/>
  <c r="AF25" i="11"/>
  <c r="O25" i="11"/>
  <c r="AE25" i="11"/>
  <c r="AG25" i="11"/>
  <c r="AB25" i="11"/>
  <c r="AI25" i="11"/>
  <c r="AC25" i="11"/>
  <c r="AA25" i="11"/>
  <c r="Z25" i="11"/>
  <c r="FJ25" i="11" l="1"/>
  <c r="FI25" i="11" s="1"/>
  <c r="FK26" i="11" l="1"/>
  <c r="EN26" i="11" s="1"/>
  <c r="FT26" i="11"/>
  <c r="FW26" i="11"/>
  <c r="AJ26" i="11" s="1"/>
  <c r="FU26" i="11"/>
  <c r="FS26" i="11"/>
  <c r="FV26" i="11"/>
  <c r="AI26" i="11" s="1"/>
  <c r="FN26" i="11"/>
  <c r="AA26" i="11" s="1"/>
  <c r="FO26" i="11"/>
  <c r="FR26" i="11"/>
  <c r="FQ26" i="11"/>
  <c r="AD26" i="11" s="1"/>
  <c r="FM26" i="11"/>
  <c r="Z26" i="11" s="1"/>
  <c r="FP26" i="11"/>
  <c r="AW26" i="11"/>
  <c r="EU26" i="11"/>
  <c r="EX26" i="11"/>
  <c r="O26" i="11"/>
  <c r="ET26" i="11"/>
  <c r="U26" i="11"/>
  <c r="J26" i="11"/>
  <c r="EV26" i="11"/>
  <c r="AM26" i="11"/>
  <c r="AP26" i="11"/>
  <c r="CE26" i="11"/>
  <c r="BP26" i="11"/>
  <c r="CC26" i="11"/>
  <c r="CB26" i="11"/>
  <c r="BR26" i="11"/>
  <c r="DJ26" i="11"/>
  <c r="CZ26" i="11"/>
  <c r="CJ26" i="11"/>
  <c r="CW26" i="11"/>
  <c r="EB26" i="11"/>
  <c r="CO26" i="11"/>
  <c r="CL26" i="11"/>
  <c r="CF26" i="11"/>
  <c r="DF26" i="11"/>
  <c r="EC26" i="11"/>
  <c r="T26" i="11"/>
  <c r="EO26" i="11"/>
  <c r="EF26" i="11"/>
  <c r="W26" i="11"/>
  <c r="FA26" i="11"/>
  <c r="P26" i="11"/>
  <c r="AZ26" i="11"/>
  <c r="EP26" i="11"/>
  <c r="AQ26" i="11"/>
  <c r="BB26" i="11"/>
  <c r="AT26" i="11"/>
  <c r="EM26" i="11"/>
  <c r="EK26" i="11"/>
  <c r="AO26" i="11"/>
  <c r="AN26" i="11"/>
  <c r="AF26" i="11"/>
  <c r="CV26" i="11"/>
  <c r="CP26" i="11"/>
  <c r="BO26" i="11"/>
  <c r="BH26" i="11"/>
  <c r="DX26" i="11"/>
  <c r="BS26" i="11"/>
  <c r="BQ26" i="11"/>
  <c r="DA26" i="11"/>
  <c r="BD26" i="11"/>
  <c r="CQ26" i="11"/>
  <c r="DW26" i="11"/>
  <c r="DZ26" i="11"/>
  <c r="DE26" i="11"/>
  <c r="DN26" i="11"/>
  <c r="DT26" i="11"/>
  <c r="CD26" i="11"/>
  <c r="BM26" i="11"/>
  <c r="CN26" i="11"/>
  <c r="CM26" i="11"/>
  <c r="BZ26" i="11"/>
  <c r="EL26" i="11"/>
  <c r="R26" i="11"/>
  <c r="AL26" i="11"/>
  <c r="EE26" i="11"/>
  <c r="BA26" i="11"/>
  <c r="V26" i="11"/>
  <c r="EW26" i="11"/>
  <c r="K26" i="11"/>
  <c r="AS26" i="11"/>
  <c r="EI26" i="11"/>
  <c r="EG26" i="11"/>
  <c r="Q26" i="11"/>
  <c r="EY26" i="11"/>
  <c r="AR26" i="11"/>
  <c r="AH26" i="11"/>
  <c r="DO26" i="11"/>
  <c r="BU26" i="11"/>
  <c r="BG26" i="11"/>
  <c r="DY26" i="11"/>
  <c r="DQ26" i="11"/>
  <c r="CG26" i="11"/>
  <c r="DU26" i="11"/>
  <c r="BE26" i="11"/>
  <c r="CS26" i="11"/>
  <c r="BC26" i="11"/>
  <c r="DC26" i="11"/>
  <c r="CX26" i="11"/>
  <c r="CH26" i="11"/>
  <c r="DP26" i="11"/>
  <c r="CT26" i="11"/>
  <c r="CY26" i="11"/>
  <c r="DS26" i="11"/>
  <c r="BX26" i="11"/>
  <c r="DM26" i="11"/>
  <c r="DB26" i="11"/>
  <c r="ER26" i="11"/>
  <c r="AX26" i="11"/>
  <c r="FC26" i="11"/>
  <c r="ED26" i="11"/>
  <c r="L26" i="11"/>
  <c r="AU26" i="11"/>
  <c r="FE26" i="11"/>
  <c r="X26" i="11"/>
  <c r="ES26" i="11"/>
  <c r="EQ26" i="11"/>
  <c r="S26" i="11"/>
  <c r="AY26" i="11"/>
  <c r="FB26" i="11"/>
  <c r="Y26" i="11"/>
  <c r="AK26" i="11"/>
  <c r="AV26" i="11"/>
  <c r="AE26" i="11"/>
  <c r="DH26" i="11"/>
  <c r="CU26" i="11"/>
  <c r="BN26" i="11"/>
  <c r="BV26" i="11"/>
  <c r="EA26" i="11"/>
  <c r="DD26" i="11"/>
  <c r="BL26" i="11"/>
  <c r="BW26" i="11"/>
  <c r="BF26" i="11"/>
  <c r="CK26" i="11"/>
  <c r="DK26" i="11"/>
  <c r="BK26" i="11"/>
  <c r="BJ26" i="11"/>
  <c r="CR26" i="11"/>
  <c r="BT26" i="11"/>
  <c r="DV26" i="11"/>
  <c r="BY26" i="11"/>
  <c r="DG26" i="11"/>
  <c r="DI26" i="11"/>
  <c r="AB26" i="11"/>
  <c r="AG26" i="11" l="1"/>
  <c r="N26" i="11"/>
  <c r="BI26" i="11"/>
  <c r="CA26" i="11"/>
  <c r="DR26" i="11"/>
  <c r="CI26" i="11"/>
  <c r="DL26" i="11"/>
  <c r="EH26" i="11"/>
  <c r="FD26" i="11"/>
  <c r="EJ26" i="11"/>
  <c r="EZ26" i="11"/>
  <c r="AC26" i="11"/>
  <c r="M26" i="11"/>
  <c r="FJ26" i="11" s="1"/>
  <c r="FK27" i="11" s="1"/>
  <c r="FI26" i="11" l="1"/>
  <c r="FT27" i="11" s="1"/>
  <c r="AH27" i="11" s="1"/>
  <c r="Z27" i="11"/>
  <c r="FD27" i="11"/>
  <c r="AL27" i="11"/>
  <c r="EX27" i="11"/>
  <c r="U27" i="11"/>
  <c r="EL27" i="11"/>
  <c r="BD27" i="11"/>
  <c r="EI27" i="11"/>
  <c r="AU27" i="11"/>
  <c r="EQ27" i="11"/>
  <c r="AZ27" i="11"/>
  <c r="AM27" i="11"/>
  <c r="EJ27" i="11"/>
  <c r="X27" i="11"/>
  <c r="DZ27" i="11"/>
  <c r="BK27" i="11"/>
  <c r="DS27" i="11"/>
  <c r="BL27" i="11"/>
  <c r="CS27" i="11"/>
  <c r="CC27" i="11"/>
  <c r="EH27" i="11"/>
  <c r="AY27" i="11"/>
  <c r="AR27" i="11"/>
  <c r="AQ27" i="11"/>
  <c r="P27" i="11"/>
  <c r="FC27" i="11"/>
  <c r="BP27" i="11"/>
  <c r="BX27" i="11"/>
  <c r="EY27" i="11"/>
  <c r="FB27" i="11"/>
  <c r="EC27" i="11"/>
  <c r="AN27" i="11"/>
  <c r="EM27" i="11"/>
  <c r="T27" i="11"/>
  <c r="EK27" i="11"/>
  <c r="AW27" i="11"/>
  <c r="EP27" i="11"/>
  <c r="ER27" i="11"/>
  <c r="EN27" i="11"/>
  <c r="EE27" i="11"/>
  <c r="BB27" i="11"/>
  <c r="FE27" i="11"/>
  <c r="CD27" i="11"/>
  <c r="DV27" i="11"/>
  <c r="BG27" i="11"/>
  <c r="EB27" i="11"/>
  <c r="DP27" i="11"/>
  <c r="CO27" i="11"/>
  <c r="EG27" i="11"/>
  <c r="AP27" i="11"/>
  <c r="EO27" i="11"/>
  <c r="EF27" i="11"/>
  <c r="BO27" i="11"/>
  <c r="DL27" i="11"/>
  <c r="BF27" i="11"/>
  <c r="FA27" i="11"/>
  <c r="DU27" i="11"/>
  <c r="BV27" i="11"/>
  <c r="V27" i="11"/>
  <c r="AX27" i="11"/>
  <c r="ET27" i="11"/>
  <c r="EU27" i="11"/>
  <c r="AT27" i="11"/>
  <c r="EV27" i="11"/>
  <c r="Y27" i="11"/>
  <c r="AO27" i="11"/>
  <c r="W27" i="11"/>
  <c r="EZ27" i="11"/>
  <c r="BC27" i="11"/>
  <c r="BE27" i="11"/>
  <c r="AS27" i="11"/>
  <c r="BQ27" i="11"/>
  <c r="DD27" i="11"/>
  <c r="CA27" i="11"/>
  <c r="CH27" i="11"/>
  <c r="CW27" i="11"/>
  <c r="DY27" i="11"/>
  <c r="DH27" i="11"/>
  <c r="CF27" i="11"/>
  <c r="ED27" i="11"/>
  <c r="EW27" i="11"/>
  <c r="AV27" i="11"/>
  <c r="BA27" i="11"/>
  <c r="ES27" i="11"/>
  <c r="BZ27" i="11"/>
  <c r="DM27" i="11"/>
  <c r="DG27" i="11"/>
  <c r="DW27" i="11"/>
  <c r="BY27" i="11"/>
  <c r="BH27" i="11"/>
  <c r="CG27" i="11"/>
  <c r="DQ27" i="11"/>
  <c r="CM27" i="11"/>
  <c r="CZ27" i="11"/>
  <c r="CL27" i="11"/>
  <c r="CN27" i="11"/>
  <c r="CQ27" i="11"/>
  <c r="DC27" i="11"/>
  <c r="BJ27" i="11"/>
  <c r="DX27" i="11"/>
  <c r="DK27" i="11"/>
  <c r="CI27" i="11"/>
  <c r="BI27" i="11"/>
  <c r="CB27" i="11"/>
  <c r="DB27" i="11"/>
  <c r="CE27" i="11"/>
  <c r="DE27" i="11"/>
  <c r="DN27" i="11"/>
  <c r="DA27" i="11"/>
  <c r="DR27" i="11"/>
  <c r="DO27" i="11"/>
  <c r="EA27" i="11"/>
  <c r="DF27" i="11"/>
  <c r="CU27" i="11"/>
  <c r="DI27" i="11"/>
  <c r="BN27" i="11"/>
  <c r="BT27" i="11"/>
  <c r="CX27" i="11"/>
  <c r="CR27" i="11"/>
  <c r="BR27" i="11"/>
  <c r="CJ27" i="11"/>
  <c r="BM27" i="11"/>
  <c r="DJ27" i="11"/>
  <c r="DT27" i="11"/>
  <c r="CY27" i="11"/>
  <c r="CT27" i="11"/>
  <c r="CK27" i="11"/>
  <c r="CP27" i="11"/>
  <c r="BU27" i="11"/>
  <c r="BW27" i="11"/>
  <c r="CV27" i="11"/>
  <c r="BS27" i="11"/>
  <c r="FS27" i="11" l="1"/>
  <c r="AG27" i="11" s="1"/>
  <c r="FR27" i="11"/>
  <c r="FW27" i="11"/>
  <c r="AK27" i="11" s="1"/>
  <c r="FN27" i="11"/>
  <c r="FO27" i="11"/>
  <c r="AC27" i="11" s="1"/>
  <c r="FM27" i="11"/>
  <c r="FU27" i="11"/>
  <c r="FP27" i="11"/>
  <c r="FV27" i="11"/>
  <c r="FQ27" i="11"/>
  <c r="N27" i="11"/>
  <c r="S27" i="11"/>
  <c r="AF27" i="11"/>
  <c r="O27" i="11"/>
  <c r="AA27" i="11"/>
  <c r="K27" i="11" l="1"/>
  <c r="AJ27" i="11"/>
  <c r="R27" i="11"/>
  <c r="AB27" i="11"/>
  <c r="J27" i="11"/>
  <c r="AE27" i="11"/>
  <c r="M27" i="11"/>
  <c r="AD27" i="11"/>
  <c r="L27" i="11"/>
  <c r="AI27" i="11"/>
  <c r="Q27" i="11"/>
  <c r="FJ27" i="11" l="1"/>
  <c r="FK28" i="11" s="1"/>
  <c r="EZ28" i="11" s="1"/>
  <c r="AQ28" i="11" l="1"/>
  <c r="V28" i="11"/>
  <c r="DS28" i="11"/>
  <c r="DL28" i="11"/>
  <c r="BR28" i="11"/>
  <c r="EC28" i="11"/>
  <c r="BJ28" i="11"/>
  <c r="AP28" i="11"/>
  <c r="CG28" i="11"/>
  <c r="BZ28" i="11"/>
  <c r="CR28" i="11"/>
  <c r="BI28" i="11"/>
  <c r="BU28" i="11"/>
  <c r="BH28" i="11"/>
  <c r="DQ28" i="11"/>
  <c r="CK28" i="11"/>
  <c r="ET28" i="11"/>
  <c r="EE28" i="11"/>
  <c r="BW28" i="11"/>
  <c r="EU28" i="11"/>
  <c r="BF28" i="11"/>
  <c r="Y28" i="11"/>
  <c r="X28" i="11"/>
  <c r="AY28" i="11"/>
  <c r="W28" i="11"/>
  <c r="EJ28" i="11"/>
  <c r="BM28" i="11"/>
  <c r="T28" i="11"/>
  <c r="CA28" i="11"/>
  <c r="DT28" i="11"/>
  <c r="DE28" i="11"/>
  <c r="CI28" i="11"/>
  <c r="Z28" i="11"/>
  <c r="EA28" i="11"/>
  <c r="AV28" i="11"/>
  <c r="AA28" i="11"/>
  <c r="CH28" i="11"/>
  <c r="EB28" i="11"/>
  <c r="EQ28" i="11"/>
  <c r="CD28" i="11"/>
  <c r="DK28" i="11"/>
  <c r="CP28" i="11"/>
  <c r="ED28" i="11"/>
  <c r="BB28" i="11"/>
  <c r="AO28" i="11"/>
  <c r="CW28" i="11"/>
  <c r="BY28" i="11"/>
  <c r="BK28" i="11"/>
  <c r="BX28" i="11"/>
  <c r="BG28" i="11"/>
  <c r="CT28" i="11"/>
  <c r="DD28" i="11"/>
  <c r="DN28" i="11"/>
  <c r="AS28" i="11"/>
  <c r="EO28" i="11"/>
  <c r="BT28" i="11"/>
  <c r="DX28" i="11"/>
  <c r="EH28" i="11"/>
  <c r="ES28" i="11"/>
  <c r="CJ28" i="11"/>
  <c r="DA28" i="11"/>
  <c r="BE28" i="11"/>
  <c r="DY28" i="11"/>
  <c r="CN28" i="11"/>
  <c r="AX28" i="11"/>
  <c r="BD28" i="11"/>
  <c r="DF28" i="11"/>
  <c r="BO28" i="11"/>
  <c r="CF28" i="11"/>
  <c r="BN28" i="11"/>
  <c r="DW28" i="11"/>
  <c r="DO28" i="11"/>
  <c r="FA28" i="11"/>
  <c r="EM28" i="11"/>
  <c r="EL28" i="11"/>
  <c r="BL28" i="11"/>
  <c r="CQ28" i="11"/>
  <c r="DC28" i="11"/>
  <c r="CU28" i="11"/>
  <c r="EP28" i="11"/>
  <c r="AZ28" i="11"/>
  <c r="BA28" i="11"/>
  <c r="DH28" i="11"/>
  <c r="DJ28" i="11"/>
  <c r="U28" i="11"/>
  <c r="DU28" i="11"/>
  <c r="DI28" i="11"/>
  <c r="EI28" i="11"/>
  <c r="EG28" i="11"/>
  <c r="BP28" i="11"/>
  <c r="CS28" i="11"/>
  <c r="CM28" i="11"/>
  <c r="CB28" i="11"/>
  <c r="AR28" i="11"/>
  <c r="AW28" i="11"/>
  <c r="EF28" i="11"/>
  <c r="FE28" i="11"/>
  <c r="FI27" i="11"/>
  <c r="FV28" i="11" s="1"/>
  <c r="AK28" i="11" s="1"/>
  <c r="AT28" i="11"/>
  <c r="DV28" i="11"/>
  <c r="CY28" i="11"/>
  <c r="FC28" i="11"/>
  <c r="DZ28" i="11"/>
  <c r="DP28" i="11"/>
  <c r="DM28" i="11"/>
  <c r="BS28" i="11"/>
  <c r="AM28" i="11"/>
  <c r="EK28" i="11"/>
  <c r="EY28" i="11"/>
  <c r="ER28" i="11"/>
  <c r="CC28" i="11"/>
  <c r="DG28" i="11"/>
  <c r="CZ28" i="11"/>
  <c r="AN28" i="11"/>
  <c r="FD28" i="11"/>
  <c r="EV28" i="11"/>
  <c r="EN28" i="11"/>
  <c r="CO28" i="11"/>
  <c r="CV28" i="11"/>
  <c r="BQ28" i="11"/>
  <c r="CX28" i="11"/>
  <c r="DR28" i="11"/>
  <c r="EW28" i="11"/>
  <c r="BC28" i="11"/>
  <c r="BV28" i="11"/>
  <c r="CE28" i="11"/>
  <c r="DB28" i="11"/>
  <c r="CL28" i="11"/>
  <c r="AU28" i="11"/>
  <c r="FB28" i="11"/>
  <c r="EX28" i="11"/>
  <c r="FW28" i="11"/>
  <c r="AL28" i="11" s="1"/>
  <c r="FT28" i="11"/>
  <c r="AI28" i="11" s="1"/>
  <c r="FO28" i="11"/>
  <c r="AD28" i="11" s="1"/>
  <c r="FN28" i="11"/>
  <c r="AC28" i="11" s="1"/>
  <c r="FU28" i="11"/>
  <c r="AJ28" i="11" s="1"/>
  <c r="FR28" i="11"/>
  <c r="AG28" i="11" s="1"/>
  <c r="FQ28" i="11"/>
  <c r="AF28" i="11" s="1"/>
  <c r="FM28" i="11"/>
  <c r="AB28" i="11" s="1"/>
  <c r="FS28" i="11"/>
  <c r="O28" i="11" s="1"/>
  <c r="FP28" i="11"/>
  <c r="Q28" i="11"/>
  <c r="K28" i="11"/>
  <c r="N28" i="11"/>
  <c r="M28" i="11"/>
  <c r="S28" i="11"/>
  <c r="P28" i="11"/>
  <c r="AH28" i="11"/>
  <c r="R28" i="11"/>
  <c r="J28" i="11" l="1"/>
  <c r="AE28" i="11"/>
  <c r="L28" i="11"/>
  <c r="FJ28" i="11" l="1"/>
  <c r="FK29" i="11" s="1"/>
  <c r="CB29" i="11" s="1"/>
  <c r="AA29" i="11" l="1"/>
  <c r="BV29" i="11"/>
  <c r="CD29" i="11"/>
  <c r="CM29" i="11"/>
  <c r="EI29" i="11"/>
  <c r="CI29" i="11"/>
  <c r="CC29" i="11"/>
  <c r="BC29" i="11"/>
  <c r="BA29" i="11"/>
  <c r="Z29" i="11"/>
  <c r="U29" i="11"/>
  <c r="BT29" i="11"/>
  <c r="EK29" i="11"/>
  <c r="CZ29" i="11"/>
  <c r="EV29" i="11"/>
  <c r="BZ29" i="11"/>
  <c r="BM29" i="11"/>
  <c r="AR29" i="11"/>
  <c r="DP29" i="11"/>
  <c r="AW29" i="11"/>
  <c r="CY29" i="11"/>
  <c r="DQ29" i="11"/>
  <c r="BP29" i="11"/>
  <c r="CN29" i="11"/>
  <c r="DD29" i="11"/>
  <c r="EW29" i="11"/>
  <c r="CU29" i="11"/>
  <c r="BN29" i="11"/>
  <c r="BE29" i="11"/>
  <c r="AS29" i="11"/>
  <c r="EM29" i="11"/>
  <c r="CQ29" i="11"/>
  <c r="CO29" i="11"/>
  <c r="AN29" i="11"/>
  <c r="BQ29" i="11"/>
  <c r="EH29" i="11"/>
  <c r="EY29" i="11"/>
  <c r="FC29" i="11"/>
  <c r="DH29" i="11"/>
  <c r="CW29" i="11"/>
  <c r="BU29" i="11"/>
  <c r="AO29" i="11"/>
  <c r="EN29" i="11"/>
  <c r="BO29" i="11"/>
  <c r="DN29" i="11"/>
  <c r="BK29" i="11"/>
  <c r="BG29" i="11"/>
  <c r="CL29" i="11"/>
  <c r="AX29" i="11"/>
  <c r="ET29" i="11"/>
  <c r="EB29" i="11"/>
  <c r="FE29" i="11"/>
  <c r="AB29" i="11"/>
  <c r="CR29" i="11"/>
  <c r="CV29" i="11"/>
  <c r="DO29" i="11"/>
  <c r="EX29" i="11"/>
  <c r="AQ29" i="11"/>
  <c r="DW29" i="11"/>
  <c r="DT29" i="11"/>
  <c r="DZ29" i="11"/>
  <c r="EU29" i="11"/>
  <c r="EP29" i="11"/>
  <c r="FB29" i="11"/>
  <c r="CE29" i="11"/>
  <c r="CG29" i="11"/>
  <c r="DF29" i="11"/>
  <c r="FD29" i="11"/>
  <c r="AZ29" i="11"/>
  <c r="T29" i="11"/>
  <c r="V29" i="11"/>
  <c r="DB29" i="11"/>
  <c r="BX29" i="11"/>
  <c r="BR29" i="11"/>
  <c r="BL29" i="11"/>
  <c r="BD29" i="11"/>
  <c r="EA29" i="11"/>
  <c r="ER29" i="11"/>
  <c r="DR29" i="11"/>
  <c r="ES29" i="11"/>
  <c r="AY29" i="11"/>
  <c r="BI29" i="11"/>
  <c r="CF29" i="11"/>
  <c r="DE29" i="11"/>
  <c r="BW29" i="11"/>
  <c r="DG29" i="11"/>
  <c r="BJ29" i="11"/>
  <c r="AT29" i="11"/>
  <c r="EE29" i="11"/>
  <c r="AU29" i="11"/>
  <c r="AV29" i="11"/>
  <c r="EG29" i="11"/>
  <c r="X29" i="11"/>
  <c r="CX29" i="11"/>
  <c r="DA29" i="11"/>
  <c r="DS29" i="11"/>
  <c r="BS29" i="11"/>
  <c r="DL29" i="11"/>
  <c r="EZ29" i="11"/>
  <c r="CS29" i="11"/>
  <c r="DX29" i="11"/>
  <c r="EL29" i="11"/>
  <c r="EC29" i="11"/>
  <c r="FA29" i="11"/>
  <c r="DU29" i="11"/>
  <c r="CH29" i="11"/>
  <c r="DJ29" i="11"/>
  <c r="DV29" i="11"/>
  <c r="DM29" i="11"/>
  <c r="EO29" i="11"/>
  <c r="DK29" i="11"/>
  <c r="Y29" i="11"/>
  <c r="BY29" i="11"/>
  <c r="EQ29" i="11"/>
  <c r="BB29" i="11"/>
  <c r="BH29" i="11"/>
  <c r="CT29" i="11"/>
  <c r="CJ29" i="11"/>
  <c r="CP29" i="11"/>
  <c r="CA29" i="11"/>
  <c r="AP29" i="11"/>
  <c r="EF29" i="11"/>
  <c r="BF29" i="11"/>
  <c r="ED29" i="11"/>
  <c r="W29" i="11"/>
  <c r="EJ29" i="11"/>
  <c r="CK29" i="11"/>
  <c r="DC29" i="11"/>
  <c r="DY29" i="11"/>
  <c r="DI29" i="11"/>
  <c r="FI28" i="11"/>
  <c r="FN29" i="11" s="1"/>
  <c r="S29" i="11"/>
  <c r="M29" i="11"/>
  <c r="P29" i="11"/>
  <c r="FR29" i="11" l="1"/>
  <c r="FM29" i="11"/>
  <c r="AC29" i="11" s="1"/>
  <c r="FP29" i="11"/>
  <c r="FS29" i="11"/>
  <c r="FQ29" i="11"/>
  <c r="AG29" i="11" s="1"/>
  <c r="FT29" i="11"/>
  <c r="AJ29" i="11" s="1"/>
  <c r="FW29" i="11"/>
  <c r="AM29" i="11" s="1"/>
  <c r="FO29" i="11"/>
  <c r="FU29" i="11"/>
  <c r="FV29" i="11"/>
  <c r="AD29" i="11"/>
  <c r="J29" i="11"/>
  <c r="AF29" i="11"/>
  <c r="L29" i="11"/>
  <c r="AE29" i="11"/>
  <c r="K29" i="11"/>
  <c r="AI29" i="11"/>
  <c r="O29" i="11"/>
  <c r="AH29" i="11"/>
  <c r="N29" i="11"/>
  <c r="AK29" i="11"/>
  <c r="Q29" i="11"/>
  <c r="AL29" i="11"/>
  <c r="R29" i="11"/>
  <c r="FJ29" i="11" l="1"/>
  <c r="FI29" i="11" s="1"/>
  <c r="FT30" i="11" s="1"/>
  <c r="FM30" i="11" l="1"/>
  <c r="FN30" i="11"/>
  <c r="FP30" i="11"/>
  <c r="FS30" i="11"/>
  <c r="FV30" i="11"/>
  <c r="FU30" i="11"/>
  <c r="FQ30" i="11"/>
  <c r="FR30" i="11"/>
  <c r="FO30" i="11"/>
  <c r="FW30" i="11"/>
  <c r="FK30" i="11"/>
  <c r="K30" i="11" s="1"/>
  <c r="O30" i="11"/>
  <c r="AD30" i="11"/>
  <c r="AF30" i="11"/>
  <c r="L30" i="11" l="1"/>
  <c r="AI30" i="11"/>
  <c r="AM30" i="11"/>
  <c r="M30" i="11"/>
  <c r="R30" i="11"/>
  <c r="AH30" i="11"/>
  <c r="AN30" i="11"/>
  <c r="J30" i="11"/>
  <c r="EW30" i="11"/>
  <c r="AC30" i="11"/>
  <c r="Z30" i="11"/>
  <c r="AX30" i="11"/>
  <c r="BW30" i="11"/>
  <c r="DF30" i="11"/>
  <c r="EO30" i="11"/>
  <c r="FC30" i="11"/>
  <c r="AS30" i="11"/>
  <c r="DT30" i="11"/>
  <c r="DS30" i="11"/>
  <c r="BZ30" i="11"/>
  <c r="BX30" i="11"/>
  <c r="BU30" i="11"/>
  <c r="CG30" i="11"/>
  <c r="BG30" i="11"/>
  <c r="EE30" i="11"/>
  <c r="BA30" i="11"/>
  <c r="FB30" i="11"/>
  <c r="AV30" i="11"/>
  <c r="CS30" i="11"/>
  <c r="CY30" i="11"/>
  <c r="DU30" i="11"/>
  <c r="DW30" i="11"/>
  <c r="EF30" i="11"/>
  <c r="EJ30" i="11"/>
  <c r="ED30" i="11"/>
  <c r="FE30" i="11"/>
  <c r="DK30" i="11"/>
  <c r="CM30" i="11"/>
  <c r="DX30" i="11"/>
  <c r="CJ30" i="11"/>
  <c r="CE30" i="11"/>
  <c r="EX30" i="11"/>
  <c r="DA30" i="11"/>
  <c r="U30" i="11"/>
  <c r="EH30" i="11"/>
  <c r="DN30" i="11"/>
  <c r="CC30" i="11"/>
  <c r="DP30" i="11"/>
  <c r="BE30" i="11"/>
  <c r="AP30" i="11"/>
  <c r="CZ30" i="11"/>
  <c r="DL30" i="11"/>
  <c r="AA30" i="11"/>
  <c r="EP30" i="11"/>
  <c r="EL30" i="11"/>
  <c r="AT30" i="11"/>
  <c r="CR30" i="11"/>
  <c r="Y30" i="11"/>
  <c r="BK30" i="11"/>
  <c r="BB30" i="11"/>
  <c r="AW30" i="11"/>
  <c r="DJ30" i="11"/>
  <c r="BR30" i="11"/>
  <c r="CH30" i="11"/>
  <c r="CL30" i="11"/>
  <c r="X30" i="11"/>
  <c r="BF30" i="11"/>
  <c r="DZ30" i="11"/>
  <c r="DM30" i="11"/>
  <c r="BL30" i="11"/>
  <c r="EG30" i="11"/>
  <c r="EB30" i="11"/>
  <c r="CB30" i="11"/>
  <c r="EQ30" i="11"/>
  <c r="BJ30" i="11"/>
  <c r="BH30" i="11"/>
  <c r="BN30" i="11"/>
  <c r="BD30" i="11"/>
  <c r="EA30" i="11"/>
  <c r="DH30" i="11"/>
  <c r="EZ30" i="11"/>
  <c r="EK30" i="11"/>
  <c r="CK30" i="11"/>
  <c r="CT30" i="11"/>
  <c r="DV30" i="11"/>
  <c r="EM30" i="11"/>
  <c r="AQ30" i="11"/>
  <c r="DI30" i="11"/>
  <c r="DO30" i="11"/>
  <c r="EN30" i="11"/>
  <c r="EU30" i="11"/>
  <c r="BC30" i="11"/>
  <c r="AR30" i="11"/>
  <c r="DE30" i="11"/>
  <c r="W30" i="11"/>
  <c r="V30" i="11"/>
  <c r="EC30" i="11"/>
  <c r="CA30" i="11"/>
  <c r="BT30" i="11"/>
  <c r="CO30" i="11"/>
  <c r="CU30" i="11"/>
  <c r="CD30" i="11"/>
  <c r="T30" i="11"/>
  <c r="AU30" i="11"/>
  <c r="DC30" i="11"/>
  <c r="DQ30" i="11"/>
  <c r="AO30" i="11"/>
  <c r="EY30" i="11"/>
  <c r="BQ30" i="11"/>
  <c r="CQ30" i="11"/>
  <c r="BV30" i="11"/>
  <c r="FD30" i="11"/>
  <c r="BP30" i="11"/>
  <c r="CI30" i="11"/>
  <c r="FA30" i="11"/>
  <c r="AY30" i="11"/>
  <c r="BS30" i="11"/>
  <c r="CF30" i="11"/>
  <c r="BI30" i="11"/>
  <c r="ES30" i="11"/>
  <c r="DD30" i="11"/>
  <c r="CX30" i="11"/>
  <c r="EI30" i="11"/>
  <c r="AZ30" i="11"/>
  <c r="BY30" i="11"/>
  <c r="DG30" i="11"/>
  <c r="CP30" i="11"/>
  <c r="ER30" i="11"/>
  <c r="ET30" i="11"/>
  <c r="CW30" i="11"/>
  <c r="CV30" i="11"/>
  <c r="EV30" i="11"/>
  <c r="DY30" i="11"/>
  <c r="BO30" i="11"/>
  <c r="P30" i="11"/>
  <c r="AB30" i="11"/>
  <c r="DR30" i="11"/>
  <c r="CN30" i="11"/>
  <c r="DB30" i="11"/>
  <c r="BM30" i="11"/>
  <c r="S30" i="11"/>
  <c r="AJ30" i="11"/>
  <c r="AL30" i="11"/>
  <c r="AK30" i="11"/>
  <c r="N30" i="11"/>
  <c r="AE30" i="11"/>
  <c r="Q30" i="11"/>
  <c r="AG30" i="11"/>
  <c r="FJ30" i="11" l="1"/>
  <c r="FI30" i="11" s="1"/>
  <c r="FR31" i="11" s="1"/>
  <c r="FU31" i="11" l="1"/>
  <c r="FV31" i="11"/>
  <c r="FO31" i="11"/>
  <c r="FW31" i="11"/>
  <c r="FT31" i="11"/>
  <c r="FN31" i="11"/>
  <c r="FS31" i="11"/>
  <c r="FP31" i="11"/>
  <c r="FQ31" i="11"/>
  <c r="FM31" i="11"/>
  <c r="R31" i="11"/>
  <c r="FK31" i="11"/>
  <c r="J31" i="11" s="1"/>
  <c r="S31" i="11"/>
  <c r="AO31" i="11"/>
  <c r="AL31" i="11"/>
  <c r="AN31" i="11"/>
  <c r="AF31" i="11" l="1"/>
  <c r="Q31" i="11"/>
  <c r="AI31" i="11"/>
  <c r="O31" i="11"/>
  <c r="AG31" i="11"/>
  <c r="N31" i="11"/>
  <c r="AE31" i="11"/>
  <c r="AK31" i="11"/>
  <c r="L31" i="11"/>
  <c r="EO31" i="11"/>
  <c r="AB31" i="11"/>
  <c r="BJ31" i="11"/>
  <c r="BN31" i="11"/>
  <c r="FC31" i="11"/>
  <c r="DL31" i="11"/>
  <c r="FB31" i="11"/>
  <c r="BD31" i="11"/>
  <c r="EX31" i="11"/>
  <c r="T31" i="11"/>
  <c r="AY31" i="11"/>
  <c r="AV31" i="11"/>
  <c r="EF31" i="11"/>
  <c r="EJ31" i="11"/>
  <c r="V31" i="11"/>
  <c r="AX31" i="11"/>
  <c r="BB31" i="11"/>
  <c r="BF31" i="11"/>
  <c r="DW31" i="11"/>
  <c r="DZ31" i="11"/>
  <c r="CQ31" i="11"/>
  <c r="DY31" i="11"/>
  <c r="CX31" i="11"/>
  <c r="CU31" i="11"/>
  <c r="CL31" i="11"/>
  <c r="CR31" i="11"/>
  <c r="BS31" i="11"/>
  <c r="CA31" i="11"/>
  <c r="CI31" i="11"/>
  <c r="DB31" i="11"/>
  <c r="BU31" i="11"/>
  <c r="CS31" i="11"/>
  <c r="CT31" i="11"/>
  <c r="X31" i="11"/>
  <c r="ED31" i="11"/>
  <c r="EN31" i="11"/>
  <c r="W31" i="11"/>
  <c r="BA31" i="11"/>
  <c r="AD31" i="11"/>
  <c r="AC31" i="11"/>
  <c r="ES31" i="11"/>
  <c r="EV31" i="11"/>
  <c r="FA31" i="11"/>
  <c r="AP31" i="11"/>
  <c r="CZ31" i="11"/>
  <c r="BE31" i="11"/>
  <c r="EG31" i="11"/>
  <c r="EZ31" i="11"/>
  <c r="AU31" i="11"/>
  <c r="AA31" i="11"/>
  <c r="CN31" i="11"/>
  <c r="BR31" i="11"/>
  <c r="CW31" i="11"/>
  <c r="DJ31" i="11"/>
  <c r="BY31" i="11"/>
  <c r="EA31" i="11"/>
  <c r="DT31" i="11"/>
  <c r="CH31" i="11"/>
  <c r="DS31" i="11"/>
  <c r="BW31" i="11"/>
  <c r="CG31" i="11"/>
  <c r="DI31" i="11"/>
  <c r="DE31" i="11"/>
  <c r="CJ31" i="11"/>
  <c r="CF31" i="11"/>
  <c r="BO31" i="11"/>
  <c r="EW31" i="11"/>
  <c r="EP31" i="11"/>
  <c r="EU31" i="11"/>
  <c r="FD31" i="11"/>
  <c r="AT31" i="11"/>
  <c r="AW31" i="11"/>
  <c r="EK31" i="11"/>
  <c r="EL31" i="11"/>
  <c r="FE31" i="11"/>
  <c r="ET31" i="11"/>
  <c r="BL31" i="11"/>
  <c r="Z31" i="11"/>
  <c r="BI31" i="11"/>
  <c r="BM31" i="11"/>
  <c r="EH31" i="11"/>
  <c r="AZ31" i="11"/>
  <c r="ER31" i="11"/>
  <c r="BX31" i="11"/>
  <c r="DH31" i="11"/>
  <c r="BZ31" i="11"/>
  <c r="CY31" i="11"/>
  <c r="CP31" i="11"/>
  <c r="CO31" i="11"/>
  <c r="DV31" i="11"/>
  <c r="CD31" i="11"/>
  <c r="DM31" i="11"/>
  <c r="DD31" i="11"/>
  <c r="DN31" i="11"/>
  <c r="DP31" i="11"/>
  <c r="DX31" i="11"/>
  <c r="DF31" i="11"/>
  <c r="DK31" i="11"/>
  <c r="BC31" i="11"/>
  <c r="U31" i="11"/>
  <c r="EM31" i="11"/>
  <c r="BQ31" i="11"/>
  <c r="BG31" i="11"/>
  <c r="AQ31" i="11"/>
  <c r="AR31" i="11"/>
  <c r="AS31" i="11"/>
  <c r="BH31" i="11"/>
  <c r="BP31" i="11"/>
  <c r="EE31" i="11"/>
  <c r="EQ31" i="11"/>
  <c r="EI31" i="11"/>
  <c r="EY31" i="11"/>
  <c r="EC31" i="11"/>
  <c r="BK31" i="11"/>
  <c r="DQ31" i="11"/>
  <c r="Y31" i="11"/>
  <c r="CM31" i="11"/>
  <c r="DC31" i="11"/>
  <c r="CC31" i="11"/>
  <c r="DU31" i="11"/>
  <c r="DO31" i="11"/>
  <c r="BV31" i="11"/>
  <c r="CV31" i="11"/>
  <c r="DA31" i="11"/>
  <c r="CK31" i="11"/>
  <c r="DR31" i="11"/>
  <c r="CB31" i="11"/>
  <c r="BT31" i="11"/>
  <c r="CE31" i="11"/>
  <c r="DG31" i="11"/>
  <c r="EB31" i="11"/>
  <c r="K31" i="11"/>
  <c r="AM31" i="11"/>
  <c r="M31" i="11"/>
  <c r="AJ31" i="11"/>
  <c r="AH31" i="11"/>
  <c r="P31" i="11"/>
  <c r="FJ31" i="11" l="1"/>
  <c r="FI31" i="11" s="1"/>
  <c r="FR32" i="11" s="1"/>
  <c r="FO32" i="11" l="1"/>
  <c r="FV32" i="11"/>
  <c r="FN32" i="11"/>
  <c r="FT32" i="11"/>
  <c r="FQ32" i="11"/>
  <c r="FW32" i="11"/>
  <c r="AP32" i="11" s="1"/>
  <c r="FS32" i="11"/>
  <c r="FU32" i="11"/>
  <c r="FM32" i="11"/>
  <c r="AF32" i="11" s="1"/>
  <c r="FP32" i="11"/>
  <c r="L32" i="11" s="1"/>
  <c r="FK32" i="11"/>
  <c r="AO32" i="11"/>
  <c r="J32" i="11"/>
  <c r="AM32" i="11"/>
  <c r="Q32" i="11"/>
  <c r="S32" i="11"/>
  <c r="N32" i="11"/>
  <c r="AK32" i="11"/>
  <c r="M32" i="11"/>
  <c r="K32" i="11"/>
  <c r="AL32" i="11"/>
  <c r="AG32" i="11"/>
  <c r="AJ32" i="11"/>
  <c r="AN32" i="11"/>
  <c r="P32" i="11" l="1"/>
  <c r="AI32" i="11"/>
  <c r="ES32" i="11"/>
  <c r="BA32" i="11"/>
  <c r="AD32" i="11"/>
  <c r="EI32" i="11"/>
  <c r="DI32" i="11"/>
  <c r="DC32" i="11"/>
  <c r="CF32" i="11"/>
  <c r="CR32" i="11"/>
  <c r="DJ32" i="11"/>
  <c r="BT32" i="11"/>
  <c r="ET32" i="11"/>
  <c r="EE32" i="11"/>
  <c r="FB32" i="11"/>
  <c r="AW32" i="11"/>
  <c r="DD32" i="11"/>
  <c r="DE32" i="11"/>
  <c r="BK32" i="11"/>
  <c r="EN32" i="11"/>
  <c r="BB32" i="11"/>
  <c r="FC32" i="11"/>
  <c r="CI32" i="11"/>
  <c r="DG32" i="11"/>
  <c r="BX32" i="11"/>
  <c r="EB32" i="11"/>
  <c r="CG32" i="11"/>
  <c r="CU32" i="11"/>
  <c r="EU32" i="11"/>
  <c r="FA32" i="11"/>
  <c r="EW32" i="11"/>
  <c r="AU32" i="11"/>
  <c r="DR32" i="11"/>
  <c r="DT32" i="11"/>
  <c r="O32" i="11"/>
  <c r="CM32" i="11"/>
  <c r="R32" i="11"/>
  <c r="BL32" i="11"/>
  <c r="CL32" i="11"/>
  <c r="CW32" i="11"/>
  <c r="CK32" i="11"/>
  <c r="Y32" i="11"/>
  <c r="FD32" i="11"/>
  <c r="BQ32" i="11"/>
  <c r="W32" i="11"/>
  <c r="DA32" i="11"/>
  <c r="Z32" i="11"/>
  <c r="CB32" i="11"/>
  <c r="BO32" i="11"/>
  <c r="EG32" i="11"/>
  <c r="EQ32" i="11"/>
  <c r="EO32" i="11"/>
  <c r="AY32" i="11"/>
  <c r="DH32" i="11"/>
  <c r="DU32" i="11"/>
  <c r="DK32" i="11"/>
  <c r="CZ32" i="11"/>
  <c r="CQ32" i="11"/>
  <c r="EK32" i="11"/>
  <c r="X32" i="11"/>
  <c r="BM32" i="11"/>
  <c r="U32" i="11"/>
  <c r="AS32" i="11"/>
  <c r="BV32" i="11"/>
  <c r="CT32" i="11"/>
  <c r="EY32" i="11"/>
  <c r="AB32" i="11"/>
  <c r="BG32" i="11"/>
  <c r="BN32" i="11"/>
  <c r="CJ32" i="11"/>
  <c r="BW32" i="11"/>
  <c r="CC32" i="11"/>
  <c r="CV32" i="11"/>
  <c r="CE32" i="11"/>
  <c r="BE32" i="11"/>
  <c r="ER32" i="11"/>
  <c r="EF32" i="11"/>
  <c r="BD32" i="11"/>
  <c r="AQ32" i="11"/>
  <c r="CA32" i="11"/>
  <c r="T32" i="11"/>
  <c r="DB32" i="11"/>
  <c r="AA32" i="11"/>
  <c r="CN32" i="11"/>
  <c r="CO32" i="11"/>
  <c r="EL32" i="11"/>
  <c r="DQ32" i="11"/>
  <c r="BP32" i="11"/>
  <c r="BS32" i="11"/>
  <c r="BC32" i="11"/>
  <c r="BJ32" i="11"/>
  <c r="AR32" i="11"/>
  <c r="DO32" i="11"/>
  <c r="DP32" i="11"/>
  <c r="CS32" i="11"/>
  <c r="CY32" i="11"/>
  <c r="BU32" i="11"/>
  <c r="EV32" i="11"/>
  <c r="ED32" i="11"/>
  <c r="EX32" i="11"/>
  <c r="BH32" i="11"/>
  <c r="BZ32" i="11"/>
  <c r="DY32" i="11"/>
  <c r="DX32" i="11"/>
  <c r="EC32" i="11"/>
  <c r="EZ32" i="11"/>
  <c r="V32" i="11"/>
  <c r="EJ32" i="11"/>
  <c r="CP32" i="11"/>
  <c r="DS32" i="11"/>
  <c r="DN32" i="11"/>
  <c r="DL32" i="11"/>
  <c r="CD32" i="11"/>
  <c r="AE32" i="11"/>
  <c r="AT32" i="11"/>
  <c r="AC32" i="11"/>
  <c r="BR32" i="11"/>
  <c r="AV32" i="11"/>
  <c r="DW32" i="11"/>
  <c r="EA32" i="11"/>
  <c r="EM32" i="11"/>
  <c r="EP32" i="11"/>
  <c r="CH32" i="11"/>
  <c r="DF32" i="11"/>
  <c r="DM32" i="11"/>
  <c r="AX32" i="11"/>
  <c r="BI32" i="11"/>
  <c r="CX32" i="11"/>
  <c r="EH32" i="11"/>
  <c r="AZ32" i="11"/>
  <c r="BY32" i="11"/>
  <c r="DZ32" i="11"/>
  <c r="FE32" i="11"/>
  <c r="BF32" i="11"/>
  <c r="DV32" i="11"/>
  <c r="AH32" i="11"/>
  <c r="FJ32" i="11"/>
  <c r="FI32" i="11" s="1"/>
  <c r="FK33" i="11" l="1"/>
  <c r="BF33" i="11" s="1"/>
  <c r="FP33" i="11"/>
  <c r="FT33" i="11"/>
  <c r="FU33" i="11"/>
  <c r="FM33" i="11"/>
  <c r="FO33" i="11"/>
  <c r="FW33" i="11"/>
  <c r="FQ33" i="11"/>
  <c r="FV33" i="11"/>
  <c r="FR33" i="11"/>
  <c r="FS33" i="11"/>
  <c r="FN33" i="11"/>
  <c r="J33" i="11" l="1"/>
  <c r="AN33" i="11"/>
  <c r="AJ33" i="11"/>
  <c r="CQ33" i="11"/>
  <c r="AV33" i="11"/>
  <c r="N33" i="11"/>
  <c r="BS33" i="11"/>
  <c r="DW33" i="11"/>
  <c r="EV33" i="11"/>
  <c r="DU33" i="11"/>
  <c r="BR33" i="11"/>
  <c r="BV33" i="11"/>
  <c r="R33" i="11"/>
  <c r="DL33" i="11"/>
  <c r="AY33" i="11"/>
  <c r="FB33" i="11"/>
  <c r="CB33" i="11"/>
  <c r="CP33" i="11"/>
  <c r="BZ33" i="11"/>
  <c r="DN33" i="11"/>
  <c r="DG33" i="11"/>
  <c r="U33" i="11"/>
  <c r="DY33" i="11"/>
  <c r="CJ33" i="11"/>
  <c r="EM33" i="11"/>
  <c r="BM33" i="11"/>
  <c r="CI33" i="11"/>
  <c r="CO33" i="11"/>
  <c r="EQ33" i="11"/>
  <c r="M33" i="11"/>
  <c r="DM33" i="11"/>
  <c r="CM33" i="11"/>
  <c r="DB33" i="11"/>
  <c r="DV33" i="11"/>
  <c r="AW33" i="11"/>
  <c r="EO33" i="11"/>
  <c r="EP33" i="11"/>
  <c r="DI33" i="11"/>
  <c r="ER33" i="11"/>
  <c r="Y33" i="11"/>
  <c r="CX33" i="11"/>
  <c r="AX33" i="11"/>
  <c r="Q33" i="11"/>
  <c r="CK33" i="11"/>
  <c r="DE33" i="11"/>
  <c r="CR33" i="11"/>
  <c r="CG33" i="11"/>
  <c r="DZ33" i="11"/>
  <c r="ES33" i="11"/>
  <c r="BP33" i="11"/>
  <c r="BJ33" i="11"/>
  <c r="EA33" i="11"/>
  <c r="EN33" i="11"/>
  <c r="FC33" i="11"/>
  <c r="DA33" i="11"/>
  <c r="BI33" i="11"/>
  <c r="CN33" i="11"/>
  <c r="CT33" i="11"/>
  <c r="FE33" i="11"/>
  <c r="CC33" i="11"/>
  <c r="L33" i="11"/>
  <c r="CY33" i="11"/>
  <c r="AU33" i="11"/>
  <c r="EH33" i="11"/>
  <c r="CE33" i="11"/>
  <c r="CD33" i="11"/>
  <c r="AR33" i="11"/>
  <c r="BT33" i="11"/>
  <c r="AA33" i="11"/>
  <c r="EE33" i="11"/>
  <c r="AE33" i="11"/>
  <c r="DS33" i="11"/>
  <c r="AB33" i="11"/>
  <c r="EW33" i="11"/>
  <c r="DF33" i="11"/>
  <c r="DT33" i="11"/>
  <c r="AS33" i="11"/>
  <c r="BD33" i="11"/>
  <c r="BC33" i="11"/>
  <c r="DD33" i="11"/>
  <c r="CA33" i="11"/>
  <c r="EG33" i="11"/>
  <c r="BE33" i="11"/>
  <c r="BU33" i="11"/>
  <c r="ET33" i="11"/>
  <c r="EB33" i="11"/>
  <c r="CW33" i="11"/>
  <c r="CF33" i="11"/>
  <c r="ED33" i="11"/>
  <c r="EK33" i="11"/>
  <c r="BG33" i="11"/>
  <c r="BO33" i="11"/>
  <c r="V33" i="11"/>
  <c r="DP33" i="11"/>
  <c r="DJ33" i="11"/>
  <c r="DQ33" i="11"/>
  <c r="DK33" i="11"/>
  <c r="EY33" i="11"/>
  <c r="EL33" i="11"/>
  <c r="EU33" i="11"/>
  <c r="BN33" i="11"/>
  <c r="EX33" i="11"/>
  <c r="DH33" i="11"/>
  <c r="CL33" i="11"/>
  <c r="CH33" i="11"/>
  <c r="BA33" i="11"/>
  <c r="P33" i="11"/>
  <c r="BB33" i="11"/>
  <c r="T33" i="11"/>
  <c r="BH33" i="11"/>
  <c r="DX33" i="11"/>
  <c r="DR33" i="11"/>
  <c r="DO33" i="11"/>
  <c r="AF33" i="11"/>
  <c r="BL33" i="11"/>
  <c r="FD33" i="11"/>
  <c r="AT33" i="11"/>
  <c r="W33" i="11"/>
  <c r="BX33" i="11"/>
  <c r="CZ33" i="11"/>
  <c r="CS33" i="11"/>
  <c r="CV33" i="11"/>
  <c r="AD33" i="11"/>
  <c r="EI33" i="11"/>
  <c r="AZ33" i="11"/>
  <c r="BW33" i="11"/>
  <c r="BK33" i="11"/>
  <c r="BY33" i="11"/>
  <c r="DC33" i="11"/>
  <c r="CU33" i="11"/>
  <c r="BQ33" i="11"/>
  <c r="K33" i="11"/>
  <c r="EF33" i="11"/>
  <c r="FA33" i="11"/>
  <c r="AC33" i="11"/>
  <c r="Z33" i="11"/>
  <c r="EZ33" i="11"/>
  <c r="EC33" i="11"/>
  <c r="EJ33" i="11"/>
  <c r="X33" i="11"/>
  <c r="AK33" i="11"/>
  <c r="AO33" i="11"/>
  <c r="AH33" i="11"/>
  <c r="O33" i="11"/>
  <c r="S33" i="11"/>
  <c r="AM33" i="11"/>
  <c r="AL33" i="11"/>
  <c r="AI33" i="11"/>
  <c r="AP33" i="11"/>
  <c r="AG33" i="11"/>
  <c r="AQ33" i="11"/>
  <c r="FJ33" i="11" l="1"/>
  <c r="FK34" i="11" s="1"/>
  <c r="FI33" i="11" l="1"/>
  <c r="FN34" i="11" s="1"/>
  <c r="AI34" i="11" s="1"/>
  <c r="BM34" i="11"/>
  <c r="EW34" i="11"/>
  <c r="EK34" i="11"/>
  <c r="AF34" i="11"/>
  <c r="EI34" i="11"/>
  <c r="EZ34" i="11"/>
  <c r="AT34" i="11"/>
  <c r="BE34" i="11"/>
  <c r="EQ34" i="11"/>
  <c r="AD34" i="11"/>
  <c r="BP34" i="11"/>
  <c r="AS34" i="11"/>
  <c r="FC34" i="11"/>
  <c r="EE34" i="11"/>
  <c r="BS34" i="11"/>
  <c r="BC34" i="11"/>
  <c r="Y34" i="11"/>
  <c r="ED34" i="11"/>
  <c r="FB34" i="11"/>
  <c r="BZ34" i="11"/>
  <c r="AB34" i="11"/>
  <c r="EY34" i="11"/>
  <c r="BD34" i="11"/>
  <c r="CK34" i="11"/>
  <c r="BY34" i="11"/>
  <c r="BJ34" i="11"/>
  <c r="BQ34" i="11"/>
  <c r="EL34" i="11"/>
  <c r="AA34" i="11"/>
  <c r="AG34" i="11"/>
  <c r="X34" i="11"/>
  <c r="ET34" i="11"/>
  <c r="FE34" i="11"/>
  <c r="T34" i="11"/>
  <c r="AY34" i="11"/>
  <c r="ER34" i="11"/>
  <c r="Z34" i="11"/>
  <c r="BX34" i="11"/>
  <c r="AX34" i="11"/>
  <c r="EP34" i="11"/>
  <c r="AZ34" i="11"/>
  <c r="BK34" i="11"/>
  <c r="BI34" i="11"/>
  <c r="BU34" i="11"/>
  <c r="EC34" i="11"/>
  <c r="EF34" i="11"/>
  <c r="BN34" i="11"/>
  <c r="EV34" i="11"/>
  <c r="BA34" i="11"/>
  <c r="DM34" i="11"/>
  <c r="BV34" i="11"/>
  <c r="BT34" i="11"/>
  <c r="FD34" i="11"/>
  <c r="EG34" i="11"/>
  <c r="V34" i="11"/>
  <c r="DE34" i="11"/>
  <c r="EN34" i="11"/>
  <c r="EH34" i="11"/>
  <c r="BR34" i="11"/>
  <c r="EJ34" i="11"/>
  <c r="BL34" i="11"/>
  <c r="AE34" i="11"/>
  <c r="EU34" i="11"/>
  <c r="EX34" i="11"/>
  <c r="U34" i="11"/>
  <c r="BW34" i="11"/>
  <c r="BH34" i="11"/>
  <c r="W34" i="11"/>
  <c r="EM34" i="11"/>
  <c r="EO34" i="11"/>
  <c r="BG34" i="11"/>
  <c r="FA34" i="11"/>
  <c r="BB34" i="11"/>
  <c r="AV34" i="11"/>
  <c r="AW34" i="11"/>
  <c r="AU34" i="11"/>
  <c r="ES34" i="11"/>
  <c r="AC34" i="11"/>
  <c r="BF34" i="11"/>
  <c r="BO34" i="11"/>
  <c r="DH34" i="11"/>
  <c r="DL34" i="11"/>
  <c r="DI34" i="11"/>
  <c r="CG34" i="11"/>
  <c r="DJ34" i="11"/>
  <c r="CO34" i="11"/>
  <c r="CI34" i="11"/>
  <c r="DP34" i="11"/>
  <c r="CW34" i="11"/>
  <c r="DT34" i="11"/>
  <c r="CE34" i="11"/>
  <c r="CV34" i="11"/>
  <c r="CP34" i="11"/>
  <c r="CR34" i="11"/>
  <c r="EA34" i="11"/>
  <c r="DN34" i="11"/>
  <c r="CT34" i="11"/>
  <c r="DR34" i="11"/>
  <c r="CA34" i="11"/>
  <c r="DV34" i="11"/>
  <c r="CB34" i="11"/>
  <c r="DU34" i="11"/>
  <c r="CF34" i="11"/>
  <c r="CJ34" i="11"/>
  <c r="DZ34" i="11"/>
  <c r="CX34" i="11"/>
  <c r="CC34" i="11"/>
  <c r="CL34" i="11"/>
  <c r="DA34" i="11"/>
  <c r="DS34" i="11"/>
  <c r="DQ34" i="11"/>
  <c r="CU34" i="11"/>
  <c r="DW34" i="11"/>
  <c r="DD34" i="11"/>
  <c r="CZ34" i="11"/>
  <c r="CD34" i="11"/>
  <c r="DF34" i="11"/>
  <c r="EB34" i="11"/>
  <c r="CQ34" i="11"/>
  <c r="DG34" i="11"/>
  <c r="DO34" i="11"/>
  <c r="CH34" i="11"/>
  <c r="CY34" i="11"/>
  <c r="DY34" i="11"/>
  <c r="CS34" i="11"/>
  <c r="DK34" i="11"/>
  <c r="CN34" i="11"/>
  <c r="CM34" i="11"/>
  <c r="DC34" i="11"/>
  <c r="DX34" i="11"/>
  <c r="DB34" i="11"/>
  <c r="FS34" i="11" l="1"/>
  <c r="FW34" i="11"/>
  <c r="FT34" i="11"/>
  <c r="FR34" i="11"/>
  <c r="FP34" i="11"/>
  <c r="FQ34" i="11"/>
  <c r="FM34" i="11"/>
  <c r="AH34" i="11" s="1"/>
  <c r="FV34" i="11"/>
  <c r="FO34" i="11"/>
  <c r="FU34" i="11"/>
  <c r="J34" i="11"/>
  <c r="AO34" i="11" l="1"/>
  <c r="P34" i="11"/>
  <c r="AP34" i="11"/>
  <c r="Q34" i="11"/>
  <c r="AQ34" i="11"/>
  <c r="R34" i="11"/>
  <c r="AM34" i="11"/>
  <c r="N34" i="11"/>
  <c r="AL34" i="11"/>
  <c r="M34" i="11"/>
  <c r="AR34" i="11"/>
  <c r="S34" i="11"/>
  <c r="AJ34" i="11"/>
  <c r="K34" i="11"/>
  <c r="AK34" i="11"/>
  <c r="L34" i="11"/>
  <c r="AN34" i="11"/>
  <c r="O34" i="11"/>
  <c r="FJ34" i="11" l="1"/>
  <c r="FI34" i="11" s="1"/>
  <c r="FN35" i="11" s="1"/>
  <c r="FQ35" i="11" l="1"/>
  <c r="FU35" i="11"/>
  <c r="FV35" i="11"/>
  <c r="FW35" i="11"/>
  <c r="FR35" i="11"/>
  <c r="FT35" i="11"/>
  <c r="FS35" i="11"/>
  <c r="FP35" i="11"/>
  <c r="FM35" i="11"/>
  <c r="FO35" i="11"/>
  <c r="AK35" i="11" s="1"/>
  <c r="FK35" i="11"/>
  <c r="Q35" i="11" s="1"/>
  <c r="P35" i="11"/>
  <c r="S35" i="11"/>
  <c r="AI35" i="11" l="1"/>
  <c r="N35" i="11"/>
  <c r="AJ35" i="11"/>
  <c r="AN35" i="11"/>
  <c r="AO35" i="11"/>
  <c r="R35" i="11"/>
  <c r="J35" i="11"/>
  <c r="AR35" i="11"/>
  <c r="AQ35" i="11"/>
  <c r="M35" i="11"/>
  <c r="L35" i="11"/>
  <c r="AL35" i="11"/>
  <c r="K35" i="11"/>
  <c r="AM35" i="11"/>
  <c r="AP35" i="11"/>
  <c r="BK35" i="11"/>
  <c r="CY35" i="11"/>
  <c r="EQ35" i="11"/>
  <c r="CV35" i="11"/>
  <c r="FD35" i="11"/>
  <c r="BB35" i="11"/>
  <c r="EB35" i="11"/>
  <c r="CC35" i="11"/>
  <c r="CJ35" i="11"/>
  <c r="T35" i="11"/>
  <c r="BZ35" i="11"/>
  <c r="EC35" i="11"/>
  <c r="U35" i="11"/>
  <c r="CA35" i="11"/>
  <c r="BD35" i="11"/>
  <c r="EA35" i="11"/>
  <c r="DO35" i="11"/>
  <c r="DQ35" i="11"/>
  <c r="EM35" i="11"/>
  <c r="Z35" i="11"/>
  <c r="BF35" i="11"/>
  <c r="BH35" i="11"/>
  <c r="BA35" i="11"/>
  <c r="DT35" i="11"/>
  <c r="DL35" i="11"/>
  <c r="DG35" i="11"/>
  <c r="BU35" i="11"/>
  <c r="BR35" i="11"/>
  <c r="CW35" i="11"/>
  <c r="DB35" i="11"/>
  <c r="CL35" i="11"/>
  <c r="AA35" i="11"/>
  <c r="Y35" i="11"/>
  <c r="CH35" i="11"/>
  <c r="CI35" i="11"/>
  <c r="DV35" i="11"/>
  <c r="FC35" i="11"/>
  <c r="EF35" i="11"/>
  <c r="EO35" i="11"/>
  <c r="EY35" i="11"/>
  <c r="CG35" i="11"/>
  <c r="CF35" i="11"/>
  <c r="AW35" i="11"/>
  <c r="X35" i="11"/>
  <c r="BS35" i="11"/>
  <c r="V35" i="11"/>
  <c r="AU35" i="11"/>
  <c r="EL35" i="11"/>
  <c r="EK35" i="11"/>
  <c r="AY35" i="11"/>
  <c r="DJ35" i="11"/>
  <c r="DZ35" i="11"/>
  <c r="CS35" i="11"/>
  <c r="FB35" i="11"/>
  <c r="ET35" i="11"/>
  <c r="AF35" i="11"/>
  <c r="BW35" i="11"/>
  <c r="BC35" i="11"/>
  <c r="CE35" i="11"/>
  <c r="CO35" i="11"/>
  <c r="DN35" i="11"/>
  <c r="AC35" i="11"/>
  <c r="AB35" i="11"/>
  <c r="DP35" i="11"/>
  <c r="CQ35" i="11"/>
  <c r="CT35" i="11"/>
  <c r="EX35" i="11"/>
  <c r="FA35" i="11"/>
  <c r="DI35" i="11"/>
  <c r="DA35" i="11"/>
  <c r="DM35" i="11"/>
  <c r="ES35" i="11"/>
  <c r="EJ35" i="11"/>
  <c r="BQ35" i="11"/>
  <c r="AX35" i="11"/>
  <c r="DS35" i="11"/>
  <c r="EI35" i="11"/>
  <c r="AE35" i="11"/>
  <c r="AZ35" i="11"/>
  <c r="DD35" i="11"/>
  <c r="BX35" i="11"/>
  <c r="EW35" i="11"/>
  <c r="DR35" i="11"/>
  <c r="CR35" i="11"/>
  <c r="ED35" i="11"/>
  <c r="CU35" i="11"/>
  <c r="BP35" i="11"/>
  <c r="DE35" i="11"/>
  <c r="FE35" i="11"/>
  <c r="AD35" i="11"/>
  <c r="AH35" i="11"/>
  <c r="BG35" i="11"/>
  <c r="EE35" i="11"/>
  <c r="CX35" i="11"/>
  <c r="CP35" i="11"/>
  <c r="DU35" i="11"/>
  <c r="BV35" i="11"/>
  <c r="CB35" i="11"/>
  <c r="EV35" i="11"/>
  <c r="BM35" i="11"/>
  <c r="ER35" i="11"/>
  <c r="CM35" i="11"/>
  <c r="DC35" i="11"/>
  <c r="DW35" i="11"/>
  <c r="AG35" i="11"/>
  <c r="EZ35" i="11"/>
  <c r="EP35" i="11"/>
  <c r="DF35" i="11"/>
  <c r="CK35" i="11"/>
  <c r="BY35" i="11"/>
  <c r="BN35" i="11"/>
  <c r="AV35" i="11"/>
  <c r="DH35" i="11"/>
  <c r="CZ35" i="11"/>
  <c r="BJ35" i="11"/>
  <c r="BO35" i="11"/>
  <c r="BT35" i="11"/>
  <c r="BI35" i="11"/>
  <c r="BE35" i="11"/>
  <c r="CN35" i="11"/>
  <c r="EN35" i="11"/>
  <c r="BL35" i="11"/>
  <c r="CD35" i="11"/>
  <c r="W35" i="11"/>
  <c r="EU35" i="11"/>
  <c r="DY35" i="11"/>
  <c r="EG35" i="11"/>
  <c r="DK35" i="11"/>
  <c r="AT35" i="11"/>
  <c r="EH35" i="11"/>
  <c r="DX35" i="11"/>
  <c r="AS35" i="11"/>
  <c r="O35" i="11"/>
  <c r="FJ35" i="11" l="1"/>
  <c r="FK36" i="11" s="1"/>
  <c r="FI35" i="11" l="1"/>
  <c r="FQ36" i="11" s="1"/>
  <c r="AN36" i="11" s="1"/>
  <c r="FT36" i="11"/>
  <c r="AQ36" i="11" s="1"/>
  <c r="FS36" i="11"/>
  <c r="AP36" i="11" s="1"/>
  <c r="FP36" i="11"/>
  <c r="FO36" i="11"/>
  <c r="FU36" i="11"/>
  <c r="FV36" i="11"/>
  <c r="AS36" i="11" s="1"/>
  <c r="FM36" i="11"/>
  <c r="FR36" i="11"/>
  <c r="FW36" i="11"/>
  <c r="FN36" i="11"/>
  <c r="AK36" i="11" s="1"/>
  <c r="BC36" i="11"/>
  <c r="BT36" i="11"/>
  <c r="W36" i="11"/>
  <c r="AI36" i="11"/>
  <c r="EH36" i="11"/>
  <c r="BF36" i="11"/>
  <c r="AC36" i="11"/>
  <c r="CB36" i="11"/>
  <c r="AA36" i="11"/>
  <c r="EL36" i="11"/>
  <c r="ET36" i="11"/>
  <c r="EF36" i="11"/>
  <c r="BS36" i="11"/>
  <c r="BK36" i="11"/>
  <c r="BL36" i="11"/>
  <c r="EJ36" i="11"/>
  <c r="AG36" i="11"/>
  <c r="Y36" i="11"/>
  <c r="Z36" i="11"/>
  <c r="ER36" i="11"/>
  <c r="AX36" i="11"/>
  <c r="AM36" i="11"/>
  <c r="AT36" i="11"/>
  <c r="BE36" i="11"/>
  <c r="BA36" i="11"/>
  <c r="CT36" i="11"/>
  <c r="CN36" i="11"/>
  <c r="CH36" i="11"/>
  <c r="DR36" i="11"/>
  <c r="DS36" i="11"/>
  <c r="CX36" i="11"/>
  <c r="X36" i="11"/>
  <c r="BZ36" i="11"/>
  <c r="M36" i="11"/>
  <c r="ED36" i="11"/>
  <c r="BU36" i="11"/>
  <c r="BX36" i="11"/>
  <c r="CA36" i="11"/>
  <c r="EM36" i="11"/>
  <c r="EO36" i="11"/>
  <c r="AH36" i="11"/>
  <c r="FE36" i="11"/>
  <c r="BO36" i="11"/>
  <c r="BB36" i="11"/>
  <c r="N36" i="11"/>
  <c r="FB36" i="11"/>
  <c r="EX36" i="11"/>
  <c r="BN36" i="11"/>
  <c r="AE36" i="11"/>
  <c r="K36" i="11"/>
  <c r="EI36" i="11"/>
  <c r="AU36" i="11"/>
  <c r="AL36" i="11"/>
  <c r="DE36" i="11"/>
  <c r="CU36" i="11"/>
  <c r="CG36" i="11"/>
  <c r="DZ36" i="11"/>
  <c r="CV36" i="11"/>
  <c r="DX36" i="11"/>
  <c r="DC36" i="11"/>
  <c r="DN36" i="11"/>
  <c r="CP36" i="11"/>
  <c r="DH36" i="11"/>
  <c r="DT36" i="11"/>
  <c r="CS36" i="11"/>
  <c r="DA36" i="11"/>
  <c r="DP36" i="11"/>
  <c r="EP36" i="11"/>
  <c r="EA36" i="11"/>
  <c r="CW36" i="11"/>
  <c r="DM36" i="11"/>
  <c r="CL36" i="11"/>
  <c r="CR36" i="11"/>
  <c r="DF36" i="11"/>
  <c r="BI36" i="11"/>
  <c r="BP36" i="11"/>
  <c r="AJ36" i="11"/>
  <c r="ES36" i="11"/>
  <c r="CF36" i="11"/>
  <c r="BY36" i="11"/>
  <c r="L36" i="11"/>
  <c r="EK36" i="11"/>
  <c r="EW36" i="11"/>
  <c r="CD36" i="11"/>
  <c r="EV36" i="11"/>
  <c r="BR36" i="11"/>
  <c r="T36" i="11"/>
  <c r="BG36" i="11"/>
  <c r="EC36" i="11"/>
  <c r="EZ36" i="11"/>
  <c r="BM36" i="11"/>
  <c r="BV36" i="11"/>
  <c r="BH36" i="11"/>
  <c r="EY36" i="11"/>
  <c r="AR36" i="11"/>
  <c r="BD36" i="11"/>
  <c r="AY36" i="11"/>
  <c r="DU36" i="11"/>
  <c r="CZ36" i="11"/>
  <c r="DO36" i="11"/>
  <c r="DB36" i="11"/>
  <c r="CM36" i="11"/>
  <c r="DJ36" i="11"/>
  <c r="CY36" i="11"/>
  <c r="CI36" i="11"/>
  <c r="DW36" i="11"/>
  <c r="DQ36" i="11"/>
  <c r="EE36" i="11"/>
  <c r="DV36" i="11"/>
  <c r="CJ36" i="11"/>
  <c r="DY36" i="11"/>
  <c r="DI36" i="11"/>
  <c r="DG36" i="11"/>
  <c r="DK36" i="11"/>
  <c r="CO36" i="11"/>
  <c r="BQ36" i="11"/>
  <c r="AF36" i="11"/>
  <c r="U36" i="11"/>
  <c r="EU36" i="11"/>
  <c r="EG36" i="11"/>
  <c r="AB36" i="11"/>
  <c r="CC36" i="11"/>
  <c r="AW36" i="11"/>
  <c r="FA36" i="11"/>
  <c r="EQ36" i="11"/>
  <c r="EN36" i="11"/>
  <c r="V36" i="11"/>
  <c r="BJ36" i="11"/>
  <c r="Q36" i="11"/>
  <c r="AD36" i="11"/>
  <c r="FC36" i="11"/>
  <c r="FD36" i="11"/>
  <c r="BW36" i="11"/>
  <c r="CE36" i="11"/>
  <c r="AZ36" i="11"/>
  <c r="AV36" i="11"/>
  <c r="CQ36" i="11"/>
  <c r="EB36" i="11"/>
  <c r="CK36" i="11"/>
  <c r="DD36" i="11"/>
  <c r="DL36" i="11"/>
  <c r="AO36" i="11"/>
  <c r="J36" i="11" l="1"/>
  <c r="R36" i="11"/>
  <c r="O36" i="11"/>
  <c r="S36" i="11"/>
  <c r="P36" i="11"/>
  <c r="FJ36" i="11" l="1"/>
  <c r="FK37" i="11" s="1"/>
  <c r="FI36" i="11" l="1"/>
  <c r="FP37" i="11" s="1"/>
  <c r="AN37" i="11" s="1"/>
  <c r="FO37" i="11"/>
  <c r="AM37" i="11" s="1"/>
  <c r="FQ37" i="11"/>
  <c r="AO37" i="11" s="1"/>
  <c r="FV37" i="11"/>
  <c r="AT37" i="11" s="1"/>
  <c r="FU37" i="11"/>
  <c r="AS37" i="11" s="1"/>
  <c r="Y37" i="11"/>
  <c r="CB37" i="11"/>
  <c r="EC37" i="11"/>
  <c r="EE37" i="11"/>
  <c r="U37" i="11"/>
  <c r="FE37" i="11"/>
  <c r="BS37" i="11"/>
  <c r="BK37" i="11"/>
  <c r="BT37" i="11"/>
  <c r="FC37" i="11"/>
  <c r="ET37" i="11"/>
  <c r="R37" i="11"/>
  <c r="BY37" i="11"/>
  <c r="EI37" i="11"/>
  <c r="CH37" i="11"/>
  <c r="O37" i="11"/>
  <c r="BA37" i="11"/>
  <c r="EK37" i="11"/>
  <c r="EV37" i="11"/>
  <c r="CP37" i="11"/>
  <c r="CT37" i="11"/>
  <c r="CU37" i="11"/>
  <c r="CZ37" i="11"/>
  <c r="CM37" i="11"/>
  <c r="CX37" i="11"/>
  <c r="DN37" i="11"/>
  <c r="DG37" i="11"/>
  <c r="CQ37" i="11"/>
  <c r="DF37" i="11"/>
  <c r="DV37" i="11"/>
  <c r="DO37" i="11"/>
  <c r="CF37" i="11"/>
  <c r="CE37" i="11"/>
  <c r="BE37" i="11"/>
  <c r="AB37" i="11"/>
  <c r="AA37" i="11"/>
  <c r="W37" i="11"/>
  <c r="BL37" i="11"/>
  <c r="EP37" i="11"/>
  <c r="EM37" i="11"/>
  <c r="BV37" i="11"/>
  <c r="AZ37" i="11"/>
  <c r="BG37" i="11"/>
  <c r="BB37" i="11"/>
  <c r="DH37" i="11"/>
  <c r="DU37" i="11"/>
  <c r="CW37" i="11"/>
  <c r="BC37" i="11"/>
  <c r="FA37" i="11"/>
  <c r="EF37" i="11"/>
  <c r="CD37" i="11"/>
  <c r="BW37" i="11"/>
  <c r="BX37" i="11"/>
  <c r="BZ37" i="11"/>
  <c r="EU37" i="11"/>
  <c r="AV37" i="11"/>
  <c r="DM37" i="11"/>
  <c r="DL37" i="11"/>
  <c r="DK37" i="11"/>
  <c r="AF37" i="11"/>
  <c r="BO37" i="11"/>
  <c r="CC37" i="11"/>
  <c r="BM37" i="11"/>
  <c r="EJ37" i="11"/>
  <c r="EZ37" i="11"/>
  <c r="V37" i="11"/>
  <c r="Z37" i="11"/>
  <c r="EN37" i="11"/>
  <c r="BN37" i="11"/>
  <c r="X37" i="11"/>
  <c r="CI37" i="11"/>
  <c r="BF37" i="11"/>
  <c r="FB37" i="11"/>
  <c r="EQ37" i="11"/>
  <c r="AC37" i="11"/>
  <c r="AX37" i="11"/>
  <c r="CG37" i="11"/>
  <c r="M37" i="11"/>
  <c r="BP37" i="11"/>
  <c r="EL37" i="11"/>
  <c r="ER37" i="11"/>
  <c r="EW37" i="11"/>
  <c r="AY37" i="11"/>
  <c r="CO37" i="11"/>
  <c r="DY37" i="11"/>
  <c r="DQ37" i="11"/>
  <c r="CJ37" i="11"/>
  <c r="DP37" i="11"/>
  <c r="DX37" i="11"/>
  <c r="DD37" i="11"/>
  <c r="DC37" i="11"/>
  <c r="DB37" i="11"/>
  <c r="CN37" i="11"/>
  <c r="CL37" i="11"/>
  <c r="FD37" i="11"/>
  <c r="DT37" i="11"/>
  <c r="DZ37" i="11"/>
  <c r="AI37" i="11"/>
  <c r="AG37" i="11"/>
  <c r="T37" i="11"/>
  <c r="BI37" i="11"/>
  <c r="EO37" i="11"/>
  <c r="ES37" i="11"/>
  <c r="BR37" i="11"/>
  <c r="AH37" i="11"/>
  <c r="ED37" i="11"/>
  <c r="CA37" i="11"/>
  <c r="S37" i="11"/>
  <c r="AD37" i="11"/>
  <c r="BD37" i="11"/>
  <c r="EG37" i="11"/>
  <c r="BU37" i="11"/>
  <c r="BJ37" i="11"/>
  <c r="EY37" i="11"/>
  <c r="BQ37" i="11"/>
  <c r="AJ37" i="11"/>
  <c r="AE37" i="11"/>
  <c r="EH37" i="11"/>
  <c r="EX37" i="11"/>
  <c r="AW37" i="11"/>
  <c r="CR37" i="11"/>
  <c r="EA37" i="11"/>
  <c r="DJ37" i="11"/>
  <c r="DA37" i="11"/>
  <c r="CS37" i="11"/>
  <c r="EB37" i="11"/>
  <c r="DR37" i="11"/>
  <c r="CK37" i="11"/>
  <c r="CV37" i="11"/>
  <c r="DI37" i="11"/>
  <c r="CY37" i="11"/>
  <c r="BH37" i="11"/>
  <c r="DE37" i="11"/>
  <c r="DS37" i="11"/>
  <c r="DW37" i="11"/>
  <c r="FS37" i="11" l="1"/>
  <c r="AQ37" i="11" s="1"/>
  <c r="FW37" i="11"/>
  <c r="AU37" i="11" s="1"/>
  <c r="K37" i="11"/>
  <c r="L37" i="11"/>
  <c r="Q37" i="11"/>
  <c r="FR37" i="11"/>
  <c r="FN37" i="11"/>
  <c r="FM37" i="11"/>
  <c r="AK37" i="11" s="1"/>
  <c r="FT37" i="11"/>
  <c r="AR37" i="11" s="1"/>
  <c r="P37" i="11"/>
  <c r="AL37" i="11" l="1"/>
  <c r="J37" i="11"/>
  <c r="AP37" i="11"/>
  <c r="N37" i="11"/>
  <c r="FJ37" i="11" l="1"/>
  <c r="FK38" i="11" s="1"/>
  <c r="DD38" i="11" l="1"/>
  <c r="BR38" i="11"/>
  <c r="EN38" i="11"/>
  <c r="AK38" i="11"/>
  <c r="BZ38" i="11"/>
  <c r="CA38" i="11"/>
  <c r="AH38" i="11"/>
  <c r="CV38" i="11"/>
  <c r="DS38" i="11"/>
  <c r="DT38" i="11"/>
  <c r="BA38" i="11"/>
  <c r="AE38" i="11"/>
  <c r="BH38" i="11"/>
  <c r="DG38" i="11"/>
  <c r="BV38" i="11"/>
  <c r="AB38" i="11"/>
  <c r="BP38" i="11"/>
  <c r="DL38" i="11"/>
  <c r="BS38" i="11"/>
  <c r="EF38" i="11"/>
  <c r="U38" i="11"/>
  <c r="EH38" i="11"/>
  <c r="AW38" i="11"/>
  <c r="ER38" i="11"/>
  <c r="CT38" i="11"/>
  <c r="CZ38" i="11"/>
  <c r="DE38" i="11"/>
  <c r="EY38" i="11"/>
  <c r="J38" i="11"/>
  <c r="BT38" i="11"/>
  <c r="EQ38" i="11"/>
  <c r="AI38" i="11"/>
  <c r="EJ38" i="11"/>
  <c r="EB38" i="11"/>
  <c r="CN38" i="11"/>
  <c r="DJ38" i="11"/>
  <c r="EV38" i="11"/>
  <c r="DR38" i="11"/>
  <c r="CW38" i="11"/>
  <c r="FB38" i="11"/>
  <c r="N38" i="11"/>
  <c r="R38" i="11"/>
  <c r="CK38" i="11"/>
  <c r="DK38" i="11"/>
  <c r="ET38" i="11"/>
  <c r="EI38" i="11"/>
  <c r="DF38" i="11"/>
  <c r="DW38" i="11"/>
  <c r="ED38" i="11"/>
  <c r="EE38" i="11"/>
  <c r="EW38" i="11"/>
  <c r="CO38" i="11"/>
  <c r="BN38" i="11"/>
  <c r="P38" i="11"/>
  <c r="EA38" i="11"/>
  <c r="DH38" i="11"/>
  <c r="CG38" i="11"/>
  <c r="EZ38" i="11"/>
  <c r="BY38" i="11"/>
  <c r="CY38" i="11"/>
  <c r="DA38" i="11"/>
  <c r="ES38" i="11"/>
  <c r="BB38" i="11"/>
  <c r="AC38" i="11"/>
  <c r="EG38" i="11"/>
  <c r="Y38" i="11"/>
  <c r="EX38" i="11"/>
  <c r="AZ38" i="11"/>
  <c r="DC38" i="11"/>
  <c r="DX38" i="11"/>
  <c r="BL38" i="11"/>
  <c r="BK38" i="11"/>
  <c r="BW38" i="11"/>
  <c r="DQ38" i="11"/>
  <c r="CF38" i="11"/>
  <c r="BE38" i="11"/>
  <c r="FA38" i="11"/>
  <c r="EM38" i="11"/>
  <c r="FC38" i="11"/>
  <c r="EK38" i="11"/>
  <c r="CI38" i="11"/>
  <c r="AA38" i="11"/>
  <c r="CD38" i="11"/>
  <c r="M38" i="11"/>
  <c r="DM38" i="11"/>
  <c r="CL38" i="11"/>
  <c r="DY38" i="11"/>
  <c r="DI38" i="11"/>
  <c r="CC38" i="11"/>
  <c r="EC38" i="11"/>
  <c r="BM38" i="11"/>
  <c r="AY38" i="11"/>
  <c r="FD38" i="11"/>
  <c r="BG38" i="11"/>
  <c r="CS38" i="11"/>
  <c r="CX38" i="11"/>
  <c r="O38" i="11"/>
  <c r="BU38" i="11"/>
  <c r="CE38" i="11"/>
  <c r="EO38" i="11"/>
  <c r="T38" i="11"/>
  <c r="K38" i="11"/>
  <c r="DZ38" i="11"/>
  <c r="CM38" i="11"/>
  <c r="CU38" i="11"/>
  <c r="S38" i="11"/>
  <c r="Z38" i="11"/>
  <c r="DU38" i="11"/>
  <c r="BF38" i="11"/>
  <c r="CH38" i="11"/>
  <c r="V38" i="11"/>
  <c r="CP38" i="11"/>
  <c r="W38" i="11"/>
  <c r="EU38" i="11"/>
  <c r="CB38" i="11"/>
  <c r="EL38" i="11"/>
  <c r="AX38" i="11"/>
  <c r="CR38" i="11"/>
  <c r="BO38" i="11"/>
  <c r="X38" i="11"/>
  <c r="DN38" i="11"/>
  <c r="BI38" i="11"/>
  <c r="BD38" i="11"/>
  <c r="BQ38" i="11"/>
  <c r="BC38" i="11"/>
  <c r="DO38" i="11"/>
  <c r="EP38" i="11"/>
  <c r="DB38" i="11"/>
  <c r="FE38" i="11"/>
  <c r="AF38" i="11"/>
  <c r="BJ38" i="11"/>
  <c r="BX38" i="11"/>
  <c r="AD38" i="11"/>
  <c r="DP38" i="11"/>
  <c r="DV38" i="11"/>
  <c r="AG38" i="11"/>
  <c r="AJ38" i="11"/>
  <c r="CJ38" i="11"/>
  <c r="CQ38" i="11"/>
  <c r="FI37" i="11"/>
  <c r="Q38" i="11"/>
  <c r="L38" i="11"/>
  <c r="FV38" i="11" l="1"/>
  <c r="AU38" i="11" s="1"/>
  <c r="FQ38" i="11"/>
  <c r="AP38" i="11" s="1"/>
  <c r="FM38" i="11"/>
  <c r="AL38" i="11" s="1"/>
  <c r="FP38" i="11"/>
  <c r="AO38" i="11" s="1"/>
  <c r="FO38" i="11"/>
  <c r="AN38" i="11" s="1"/>
  <c r="FS38" i="11"/>
  <c r="AR38" i="11" s="1"/>
  <c r="FU38" i="11"/>
  <c r="AT38" i="11" s="1"/>
  <c r="FT38" i="11"/>
  <c r="AS38" i="11" s="1"/>
  <c r="FW38" i="11"/>
  <c r="AV38" i="11" s="1"/>
  <c r="FN38" i="11"/>
  <c r="AM38" i="11" s="1"/>
  <c r="FR38" i="11"/>
  <c r="AQ38" i="11" s="1"/>
  <c r="FJ38" i="11"/>
  <c r="FI38" i="11" s="1"/>
  <c r="FK39" i="11" l="1"/>
  <c r="BY39" i="11"/>
  <c r="AL39" i="11"/>
  <c r="CM39" i="11"/>
  <c r="X39" i="11"/>
  <c r="EQ39" i="11"/>
  <c r="FB39" i="11"/>
  <c r="BK39" i="11"/>
  <c r="EU39" i="11"/>
  <c r="BU39" i="11"/>
  <c r="AD39" i="11"/>
  <c r="EG39" i="11"/>
  <c r="BM39" i="11"/>
  <c r="BX39" i="11"/>
  <c r="EJ39" i="11"/>
  <c r="EK39" i="11"/>
  <c r="CB39" i="11"/>
  <c r="EE39" i="11"/>
  <c r="AI39" i="11"/>
  <c r="BD39" i="11"/>
  <c r="EH39" i="11"/>
  <c r="BG39" i="11"/>
  <c r="CU39" i="11"/>
  <c r="CW39" i="11"/>
  <c r="DR39" i="11"/>
  <c r="CO39" i="11"/>
  <c r="CX39" i="11"/>
  <c r="DL39" i="11"/>
  <c r="EA39" i="11"/>
  <c r="DF39" i="11"/>
  <c r="CY39" i="11"/>
  <c r="DO39" i="11"/>
  <c r="AF39" i="11"/>
  <c r="AG39" i="11"/>
  <c r="EF39" i="11"/>
  <c r="FE39" i="11"/>
  <c r="BS39" i="11"/>
  <c r="CF39" i="11"/>
  <c r="BA39" i="11"/>
  <c r="AH39" i="11"/>
  <c r="ES39" i="11"/>
  <c r="BW39" i="11"/>
  <c r="BL39" i="11"/>
  <c r="AE39" i="11"/>
  <c r="ET39" i="11"/>
  <c r="EV39" i="11"/>
  <c r="BZ39" i="11"/>
  <c r="BO39" i="11"/>
  <c r="AY39" i="11"/>
  <c r="ED39" i="11"/>
  <c r="BJ39" i="11"/>
  <c r="BN39" i="11"/>
  <c r="EZ39" i="11"/>
  <c r="BH39" i="11"/>
  <c r="DS39" i="11"/>
  <c r="EB39" i="11"/>
  <c r="DG39" i="11"/>
  <c r="DW39" i="11"/>
  <c r="CR39" i="11"/>
  <c r="DK39" i="11"/>
  <c r="DP39" i="11"/>
  <c r="DH39" i="11"/>
  <c r="DE39" i="11"/>
  <c r="DZ39" i="11"/>
  <c r="U39" i="11"/>
  <c r="CJ39" i="11"/>
  <c r="BC39" i="11"/>
  <c r="AC39" i="11"/>
  <c r="EX39" i="11"/>
  <c r="ER39" i="11"/>
  <c r="CK39" i="11"/>
  <c r="EY39" i="11"/>
  <c r="CH39" i="11"/>
  <c r="AK39" i="11"/>
  <c r="EO39" i="11"/>
  <c r="CN39" i="11"/>
  <c r="CA39" i="11"/>
  <c r="CL39" i="11"/>
  <c r="T39" i="11"/>
  <c r="FA39" i="11"/>
  <c r="EL39" i="11"/>
  <c r="AB39" i="11"/>
  <c r="BF39" i="11"/>
  <c r="BT39" i="11"/>
  <c r="EN39" i="11"/>
  <c r="CD39" i="11"/>
  <c r="Z39" i="11"/>
  <c r="FD39" i="11"/>
  <c r="AX39" i="11"/>
  <c r="CV39" i="11"/>
  <c r="CP39" i="11"/>
  <c r="DT39" i="11"/>
  <c r="DD39" i="11"/>
  <c r="CT39" i="11"/>
  <c r="DI39" i="11"/>
  <c r="DQ39" i="11"/>
  <c r="DA39" i="11"/>
  <c r="CZ39" i="11"/>
  <c r="DN39" i="11"/>
  <c r="CC39" i="11"/>
  <c r="Y39" i="11"/>
  <c r="AJ39" i="11"/>
  <c r="BE39" i="11"/>
  <c r="EC39" i="11"/>
  <c r="EW39" i="11"/>
  <c r="W39" i="11"/>
  <c r="EP39" i="11"/>
  <c r="BR39" i="11"/>
  <c r="V39" i="11"/>
  <c r="EM39" i="11"/>
  <c r="BQ39" i="11"/>
  <c r="AA39" i="11"/>
  <c r="CI39" i="11"/>
  <c r="EI39" i="11"/>
  <c r="BV39" i="11"/>
  <c r="BI39" i="11"/>
  <c r="CE39" i="11"/>
  <c r="FC39" i="11"/>
  <c r="CG39" i="11"/>
  <c r="BP39" i="11"/>
  <c r="AZ39" i="11"/>
  <c r="BB39" i="11"/>
  <c r="DJ39" i="11"/>
  <c r="DU39" i="11"/>
  <c r="DV39" i="11"/>
  <c r="DC39" i="11"/>
  <c r="CS39" i="11"/>
  <c r="DB39" i="11"/>
  <c r="DY39" i="11"/>
  <c r="DX39" i="11"/>
  <c r="CQ39" i="11"/>
  <c r="DM39" i="11"/>
  <c r="FM39" i="11"/>
  <c r="FR39" i="11"/>
  <c r="FP39" i="11"/>
  <c r="AP39" i="11" s="1"/>
  <c r="FQ39" i="11"/>
  <c r="AQ39" i="11" s="1"/>
  <c r="FO39" i="11"/>
  <c r="K39" i="11" s="1"/>
  <c r="FW39" i="11"/>
  <c r="S39" i="11" s="1"/>
  <c r="FT39" i="11"/>
  <c r="AT39" i="11" s="1"/>
  <c r="FV39" i="11"/>
  <c r="AV39" i="11" s="1"/>
  <c r="FN39" i="11"/>
  <c r="J39" i="11" s="1"/>
  <c r="FU39" i="11"/>
  <c r="FS39" i="11"/>
  <c r="AS39" i="11" s="1"/>
  <c r="L39" i="11" l="1"/>
  <c r="R39" i="11"/>
  <c r="Q39" i="11"/>
  <c r="AW39" i="11"/>
  <c r="N39" i="11"/>
  <c r="AU39" i="11"/>
  <c r="AO39" i="11"/>
  <c r="M39" i="11"/>
  <c r="AM39" i="11"/>
  <c r="AR39" i="11"/>
  <c r="O39" i="11"/>
  <c r="P39" i="11"/>
  <c r="AN39" i="11"/>
  <c r="FJ39" i="11" l="1"/>
  <c r="FI39" i="11" s="1"/>
  <c r="FK40" i="11" l="1"/>
  <c r="CH40" i="11" s="1"/>
  <c r="DQ40" i="11"/>
  <c r="FN40" i="11"/>
  <c r="FW40" i="11"/>
  <c r="FO40" i="11"/>
  <c r="FV40" i="11"/>
  <c r="FT40" i="11"/>
  <c r="FM40" i="11"/>
  <c r="FP40" i="11"/>
  <c r="FU40" i="11"/>
  <c r="FR40" i="11"/>
  <c r="FQ40" i="11"/>
  <c r="FS40" i="11"/>
  <c r="CG40" i="11" l="1"/>
  <c r="AW40" i="11"/>
  <c r="CZ40" i="11"/>
  <c r="BM40" i="11"/>
  <c r="DT40" i="11"/>
  <c r="EZ40" i="11"/>
  <c r="EP40" i="11"/>
  <c r="EC40" i="11"/>
  <c r="BQ40" i="11"/>
  <c r="AJ40" i="11"/>
  <c r="FA40" i="11"/>
  <c r="BV40" i="11"/>
  <c r="DZ40" i="11"/>
  <c r="DO40" i="11"/>
  <c r="AM40" i="11"/>
  <c r="CY40" i="11"/>
  <c r="EW40" i="11"/>
  <c r="EL40" i="11"/>
  <c r="BE40" i="11"/>
  <c r="BA40" i="11"/>
  <c r="BR40" i="11"/>
  <c r="J40" i="11"/>
  <c r="CW40" i="11"/>
  <c r="K40" i="11"/>
  <c r="EI40" i="11"/>
  <c r="DM40" i="11"/>
  <c r="EE40" i="11"/>
  <c r="CU40" i="11"/>
  <c r="AH40" i="11"/>
  <c r="AZ40" i="11"/>
  <c r="CI40" i="11"/>
  <c r="DC40" i="11"/>
  <c r="ER40" i="11"/>
  <c r="DI40" i="11"/>
  <c r="DK40" i="11"/>
  <c r="BI40" i="11"/>
  <c r="EX40" i="11"/>
  <c r="CQ40" i="11"/>
  <c r="AI40" i="11"/>
  <c r="BZ40" i="11"/>
  <c r="CE40" i="11"/>
  <c r="DN40" i="11"/>
  <c r="DG40" i="11"/>
  <c r="BC40" i="11"/>
  <c r="CN40" i="11"/>
  <c r="AF40" i="11"/>
  <c r="BK40" i="11"/>
  <c r="EV40" i="11"/>
  <c r="CB40" i="11"/>
  <c r="DU40" i="11"/>
  <c r="DJ40" i="11"/>
  <c r="EM40" i="11"/>
  <c r="AK40" i="11"/>
  <c r="EH40" i="11"/>
  <c r="CC40" i="11"/>
  <c r="FD40" i="11"/>
  <c r="BU40" i="11"/>
  <c r="BH40" i="11"/>
  <c r="DY40" i="11"/>
  <c r="DD40" i="11"/>
  <c r="AY40" i="11"/>
  <c r="EN40" i="11"/>
  <c r="BP40" i="11"/>
  <c r="Y40" i="11"/>
  <c r="AE40" i="11"/>
  <c r="CM40" i="11"/>
  <c r="DR40" i="11"/>
  <c r="DA40" i="11"/>
  <c r="CK40" i="11"/>
  <c r="CA40" i="11"/>
  <c r="ED40" i="11"/>
  <c r="Z40" i="11"/>
  <c r="ES40" i="11"/>
  <c r="BN40" i="11"/>
  <c r="DH40" i="11"/>
  <c r="DF40" i="11"/>
  <c r="BF40" i="11"/>
  <c r="FC40" i="11"/>
  <c r="BW40" i="11"/>
  <c r="CL40" i="11"/>
  <c r="BT40" i="11"/>
  <c r="AA40" i="11"/>
  <c r="DV40" i="11"/>
  <c r="EA40" i="11"/>
  <c r="AB40" i="11"/>
  <c r="BS40" i="11"/>
  <c r="EO40" i="11"/>
  <c r="EY40" i="11"/>
  <c r="EG40" i="11"/>
  <c r="DE40" i="11"/>
  <c r="CT40" i="11"/>
  <c r="EB40" i="11"/>
  <c r="CS40" i="11"/>
  <c r="EK40" i="11"/>
  <c r="CP40" i="11"/>
  <c r="FE40" i="11"/>
  <c r="BL40" i="11"/>
  <c r="ET40" i="11"/>
  <c r="W40" i="11"/>
  <c r="AQ40" i="11"/>
  <c r="AP40" i="11"/>
  <c r="DS40" i="11"/>
  <c r="DX40" i="11"/>
  <c r="BD40" i="11"/>
  <c r="EF40" i="11"/>
  <c r="CJ40" i="11"/>
  <c r="X40" i="11"/>
  <c r="T40" i="11"/>
  <c r="AG40" i="11"/>
  <c r="CR40" i="11"/>
  <c r="DL40" i="11"/>
  <c r="BJ40" i="11"/>
  <c r="CD40" i="11"/>
  <c r="BO40" i="11"/>
  <c r="EQ40" i="11"/>
  <c r="BY40" i="11"/>
  <c r="FB40" i="11"/>
  <c r="DW40" i="11"/>
  <c r="DP40" i="11"/>
  <c r="BG40" i="11"/>
  <c r="EJ40" i="11"/>
  <c r="U40" i="11"/>
  <c r="AL40" i="11"/>
  <c r="BX40" i="11"/>
  <c r="AD40" i="11"/>
  <c r="CX40" i="11"/>
  <c r="CV40" i="11"/>
  <c r="DB40" i="11"/>
  <c r="BB40" i="11"/>
  <c r="EU40" i="11"/>
  <c r="AC40" i="11"/>
  <c r="CF40" i="11"/>
  <c r="V40" i="11"/>
  <c r="CO40" i="11"/>
  <c r="N40" i="11"/>
  <c r="P40" i="11"/>
  <c r="Q40" i="11"/>
  <c r="R40" i="11"/>
  <c r="AV40" i="11"/>
  <c r="O40" i="11"/>
  <c r="L40" i="11"/>
  <c r="AS40" i="11"/>
  <c r="AU40" i="11"/>
  <c r="M40" i="11"/>
  <c r="AN40" i="11"/>
  <c r="S40" i="11"/>
  <c r="AO40" i="11"/>
  <c r="AR40" i="11"/>
  <c r="AX40" i="11"/>
  <c r="AT40" i="11"/>
  <c r="FJ40" i="11" l="1"/>
  <c r="FK41" i="11" s="1"/>
  <c r="FI40" i="11" l="1"/>
  <c r="FT41" i="11" s="1"/>
  <c r="AV41" i="11" s="1"/>
  <c r="EK41" i="11"/>
  <c r="BU41" i="11"/>
  <c r="CA41" i="11"/>
  <c r="CO41" i="11"/>
  <c r="AA41" i="11"/>
  <c r="EM41" i="11"/>
  <c r="FD41" i="11"/>
  <c r="BX41" i="11"/>
  <c r="EJ41" i="11"/>
  <c r="AG41" i="11"/>
  <c r="CB41" i="11"/>
  <c r="AM41" i="11"/>
  <c r="CC41" i="11"/>
  <c r="EL41" i="11"/>
  <c r="BK41" i="11"/>
  <c r="FC41" i="11"/>
  <c r="CD41" i="11"/>
  <c r="AC41" i="11"/>
  <c r="CI41" i="11"/>
  <c r="P41" i="11"/>
  <c r="EU41" i="11"/>
  <c r="CQ41" i="11"/>
  <c r="V41" i="11"/>
  <c r="BA41" i="11"/>
  <c r="AZ41" i="11"/>
  <c r="EA41" i="11"/>
  <c r="CZ41" i="11"/>
  <c r="DE41" i="11"/>
  <c r="DC41" i="11"/>
  <c r="DN41" i="11"/>
  <c r="DD41" i="11"/>
  <c r="DH41" i="11"/>
  <c r="DK41" i="11"/>
  <c r="EH41" i="11"/>
  <c r="ET41" i="11"/>
  <c r="BN41" i="11"/>
  <c r="BP41" i="11"/>
  <c r="CP41" i="11"/>
  <c r="W41" i="11"/>
  <c r="EZ41" i="11"/>
  <c r="FB41" i="11"/>
  <c r="BB41" i="11"/>
  <c r="EC41" i="11"/>
  <c r="CF41" i="11"/>
  <c r="BZ41" i="11"/>
  <c r="EQ41" i="11"/>
  <c r="EW41" i="11"/>
  <c r="EI41" i="11"/>
  <c r="Z41" i="11"/>
  <c r="Y41" i="11"/>
  <c r="CE41" i="11"/>
  <c r="BE41" i="11"/>
  <c r="ES41" i="11"/>
  <c r="CM41" i="11"/>
  <c r="CR41" i="11"/>
  <c r="BF41" i="11"/>
  <c r="DL41" i="11"/>
  <c r="CT41" i="11"/>
  <c r="DZ41" i="11"/>
  <c r="CX41" i="11"/>
  <c r="CU41" i="11"/>
  <c r="CW41" i="11"/>
  <c r="DA41" i="11"/>
  <c r="CV41" i="11"/>
  <c r="DW41" i="11"/>
  <c r="ER41" i="11"/>
  <c r="CH41" i="11"/>
  <c r="AF41" i="11"/>
  <c r="BV41" i="11"/>
  <c r="BJ41" i="11"/>
  <c r="AL41" i="11"/>
  <c r="EP41" i="11"/>
  <c r="EN41" i="11"/>
  <c r="FA41" i="11"/>
  <c r="BL41" i="11"/>
  <c r="BT41" i="11"/>
  <c r="T41" i="11"/>
  <c r="AD41" i="11"/>
  <c r="AH41" i="11"/>
  <c r="EX41" i="11"/>
  <c r="AI41" i="11"/>
  <c r="AE41" i="11"/>
  <c r="AK41" i="11"/>
  <c r="EY41" i="11"/>
  <c r="BM41" i="11"/>
  <c r="AN41" i="11"/>
  <c r="EF41" i="11"/>
  <c r="BD41" i="11"/>
  <c r="BC41" i="11"/>
  <c r="DU41" i="11"/>
  <c r="EB41" i="11"/>
  <c r="DM41" i="11"/>
  <c r="DO41" i="11"/>
  <c r="DS41" i="11"/>
  <c r="DJ41" i="11"/>
  <c r="DV41" i="11"/>
  <c r="DB41" i="11"/>
  <c r="DY41" i="11"/>
  <c r="ED41" i="11"/>
  <c r="BY41" i="11"/>
  <c r="CN41" i="11"/>
  <c r="BO41" i="11"/>
  <c r="X41" i="11"/>
  <c r="EG41" i="11"/>
  <c r="BG41" i="11"/>
  <c r="BS41" i="11"/>
  <c r="EO41" i="11"/>
  <c r="U41" i="11"/>
  <c r="AB41" i="11"/>
  <c r="BW41" i="11"/>
  <c r="BQ41" i="11"/>
  <c r="EE41" i="11"/>
  <c r="CJ41" i="11"/>
  <c r="FE41" i="11"/>
  <c r="CS41" i="11"/>
  <c r="CG41" i="11"/>
  <c r="BR41" i="11"/>
  <c r="AJ41" i="11"/>
  <c r="EV41" i="11"/>
  <c r="CL41" i="11"/>
  <c r="CK41" i="11"/>
  <c r="BH41" i="11"/>
  <c r="BI41" i="11"/>
  <c r="DQ41" i="11"/>
  <c r="DT41" i="11"/>
  <c r="DG41" i="11"/>
  <c r="CY41" i="11"/>
  <c r="DX41" i="11"/>
  <c r="DF41" i="11"/>
  <c r="DP41" i="11"/>
  <c r="DI41" i="11"/>
  <c r="DR41" i="11"/>
  <c r="FQ41" i="11" l="1"/>
  <c r="FP41" i="11"/>
  <c r="FO41" i="11"/>
  <c r="FM41" i="11"/>
  <c r="AO41" i="11" s="1"/>
  <c r="FU41" i="11"/>
  <c r="Q41" i="11" s="1"/>
  <c r="FV41" i="11"/>
  <c r="FW41" i="11"/>
  <c r="FR41" i="11"/>
  <c r="FN41" i="11"/>
  <c r="FS41" i="11"/>
  <c r="AW41" i="11"/>
  <c r="AT41" i="11" l="1"/>
  <c r="N41" i="11"/>
  <c r="AU41" i="11"/>
  <c r="O41" i="11"/>
  <c r="AY41" i="11"/>
  <c r="S41" i="11"/>
  <c r="AQ41" i="11"/>
  <c r="K41" i="11"/>
  <c r="AX41" i="11"/>
  <c r="R41" i="11"/>
  <c r="AR41" i="11"/>
  <c r="L41" i="11"/>
  <c r="AP41" i="11"/>
  <c r="J41" i="11"/>
  <c r="AS41" i="11"/>
  <c r="M41" i="11"/>
  <c r="FJ41" i="11" l="1"/>
  <c r="FI41" i="11" s="1"/>
  <c r="FN42" i="11" l="1"/>
  <c r="FS42" i="11"/>
  <c r="FR42" i="11"/>
  <c r="FQ42" i="11"/>
  <c r="FT42" i="11"/>
  <c r="FO42" i="11"/>
  <c r="FU42" i="11"/>
  <c r="FW42" i="11"/>
  <c r="FV42" i="11"/>
  <c r="FP42" i="11"/>
  <c r="FM42" i="11"/>
  <c r="FK42" i="11"/>
  <c r="O42" i="11" s="1"/>
  <c r="Z42" i="11"/>
  <c r="DM42" i="11"/>
  <c r="EJ42" i="11"/>
  <c r="U42" i="11"/>
  <c r="DF42" i="11"/>
  <c r="CO42" i="11"/>
  <c r="BP42" i="11"/>
  <c r="BO42" i="11"/>
  <c r="DA42" i="11"/>
  <c r="EP42" i="11"/>
  <c r="DV42" i="11"/>
  <c r="DZ42" i="11"/>
  <c r="DK42" i="11"/>
  <c r="BZ42" i="11"/>
  <c r="AK42" i="11"/>
  <c r="DC42" i="11"/>
  <c r="AE42" i="11"/>
  <c r="CI42" i="11"/>
  <c r="CQ42" i="11"/>
  <c r="CN42" i="11"/>
  <c r="DP42" i="11"/>
  <c r="DO42" i="11"/>
  <c r="ED42" i="11"/>
  <c r="BA42" i="11"/>
  <c r="BX42" i="11" l="1"/>
  <c r="CF42" i="11"/>
  <c r="DB42" i="11"/>
  <c r="EB42" i="11"/>
  <c r="CK42" i="11"/>
  <c r="AG42" i="11"/>
  <c r="CW42" i="11"/>
  <c r="EX42" i="11"/>
  <c r="BU42" i="11"/>
  <c r="DQ42" i="11"/>
  <c r="AD42" i="11"/>
  <c r="BB42" i="11"/>
  <c r="CM42" i="11"/>
  <c r="CX42" i="11"/>
  <c r="BN42" i="11"/>
  <c r="AH42" i="11"/>
  <c r="ES42" i="11"/>
  <c r="BM42" i="11"/>
  <c r="EG42" i="11"/>
  <c r="AW42" i="11"/>
  <c r="CP42" i="11"/>
  <c r="S42" i="11"/>
  <c r="AL42" i="11"/>
  <c r="BG42" i="11"/>
  <c r="ET42" i="11"/>
  <c r="CG42" i="11"/>
  <c r="P42" i="11"/>
  <c r="DW42" i="11"/>
  <c r="AP42" i="11"/>
  <c r="BT42" i="11"/>
  <c r="BD42" i="11"/>
  <c r="CE42" i="11"/>
  <c r="CR42" i="11"/>
  <c r="AN42" i="11"/>
  <c r="DR42" i="11"/>
  <c r="DT42" i="11"/>
  <c r="DD42" i="11"/>
  <c r="FD42" i="11"/>
  <c r="ER42" i="11"/>
  <c r="V42" i="11"/>
  <c r="BF42" i="11"/>
  <c r="CL42" i="11"/>
  <c r="EL42" i="11"/>
  <c r="DS42" i="11"/>
  <c r="CT42" i="11"/>
  <c r="DL42" i="11"/>
  <c r="CD42" i="11"/>
  <c r="J42" i="11"/>
  <c r="DN42" i="11"/>
  <c r="BH42" i="11"/>
  <c r="AA42" i="11"/>
  <c r="DY42" i="11"/>
  <c r="BQ42" i="11"/>
  <c r="EU42" i="11"/>
  <c r="BS42" i="11"/>
  <c r="BK42" i="11"/>
  <c r="FB42" i="11"/>
  <c r="EZ42" i="11"/>
  <c r="DI42" i="11"/>
  <c r="EF42" i="11"/>
  <c r="CY42" i="11"/>
  <c r="CZ42" i="11"/>
  <c r="AI42" i="11"/>
  <c r="AC42" i="11"/>
  <c r="BW42" i="11"/>
  <c r="EW42" i="11"/>
  <c r="BC42" i="11"/>
  <c r="EI42" i="11"/>
  <c r="R42" i="11"/>
  <c r="BL42" i="11"/>
  <c r="DU42" i="11"/>
  <c r="W42" i="11"/>
  <c r="BY42" i="11"/>
  <c r="DE42" i="11"/>
  <c r="EY42" i="11"/>
  <c r="EQ42" i="11"/>
  <c r="AV42" i="11"/>
  <c r="EC42" i="11"/>
  <c r="AR42" i="11"/>
  <c r="DX42" i="11"/>
  <c r="EA42" i="11"/>
  <c r="EH42" i="11"/>
  <c r="AQ42" i="11"/>
  <c r="K42" i="11"/>
  <c r="FC42" i="11"/>
  <c r="EN42" i="11"/>
  <c r="DJ42" i="11"/>
  <c r="FE42" i="11"/>
  <c r="DG42" i="11"/>
  <c r="EO42" i="11"/>
  <c r="CH42" i="11"/>
  <c r="CU42" i="11"/>
  <c r="CC42" i="11"/>
  <c r="L42" i="11"/>
  <c r="X42" i="11"/>
  <c r="BI42" i="11"/>
  <c r="EM42" i="11"/>
  <c r="BE42" i="11"/>
  <c r="AO42" i="11"/>
  <c r="AM42" i="11"/>
  <c r="EV42" i="11"/>
  <c r="BV42" i="11"/>
  <c r="AZ42" i="11"/>
  <c r="AB42" i="11"/>
  <c r="AX42" i="11"/>
  <c r="M42" i="11"/>
  <c r="BJ42" i="11"/>
  <c r="CB42" i="11"/>
  <c r="CJ42" i="11"/>
  <c r="FA42" i="11"/>
  <c r="CA42" i="11"/>
  <c r="DH42" i="11"/>
  <c r="AY42" i="11"/>
  <c r="Q42" i="11"/>
  <c r="AF42" i="11"/>
  <c r="Y42" i="11"/>
  <c r="AJ42" i="11"/>
  <c r="AT42" i="11"/>
  <c r="EE42" i="11"/>
  <c r="EK42" i="11"/>
  <c r="T42" i="11"/>
  <c r="CS42" i="11"/>
  <c r="BR42" i="11"/>
  <c r="AU42" i="11"/>
  <c r="N42" i="11"/>
  <c r="AS42" i="11"/>
  <c r="CV42" i="11"/>
  <c r="FJ42" i="11" l="1"/>
  <c r="FI42" i="11" s="1"/>
  <c r="FP43" i="11" l="1"/>
  <c r="FS43" i="11"/>
  <c r="FV43" i="11"/>
  <c r="FR43" i="11"/>
  <c r="FO43" i="11"/>
  <c r="FW43" i="11"/>
  <c r="FT43" i="11"/>
  <c r="FU43" i="11"/>
  <c r="FM43" i="11"/>
  <c r="FN43" i="11"/>
  <c r="FQ43" i="11"/>
  <c r="FK43" i="11"/>
  <c r="CF43" i="11" s="1"/>
  <c r="EU43" i="11"/>
  <c r="DS43" i="11"/>
  <c r="U43" i="11"/>
  <c r="EC43" i="11"/>
  <c r="FC43" i="11"/>
  <c r="CJ43" i="11"/>
  <c r="AM43" i="11"/>
  <c r="EG43" i="11"/>
  <c r="EK43" i="11"/>
  <c r="DZ43" i="11"/>
  <c r="EX43" i="11"/>
  <c r="BP43" i="11"/>
  <c r="CW43" i="11"/>
  <c r="ER43" i="11"/>
  <c r="ET43" i="11"/>
  <c r="AN43" i="11"/>
  <c r="DR43" i="11"/>
  <c r="DQ43" i="11"/>
  <c r="DC43" i="11"/>
  <c r="DL43" i="11"/>
  <c r="CX43" i="11"/>
  <c r="CU43" i="11"/>
  <c r="CG43" i="11"/>
  <c r="AA43" i="11"/>
  <c r="CP43" i="11"/>
  <c r="BF43" i="11"/>
  <c r="BF123" i="11" s="1"/>
  <c r="DV43" i="11"/>
  <c r="DF43" i="11"/>
  <c r="EI43" i="11"/>
  <c r="EB43" i="11"/>
  <c r="AI43" i="11"/>
  <c r="BW43" i="11"/>
  <c r="CV43" i="11"/>
  <c r="CL43" i="11"/>
  <c r="CS43" i="11"/>
  <c r="BB43" i="11"/>
  <c r="BB123" i="11" s="1"/>
  <c r="DE43" i="11"/>
  <c r="EQ43" i="11"/>
  <c r="CI43" i="11"/>
  <c r="DX43" i="11"/>
  <c r="CK43" i="11"/>
  <c r="BH43" i="11"/>
  <c r="BH123" i="11" s="1"/>
  <c r="BT43" i="11"/>
  <c r="BX43" i="11"/>
  <c r="ES43" i="11"/>
  <c r="AH43" i="11"/>
  <c r="EM43" i="11"/>
  <c r="EW43" i="11"/>
  <c r="EA43" i="11"/>
  <c r="DA43" i="11"/>
  <c r="DK43" i="11"/>
  <c r="BQ43" i="11"/>
  <c r="AC43" i="11"/>
  <c r="EH43" i="11"/>
  <c r="AK43" i="11"/>
  <c r="EE43" i="11"/>
  <c r="W43" i="11"/>
  <c r="AF43" i="11"/>
  <c r="BD43" i="11"/>
  <c r="BD123" i="11" s="1"/>
  <c r="DB43" i="11"/>
  <c r="CM43" i="11"/>
  <c r="BZ43" i="11"/>
  <c r="CB43" i="11"/>
  <c r="FA43" i="11"/>
  <c r="CQ43" i="11"/>
  <c r="EY43" i="11"/>
  <c r="CR43" i="11"/>
  <c r="CY43" i="11"/>
  <c r="BL43" i="11"/>
  <c r="BL123" i="11" s="1"/>
  <c r="X43" i="11"/>
  <c r="AJ43" i="11"/>
  <c r="AD43" i="11"/>
  <c r="DH43" i="11"/>
  <c r="FB43" i="11"/>
  <c r="DG43" i="11"/>
  <c r="T43" i="11"/>
  <c r="AE43" i="11"/>
  <c r="BO43" i="11"/>
  <c r="CA43" i="11"/>
  <c r="CE43" i="11"/>
  <c r="BJ43" i="11"/>
  <c r="BJ123" i="11" s="1"/>
  <c r="DO43" i="11"/>
  <c r="DJ43" i="11"/>
  <c r="DI43" i="11"/>
  <c r="EP43" i="11"/>
  <c r="BR43" i="11"/>
  <c r="FE43" i="11"/>
  <c r="FD43" i="11"/>
  <c r="CC43" i="11"/>
  <c r="ED43" i="11"/>
  <c r="CN43" i="11"/>
  <c r="DM43" i="11"/>
  <c r="DT43" i="11"/>
  <c r="AP43" i="11"/>
  <c r="BM43" i="11"/>
  <c r="BM123" i="11" s="1"/>
  <c r="AB43" i="11"/>
  <c r="EN43" i="11"/>
  <c r="EL43" i="11"/>
  <c r="Z43" i="11"/>
  <c r="EO43" i="11"/>
  <c r="EF43" i="11"/>
  <c r="DP43" i="11"/>
  <c r="V43" i="11"/>
  <c r="EV43" i="11"/>
  <c r="CD43" i="11"/>
  <c r="AL43" i="11"/>
  <c r="BS43" i="11"/>
  <c r="L43" i="11"/>
  <c r="AG43" i="11"/>
  <c r="CT43" i="11" l="1"/>
  <c r="BV43" i="11"/>
  <c r="BG43" i="11"/>
  <c r="BG123" i="11" s="1"/>
  <c r="CO43" i="11"/>
  <c r="CZ43" i="11"/>
  <c r="DN43" i="11"/>
  <c r="EZ43" i="11"/>
  <c r="DU43" i="11"/>
  <c r="BY43" i="11"/>
  <c r="BI43" i="11"/>
  <c r="BI123" i="11" s="1"/>
  <c r="BC43" i="11"/>
  <c r="BC123" i="11" s="1"/>
  <c r="BN43" i="11"/>
  <c r="DY43" i="11"/>
  <c r="AO43" i="11"/>
  <c r="DW43" i="11"/>
  <c r="BK43" i="11"/>
  <c r="BK123" i="11" s="1"/>
  <c r="BU43" i="11"/>
  <c r="DD43" i="11"/>
  <c r="EJ43" i="11"/>
  <c r="CH43" i="11"/>
  <c r="BE43" i="11"/>
  <c r="BE123" i="11" s="1"/>
  <c r="Y43" i="11"/>
  <c r="AQ43" i="11"/>
  <c r="S43" i="11"/>
  <c r="AT43" i="11"/>
  <c r="AT123" i="11" s="1"/>
  <c r="K43" i="11"/>
  <c r="R43" i="11"/>
  <c r="BA43" i="11"/>
  <c r="BA123" i="11" s="1"/>
  <c r="AW43" i="11"/>
  <c r="AW123" i="11" s="1"/>
  <c r="AV43" i="11"/>
  <c r="AV123" i="11" s="1"/>
  <c r="M43" i="11"/>
  <c r="N43" i="11"/>
  <c r="Q43" i="11"/>
  <c r="AR43" i="11"/>
  <c r="AR123" i="11" s="1"/>
  <c r="AZ43" i="11"/>
  <c r="AZ123" i="11" s="1"/>
  <c r="AS43" i="11"/>
  <c r="AS123" i="11" s="1"/>
  <c r="J43" i="11"/>
  <c r="O43" i="11"/>
  <c r="AU43" i="11"/>
  <c r="AU123" i="11" s="1"/>
  <c r="AX43" i="11"/>
  <c r="AX123" i="11" s="1"/>
  <c r="P43" i="11"/>
  <c r="AY43" i="11"/>
  <c r="AY123" i="11" s="1"/>
  <c r="FJ43" i="11" l="1"/>
  <c r="FK44" i="11" s="1"/>
  <c r="L44" i="11" l="1"/>
  <c r="M44" i="11"/>
  <c r="S44" i="11"/>
  <c r="K44" i="11"/>
  <c r="N44" i="11"/>
  <c r="O44" i="11"/>
  <c r="Q44" i="11"/>
  <c r="FI43" i="11"/>
  <c r="P44" i="11"/>
  <c r="DV44" i="11"/>
  <c r="BT44" i="11"/>
  <c r="AF44" i="11"/>
  <c r="BM44" i="11"/>
  <c r="EN44" i="11"/>
  <c r="CK44" i="11"/>
  <c r="EY44" i="11"/>
  <c r="DZ44" i="11"/>
  <c r="AN44" i="11"/>
  <c r="ED44" i="11"/>
  <c r="FE44" i="11"/>
  <c r="DE44" i="11"/>
  <c r="DU44" i="11"/>
  <c r="CA44" i="11"/>
  <c r="T44" i="11"/>
  <c r="AB44" i="11"/>
  <c r="AA44" i="11"/>
  <c r="CW44" i="11"/>
  <c r="AJ44" i="11"/>
  <c r="DI44" i="11"/>
  <c r="BN44" i="11"/>
  <c r="DK44" i="11"/>
  <c r="DQ44" i="11"/>
  <c r="AQ44" i="11"/>
  <c r="EI44" i="11"/>
  <c r="CH44" i="11"/>
  <c r="CF44" i="11"/>
  <c r="CO44" i="11"/>
  <c r="BE44" i="11"/>
  <c r="DO44" i="11"/>
  <c r="DY44" i="11"/>
  <c r="AL44" i="11"/>
  <c r="EV44" i="11"/>
  <c r="W44" i="11"/>
  <c r="BY44" i="11"/>
  <c r="CV44" i="11"/>
  <c r="BX44" i="11"/>
  <c r="AI44" i="11"/>
  <c r="Z44" i="11"/>
  <c r="DH44" i="11"/>
  <c r="DS44" i="11"/>
  <c r="FA44" i="11"/>
  <c r="CN44" i="11"/>
  <c r="BQ44" i="11"/>
  <c r="EX44" i="11"/>
  <c r="DB44" i="11"/>
  <c r="BI44" i="11"/>
  <c r="DL44" i="11"/>
  <c r="BS44" i="11"/>
  <c r="BU44" i="11"/>
  <c r="AC44" i="11"/>
  <c r="AO44" i="11"/>
  <c r="BK44" i="11"/>
  <c r="DR44" i="11"/>
  <c r="DW44" i="11"/>
  <c r="EB44" i="11"/>
  <c r="AE44" i="11"/>
  <c r="X44" i="11"/>
  <c r="EK44" i="11"/>
  <c r="ES44" i="11"/>
  <c r="EW44" i="11"/>
  <c r="EJ44" i="11"/>
  <c r="AD44" i="11"/>
  <c r="BP44" i="11"/>
  <c r="DP44" i="11"/>
  <c r="DF44" i="11"/>
  <c r="CJ44" i="11"/>
  <c r="EF44" i="11"/>
  <c r="V44" i="11"/>
  <c r="CT44" i="11"/>
  <c r="EO44" i="11"/>
  <c r="CI44" i="11"/>
  <c r="DN44" i="11"/>
  <c r="CU44" i="11"/>
  <c r="AG44" i="11"/>
  <c r="CZ44" i="11"/>
  <c r="EC44" i="11"/>
  <c r="CR44" i="11"/>
  <c r="FC44" i="11"/>
  <c r="BG44" i="11"/>
  <c r="AK44" i="11"/>
  <c r="EG44" i="11"/>
  <c r="DJ44" i="11"/>
  <c r="AH44" i="11"/>
  <c r="EP44" i="11"/>
  <c r="AP44" i="11"/>
  <c r="FD44" i="11"/>
  <c r="EU44" i="11"/>
  <c r="CM44" i="11"/>
  <c r="CE44" i="11"/>
  <c r="EL44" i="11"/>
  <c r="CG44" i="11"/>
  <c r="Y44" i="11"/>
  <c r="EH44" i="11"/>
  <c r="CB44" i="11"/>
  <c r="DC44" i="11"/>
  <c r="BJ44" i="11"/>
  <c r="CS44" i="11"/>
  <c r="DM44" i="11"/>
  <c r="BR44" i="11"/>
  <c r="BO44" i="11"/>
  <c r="EA44" i="11"/>
  <c r="BZ44" i="11"/>
  <c r="EE44" i="11"/>
  <c r="CQ44" i="11"/>
  <c r="EM44" i="11"/>
  <c r="CX44" i="11"/>
  <c r="ER44" i="11"/>
  <c r="BL44" i="11"/>
  <c r="DA44" i="11"/>
  <c r="U44" i="11"/>
  <c r="DT44" i="11"/>
  <c r="DD44" i="11"/>
  <c r="CY44" i="11"/>
  <c r="BW44" i="11"/>
  <c r="EZ44" i="11"/>
  <c r="BD44" i="11"/>
  <c r="ET44" i="11"/>
  <c r="BC44" i="11"/>
  <c r="DX44" i="11"/>
  <c r="CP44" i="11"/>
  <c r="EQ44" i="11"/>
  <c r="CC44" i="11"/>
  <c r="FB44" i="11"/>
  <c r="BV44" i="11"/>
  <c r="BH44" i="11"/>
  <c r="CL44" i="11"/>
  <c r="DG44" i="11"/>
  <c r="CD44" i="11"/>
  <c r="BF44" i="11"/>
  <c r="AM44" i="11"/>
  <c r="R44" i="11"/>
  <c r="J44" i="11"/>
  <c r="FW44" i="11" l="1"/>
  <c r="BB44" i="11" s="1"/>
  <c r="FO44" i="11"/>
  <c r="AT44" i="11" s="1"/>
  <c r="FP44" i="11"/>
  <c r="AU44" i="11" s="1"/>
  <c r="FQ44" i="11"/>
  <c r="AV44" i="11" s="1"/>
  <c r="FS44" i="11"/>
  <c r="AX44" i="11" s="1"/>
  <c r="FT44" i="11"/>
  <c r="AY44" i="11" s="1"/>
  <c r="FM44" i="11"/>
  <c r="AR44" i="11" s="1"/>
  <c r="FR44" i="11"/>
  <c r="AW44" i="11" s="1"/>
  <c r="FU44" i="11"/>
  <c r="AZ44" i="11" s="1"/>
  <c r="FN44" i="11"/>
  <c r="AS44" i="11" s="1"/>
  <c r="FV44" i="11"/>
  <c r="BA44" i="11" s="1"/>
  <c r="FJ44" i="11"/>
  <c r="FK45" i="11" s="1"/>
  <c r="FI44" i="11" l="1"/>
  <c r="FR45" i="11" s="1"/>
  <c r="AX45" i="11" s="1"/>
  <c r="FT45" i="11"/>
  <c r="FV45" i="11"/>
  <c r="R45" i="11" s="1"/>
  <c r="FQ45" i="11"/>
  <c r="AW45" i="11" s="1"/>
  <c r="FU45" i="11"/>
  <c r="FO45" i="11"/>
  <c r="FM45" i="11"/>
  <c r="AS45" i="11" s="1"/>
  <c r="FS45" i="11"/>
  <c r="FW45" i="11"/>
  <c r="FN45" i="11"/>
  <c r="FP45" i="11"/>
  <c r="EV45" i="11"/>
  <c r="CC45" i="11"/>
  <c r="CZ45" i="11"/>
  <c r="AB45" i="11"/>
  <c r="BT45" i="11"/>
  <c r="Y45" i="11"/>
  <c r="CY45" i="11"/>
  <c r="EX45" i="11"/>
  <c r="AI45" i="11"/>
  <c r="BY45" i="11"/>
  <c r="AQ45" i="11"/>
  <c r="DB45" i="11"/>
  <c r="FE45" i="11"/>
  <c r="CK45" i="11"/>
  <c r="EP45" i="11"/>
  <c r="EC45" i="11"/>
  <c r="W45" i="11"/>
  <c r="BS45" i="11"/>
  <c r="CF45" i="11"/>
  <c r="CO45" i="11"/>
  <c r="EK45" i="11"/>
  <c r="EE45" i="11"/>
  <c r="AH45" i="11"/>
  <c r="CE45" i="11"/>
  <c r="CN45" i="11"/>
  <c r="FB45" i="11"/>
  <c r="DM45" i="11"/>
  <c r="DR45" i="11"/>
  <c r="FA45" i="11"/>
  <c r="DC45" i="11"/>
  <c r="Q45" i="11"/>
  <c r="CA45" i="11"/>
  <c r="CD45" i="11"/>
  <c r="BF45" i="11"/>
  <c r="EG45" i="11"/>
  <c r="AN45" i="11"/>
  <c r="X45" i="11"/>
  <c r="BV45" i="11"/>
  <c r="AP45" i="11"/>
  <c r="BG45" i="11"/>
  <c r="FC45" i="11"/>
  <c r="CQ45" i="11"/>
  <c r="FD45" i="11"/>
  <c r="BR45" i="11"/>
  <c r="CM45" i="11"/>
  <c r="CS45" i="11"/>
  <c r="AO45" i="11"/>
  <c r="CU45" i="11"/>
  <c r="EH45" i="11"/>
  <c r="ET45" i="11"/>
  <c r="CB45" i="11"/>
  <c r="DD45" i="11"/>
  <c r="BP45" i="11"/>
  <c r="BN45" i="11"/>
  <c r="BH45" i="11"/>
  <c r="BA45" i="11"/>
  <c r="DZ45" i="11"/>
  <c r="DO45" i="11"/>
  <c r="EA45" i="11"/>
  <c r="DY45" i="11"/>
  <c r="DX45" i="11"/>
  <c r="DK45" i="11"/>
  <c r="DJ45" i="11"/>
  <c r="DP45" i="11"/>
  <c r="EO45" i="11"/>
  <c r="CP45" i="11"/>
  <c r="BW45" i="11"/>
  <c r="CG45" i="11"/>
  <c r="CR45" i="11"/>
  <c r="EJ45" i="11"/>
  <c r="EY45" i="11"/>
  <c r="CI45" i="11"/>
  <c r="CV45" i="11"/>
  <c r="CJ45" i="11"/>
  <c r="CH45" i="11"/>
  <c r="BI45" i="11"/>
  <c r="AF45" i="11"/>
  <c r="BL45" i="11"/>
  <c r="EU45" i="11"/>
  <c r="AJ45" i="11"/>
  <c r="AL45" i="11"/>
  <c r="CW45" i="11"/>
  <c r="AG45" i="11"/>
  <c r="Z45" i="11"/>
  <c r="EQ45" i="11"/>
  <c r="ER45" i="11"/>
  <c r="AR45" i="11"/>
  <c r="AA45" i="11"/>
  <c r="AK45" i="11"/>
  <c r="BM45" i="11"/>
  <c r="BK45" i="11"/>
  <c r="AU45" i="11"/>
  <c r="DU45" i="11"/>
  <c r="DT45" i="11"/>
  <c r="DF45" i="11"/>
  <c r="EB45" i="11"/>
  <c r="DS45" i="11"/>
  <c r="DI45" i="11"/>
  <c r="EI45" i="11"/>
  <c r="BJ45" i="11"/>
  <c r="AC45" i="11"/>
  <c r="AE45" i="11"/>
  <c r="EM45" i="11"/>
  <c r="BO45" i="11"/>
  <c r="DH45" i="11"/>
  <c r="DV45" i="11"/>
  <c r="DW45" i="11"/>
  <c r="DL45" i="11"/>
  <c r="BE45" i="11"/>
  <c r="DQ45" i="11"/>
  <c r="EZ45" i="11"/>
  <c r="EW45" i="11"/>
  <c r="CL45" i="11"/>
  <c r="BZ45" i="11"/>
  <c r="AD45" i="11"/>
  <c r="BX45" i="11"/>
  <c r="ED45" i="11"/>
  <c r="EF45" i="11"/>
  <c r="DA45" i="11"/>
  <c r="BU45" i="11"/>
  <c r="AM45" i="11"/>
  <c r="U45" i="11"/>
  <c r="ES45" i="11"/>
  <c r="V45" i="11"/>
  <c r="EL45" i="11"/>
  <c r="O45" i="11"/>
  <c r="T45" i="11"/>
  <c r="CX45" i="11"/>
  <c r="BQ45" i="11"/>
  <c r="EN45" i="11"/>
  <c r="CT45" i="11"/>
  <c r="BD45" i="11"/>
  <c r="DE45" i="11"/>
  <c r="DG45" i="11"/>
  <c r="DN45" i="11"/>
  <c r="AV45" i="11"/>
  <c r="AZ45" i="11"/>
  <c r="AT45" i="11"/>
  <c r="AY45" i="11"/>
  <c r="BC45" i="11"/>
  <c r="M45" i="11" l="1"/>
  <c r="L45" i="11"/>
  <c r="BB45" i="11"/>
  <c r="J45" i="11"/>
  <c r="K45" i="11"/>
  <c r="N45" i="11"/>
  <c r="S45" i="11"/>
  <c r="P45" i="11"/>
  <c r="FJ45" i="11" l="1"/>
  <c r="FK46" i="11" l="1"/>
  <c r="FI45" i="11"/>
  <c r="FS46" i="11" l="1"/>
  <c r="FP46" i="11"/>
  <c r="AW46" i="11" s="1"/>
  <c r="FU46" i="11"/>
  <c r="BB46" i="11" s="1"/>
  <c r="FM46" i="11"/>
  <c r="AT46" i="11" s="1"/>
  <c r="FN46" i="11"/>
  <c r="FR46" i="11"/>
  <c r="AY46" i="11" s="1"/>
  <c r="FQ46" i="11"/>
  <c r="AX46" i="11" s="1"/>
  <c r="FT46" i="11"/>
  <c r="BA46" i="11" s="1"/>
  <c r="FV46" i="11"/>
  <c r="FO46" i="11"/>
  <c r="FW46" i="11"/>
  <c r="BD46" i="11" s="1"/>
  <c r="R46" i="11"/>
  <c r="AH46" i="11"/>
  <c r="CW46" i="11"/>
  <c r="BY46" i="11"/>
  <c r="T46" i="11"/>
  <c r="EN46" i="11"/>
  <c r="BS46" i="11"/>
  <c r="AK46" i="11"/>
  <c r="CX46" i="11"/>
  <c r="CF46" i="11"/>
  <c r="O46" i="11"/>
  <c r="EU46" i="11"/>
  <c r="EH46" i="11"/>
  <c r="BW46" i="11"/>
  <c r="CP46" i="11"/>
  <c r="EK46" i="11"/>
  <c r="CU46" i="11"/>
  <c r="CA46" i="11"/>
  <c r="AG46" i="11"/>
  <c r="DD46" i="11"/>
  <c r="EC46" i="11"/>
  <c r="EW46" i="11"/>
  <c r="BJ46" i="11"/>
  <c r="Y46" i="11"/>
  <c r="CK46" i="11"/>
  <c r="AQ46" i="11"/>
  <c r="EY46" i="11"/>
  <c r="EI46" i="11"/>
  <c r="BH46" i="11"/>
  <c r="AU46" i="11"/>
  <c r="DQ46" i="11"/>
  <c r="EA46" i="11"/>
  <c r="DJ46" i="11"/>
  <c r="DW46" i="11"/>
  <c r="DV46" i="11"/>
  <c r="AD46" i="11"/>
  <c r="N46" i="11"/>
  <c r="CY46" i="11"/>
  <c r="CG46" i="11"/>
  <c r="AL46" i="11"/>
  <c r="ET46" i="11"/>
  <c r="CQ46" i="11"/>
  <c r="AM46" i="11"/>
  <c r="U46" i="11"/>
  <c r="CZ46" i="11"/>
  <c r="EF46" i="11"/>
  <c r="ED46" i="11"/>
  <c r="P46" i="11"/>
  <c r="EL46" i="11"/>
  <c r="X46" i="11"/>
  <c r="CN46" i="11"/>
  <c r="CE46" i="11"/>
  <c r="AE46" i="11"/>
  <c r="DF46" i="11"/>
  <c r="EP46" i="11"/>
  <c r="FB46" i="11"/>
  <c r="DC46" i="11"/>
  <c r="DE46" i="11"/>
  <c r="CO46" i="11"/>
  <c r="AJ46" i="11"/>
  <c r="ES46" i="11"/>
  <c r="BI46" i="11"/>
  <c r="BG46" i="11"/>
  <c r="BP46" i="11"/>
  <c r="DH46" i="11"/>
  <c r="DK46" i="11"/>
  <c r="DL46" i="11"/>
  <c r="DP46" i="11"/>
  <c r="DM46" i="11"/>
  <c r="AA46" i="11"/>
  <c r="AC46" i="11"/>
  <c r="CR46" i="11"/>
  <c r="CV46" i="11"/>
  <c r="CI46" i="11"/>
  <c r="EX46" i="11"/>
  <c r="EJ46" i="11"/>
  <c r="CD46" i="11"/>
  <c r="J46" i="11"/>
  <c r="W46" i="11"/>
  <c r="CJ46" i="11"/>
  <c r="DB46" i="11"/>
  <c r="FA46" i="11"/>
  <c r="BL46" i="11"/>
  <c r="AI46" i="11"/>
  <c r="EE46" i="11"/>
  <c r="CS46" i="11"/>
  <c r="CH46" i="11"/>
  <c r="AB46" i="11"/>
  <c r="BV46" i="11"/>
  <c r="AO46" i="11"/>
  <c r="FD46" i="11"/>
  <c r="FE46" i="11"/>
  <c r="BX46" i="11"/>
  <c r="CM46" i="11"/>
  <c r="L46" i="11"/>
  <c r="BT46" i="11"/>
  <c r="AZ46" i="11"/>
  <c r="BF46" i="11"/>
  <c r="BN46" i="11"/>
  <c r="BE46" i="11"/>
  <c r="DZ46" i="11"/>
  <c r="DN46" i="11"/>
  <c r="DT46" i="11"/>
  <c r="DI46" i="11"/>
  <c r="DS46" i="11"/>
  <c r="DY46" i="11"/>
  <c r="AP46" i="11"/>
  <c r="K46" i="11"/>
  <c r="AF46" i="11"/>
  <c r="DG46" i="11"/>
  <c r="EO46" i="11"/>
  <c r="BQ46" i="11"/>
  <c r="AN46" i="11"/>
  <c r="CL46" i="11"/>
  <c r="CT46" i="11"/>
  <c r="ER46" i="11"/>
  <c r="EM46" i="11"/>
  <c r="AR46" i="11"/>
  <c r="Z46" i="11"/>
  <c r="FC46" i="11"/>
  <c r="DA46" i="11"/>
  <c r="CC46" i="11"/>
  <c r="V46" i="11"/>
  <c r="BR46" i="11"/>
  <c r="AS46" i="11"/>
  <c r="EG46" i="11"/>
  <c r="EQ46" i="11"/>
  <c r="BZ46" i="11"/>
  <c r="CB46" i="11"/>
  <c r="BU46" i="11"/>
  <c r="EZ46" i="11"/>
  <c r="EV46" i="11"/>
  <c r="BK46" i="11"/>
  <c r="BM46" i="11"/>
  <c r="BO46" i="11"/>
  <c r="DX46" i="11"/>
  <c r="EB46" i="11"/>
  <c r="DO46" i="11"/>
  <c r="DR46" i="11"/>
  <c r="DU46" i="11"/>
  <c r="BC46" i="11"/>
  <c r="Q46" i="11" l="1"/>
  <c r="M46" i="11"/>
  <c r="S46" i="11"/>
  <c r="AV46" i="11"/>
  <c r="FJ46" i="11" l="1"/>
  <c r="FK47" i="11" s="1"/>
  <c r="CI47" i="11" s="1"/>
  <c r="EQ47" i="11" l="1"/>
  <c r="EK47" i="11"/>
  <c r="DY47" i="11"/>
  <c r="DS47" i="11"/>
  <c r="EO47" i="11"/>
  <c r="FI46" i="11"/>
  <c r="FT47" i="11" s="1"/>
  <c r="BB47" i="11" s="1"/>
  <c r="BO47" i="11"/>
  <c r="CL47" i="11"/>
  <c r="EW47" i="11"/>
  <c r="EL47" i="11"/>
  <c r="DR47" i="11"/>
  <c r="CB47" i="11"/>
  <c r="EV47" i="11"/>
  <c r="Z47" i="11"/>
  <c r="BQ47" i="11"/>
  <c r="EU47" i="11"/>
  <c r="DZ47" i="11"/>
  <c r="EP47" i="11"/>
  <c r="U47" i="11"/>
  <c r="T47" i="11"/>
  <c r="CJ47" i="11"/>
  <c r="BK47" i="11"/>
  <c r="CZ47" i="11"/>
  <c r="CS47" i="11"/>
  <c r="EM47" i="11"/>
  <c r="ED47" i="11"/>
  <c r="EG47" i="11"/>
  <c r="DQ47" i="11"/>
  <c r="EA47" i="11"/>
  <c r="CF47" i="11"/>
  <c r="DC47" i="11"/>
  <c r="DG47" i="11"/>
  <c r="CH47" i="11"/>
  <c r="FC47" i="11"/>
  <c r="EN47" i="11"/>
  <c r="AS47" i="11"/>
  <c r="CT47" i="11"/>
  <c r="AK47" i="11"/>
  <c r="EB47" i="11"/>
  <c r="BP47" i="11"/>
  <c r="CY47" i="11"/>
  <c r="CU47" i="11"/>
  <c r="Y47" i="11"/>
  <c r="CQ47" i="11"/>
  <c r="V47" i="11"/>
  <c r="AR47" i="11"/>
  <c r="DJ47" i="11"/>
  <c r="DX47" i="11"/>
  <c r="CR47" i="11"/>
  <c r="AO47" i="11"/>
  <c r="AD47" i="11"/>
  <c r="AL47" i="11"/>
  <c r="EH47" i="11"/>
  <c r="FD47" i="11"/>
  <c r="EY47" i="11"/>
  <c r="BX47" i="11"/>
  <c r="CN47" i="11"/>
  <c r="DV47" i="11"/>
  <c r="BH47" i="11"/>
  <c r="EZ47" i="11"/>
  <c r="DF47" i="11"/>
  <c r="CW47" i="11"/>
  <c r="DB47" i="11"/>
  <c r="DD47" i="11"/>
  <c r="CO47" i="11"/>
  <c r="DO47" i="11"/>
  <c r="BN47" i="11"/>
  <c r="EE47" i="11"/>
  <c r="W47" i="11"/>
  <c r="BU47" i="11"/>
  <c r="AQ47" i="11"/>
  <c r="CV47" i="11"/>
  <c r="BV47" i="11"/>
  <c r="DI47" i="11"/>
  <c r="AP47" i="11"/>
  <c r="CE47" i="11"/>
  <c r="EJ47" i="11"/>
  <c r="AA47" i="11"/>
  <c r="DU47" i="11"/>
  <c r="AT47" i="11"/>
  <c r="CP47" i="11"/>
  <c r="EC47" i="11"/>
  <c r="BZ47" i="11"/>
  <c r="DE47" i="11"/>
  <c r="AJ47" i="11"/>
  <c r="DL47" i="11"/>
  <c r="DT47" i="11"/>
  <c r="BM47" i="11"/>
  <c r="BL47" i="11"/>
  <c r="CK47" i="11"/>
  <c r="CA47" i="11"/>
  <c r="BS47" i="11"/>
  <c r="FA47" i="11"/>
  <c r="BY47" i="11"/>
  <c r="BJ47" i="11"/>
  <c r="AC47" i="11"/>
  <c r="CX47" i="11"/>
  <c r="BI47" i="11"/>
  <c r="DA47" i="11"/>
  <c r="BR47" i="11"/>
  <c r="CG47" i="11"/>
  <c r="CM47" i="11"/>
  <c r="EX47" i="11"/>
  <c r="BT47" i="11"/>
  <c r="DP47" i="11"/>
  <c r="DM47" i="11"/>
  <c r="BF47" i="11"/>
  <c r="ER47" i="11"/>
  <c r="BW47" i="11"/>
  <c r="ES47" i="11"/>
  <c r="X47" i="11"/>
  <c r="FB47" i="11"/>
  <c r="AE47" i="11"/>
  <c r="AG47" i="11"/>
  <c r="CD47" i="11"/>
  <c r="DK47" i="11"/>
  <c r="BG47" i="11"/>
  <c r="ET47" i="11"/>
  <c r="AH47" i="11"/>
  <c r="AN47" i="11"/>
  <c r="AM47" i="11"/>
  <c r="AI47" i="11"/>
  <c r="AF47" i="11"/>
  <c r="DN47" i="11"/>
  <c r="DW47" i="11"/>
  <c r="CC47" i="11"/>
  <c r="FE47" i="11"/>
  <c r="AB47" i="11"/>
  <c r="EI47" i="11"/>
  <c r="DH47" i="11"/>
  <c r="EF47" i="11"/>
  <c r="P47" i="11"/>
  <c r="FV47" i="11"/>
  <c r="BD47" i="11" s="1"/>
  <c r="FS47" i="11"/>
  <c r="FP47" i="11"/>
  <c r="K47" i="11"/>
  <c r="R47" i="11"/>
  <c r="FM47" i="11" l="1"/>
  <c r="AU47" i="11" s="1"/>
  <c r="FW47" i="11"/>
  <c r="BE47" i="11" s="1"/>
  <c r="FQ47" i="11"/>
  <c r="AY47" i="11" s="1"/>
  <c r="FN47" i="11"/>
  <c r="FU47" i="11"/>
  <c r="BC47" i="11" s="1"/>
  <c r="FR47" i="11"/>
  <c r="AZ47" i="11" s="1"/>
  <c r="FO47" i="11"/>
  <c r="AW47" i="11" s="1"/>
  <c r="Q47" i="11"/>
  <c r="AX47" i="11"/>
  <c r="L47" i="11"/>
  <c r="BA47" i="11"/>
  <c r="O47" i="11"/>
  <c r="AV47" i="11"/>
  <c r="J47" i="11"/>
  <c r="N47" i="11"/>
  <c r="M47" i="11"/>
  <c r="S47" i="11"/>
  <c r="FJ47" i="11" l="1"/>
  <c r="FI47" i="11" s="1"/>
  <c r="FN48" i="11" s="1"/>
  <c r="FT48" i="11" l="1"/>
  <c r="FS48" i="11"/>
  <c r="BB48" i="11" s="1"/>
  <c r="FQ48" i="11"/>
  <c r="FM48" i="11"/>
  <c r="FV48" i="11"/>
  <c r="FO48" i="11"/>
  <c r="AX48" i="11" s="1"/>
  <c r="FU48" i="11"/>
  <c r="FW48" i="11"/>
  <c r="FK48" i="11"/>
  <c r="FP48" i="11"/>
  <c r="FR48" i="11"/>
  <c r="BA48" i="11" s="1"/>
  <c r="BY48" i="11"/>
  <c r="BG48" i="11"/>
  <c r="BX48" i="11"/>
  <c r="DT48" i="11"/>
  <c r="AQ48" i="11"/>
  <c r="DM48" i="11"/>
  <c r="DQ48" i="11"/>
  <c r="EP48" i="11"/>
  <c r="CA48" i="11"/>
  <c r="CF48" i="11"/>
  <c r="EM48" i="11"/>
  <c r="AI48" i="11"/>
  <c r="FA48" i="11"/>
  <c r="DJ48" i="11"/>
  <c r="CH48" i="11"/>
  <c r="CS48" i="11"/>
  <c r="CD48" i="11"/>
  <c r="EN48" i="11"/>
  <c r="BU48" i="11"/>
  <c r="BV48" i="11"/>
  <c r="DF48" i="11"/>
  <c r="T48" i="11"/>
  <c r="AR48" i="11"/>
  <c r="CB48" i="11"/>
  <c r="CG48" i="11"/>
  <c r="BN48" i="11"/>
  <c r="U48" i="11"/>
  <c r="ER48" i="11"/>
  <c r="X48" i="11"/>
  <c r="FD48" i="11"/>
  <c r="CR48" i="11"/>
  <c r="AA48" i="11"/>
  <c r="CP48" i="11"/>
  <c r="BJ48" i="11"/>
  <c r="EH48" i="11"/>
  <c r="AO48" i="11"/>
  <c r="EX48" i="11"/>
  <c r="DE48" i="11"/>
  <c r="EO48" i="11"/>
  <c r="AZ48" i="11"/>
  <c r="P48" i="11"/>
  <c r="O48" i="11"/>
  <c r="BE48" i="11"/>
  <c r="BC48" i="11"/>
  <c r="AV48" i="11"/>
  <c r="S48" i="11"/>
  <c r="BD48" i="11"/>
  <c r="L48" i="11"/>
  <c r="N48" i="11"/>
  <c r="J48" i="11"/>
  <c r="AM48" i="11" l="1"/>
  <c r="ED48" i="11"/>
  <c r="EL48" i="11"/>
  <c r="EF48" i="11"/>
  <c r="BM48" i="11"/>
  <c r="DP48" i="11"/>
  <c r="DA48" i="11"/>
  <c r="FE48" i="11"/>
  <c r="DL48" i="11"/>
  <c r="AP48" i="11"/>
  <c r="CL48" i="11"/>
  <c r="DK48" i="11"/>
  <c r="BS48" i="11"/>
  <c r="CX48" i="11"/>
  <c r="CO48" i="11"/>
  <c r="CJ48" i="11"/>
  <c r="EV48" i="11"/>
  <c r="CK48" i="11"/>
  <c r="EY48" i="11"/>
  <c r="EC48" i="11"/>
  <c r="DR48" i="11"/>
  <c r="V48" i="11"/>
  <c r="DU48" i="11"/>
  <c r="CY48" i="11"/>
  <c r="DH48" i="11"/>
  <c r="BP48" i="11"/>
  <c r="DZ48" i="11"/>
  <c r="EQ48" i="11"/>
  <c r="BR48" i="11"/>
  <c r="EU48" i="11"/>
  <c r="AB48" i="11"/>
  <c r="DN48" i="11"/>
  <c r="FC48" i="11"/>
  <c r="AS48" i="11"/>
  <c r="EA48" i="11"/>
  <c r="AD48" i="11"/>
  <c r="BT48" i="11"/>
  <c r="CZ48" i="11"/>
  <c r="DG48" i="11"/>
  <c r="AL48" i="11"/>
  <c r="EJ48" i="11"/>
  <c r="CN48" i="11"/>
  <c r="BL48" i="11"/>
  <c r="AC48" i="11"/>
  <c r="DD48" i="11"/>
  <c r="BI48" i="11"/>
  <c r="DV48" i="11"/>
  <c r="DB48" i="11"/>
  <c r="DY48" i="11"/>
  <c r="BK48" i="11"/>
  <c r="CI48" i="11"/>
  <c r="AF48" i="11"/>
  <c r="AN48" i="11"/>
  <c r="AE48" i="11"/>
  <c r="EG48" i="11"/>
  <c r="BW48" i="11"/>
  <c r="Y48" i="11"/>
  <c r="EK48" i="11"/>
  <c r="DO48" i="11"/>
  <c r="AJ48" i="11"/>
  <c r="CT48" i="11"/>
  <c r="DX48" i="11"/>
  <c r="EE48" i="11"/>
  <c r="ES48" i="11"/>
  <c r="CQ48" i="11"/>
  <c r="BO48" i="11"/>
  <c r="BZ48" i="11"/>
  <c r="FB48" i="11"/>
  <c r="AT48" i="11"/>
  <c r="ET48" i="11"/>
  <c r="W48" i="11"/>
  <c r="CU48" i="11"/>
  <c r="BQ48" i="11"/>
  <c r="DS48" i="11"/>
  <c r="DC48" i="11"/>
  <c r="EW48" i="11"/>
  <c r="AK48" i="11"/>
  <c r="AH48" i="11"/>
  <c r="EI48" i="11"/>
  <c r="CM48" i="11"/>
  <c r="CE48" i="11"/>
  <c r="BH48" i="11"/>
  <c r="R48" i="11"/>
  <c r="DI48" i="11"/>
  <c r="DW48" i="11"/>
  <c r="AU48" i="11"/>
  <c r="CC48" i="11"/>
  <c r="AG48" i="11"/>
  <c r="Z48" i="11"/>
  <c r="CW48" i="11"/>
  <c r="CV48" i="11"/>
  <c r="EZ48" i="11"/>
  <c r="BF48" i="11"/>
  <c r="Q48" i="11"/>
  <c r="M48" i="11"/>
  <c r="EB48" i="11"/>
  <c r="AY48" i="11"/>
  <c r="K48" i="11"/>
  <c r="FJ48" i="11" s="1"/>
  <c r="FK49" i="11" s="1"/>
  <c r="AW48" i="11"/>
  <c r="FI48" i="11" l="1"/>
  <c r="Z49" i="11"/>
  <c r="Y49" i="11"/>
  <c r="DF49" i="11"/>
  <c r="CP49" i="11"/>
  <c r="CY49" i="11"/>
  <c r="EW49" i="11"/>
  <c r="EQ49" i="11"/>
  <c r="BK49" i="11"/>
  <c r="AT49" i="11"/>
  <c r="CX49" i="11"/>
  <c r="AI49" i="11"/>
  <c r="CH49" i="11"/>
  <c r="BN49" i="11"/>
  <c r="EY49" i="11"/>
  <c r="CS49" i="11"/>
  <c r="AK49" i="11"/>
  <c r="AG49" i="11"/>
  <c r="DB49" i="11"/>
  <c r="CA49" i="11"/>
  <c r="AQ49" i="11"/>
  <c r="CN49" i="11"/>
  <c r="FC49" i="11"/>
  <c r="EF49" i="11"/>
  <c r="AH49" i="11"/>
  <c r="CF49" i="11"/>
  <c r="BO49" i="11"/>
  <c r="DE49" i="11"/>
  <c r="DA49" i="11"/>
  <c r="AF49" i="11"/>
  <c r="EO49" i="11"/>
  <c r="FB49" i="11"/>
  <c r="BX49" i="11"/>
  <c r="AL49" i="11"/>
  <c r="AS49" i="11"/>
  <c r="CT49" i="11"/>
  <c r="AV49" i="11"/>
  <c r="U49" i="11"/>
  <c r="BZ49" i="11"/>
  <c r="FD49" i="11"/>
  <c r="EX49" i="11"/>
  <c r="CM49" i="11"/>
  <c r="EL49" i="11"/>
  <c r="BI49" i="11"/>
  <c r="DU49" i="11"/>
  <c r="DR49" i="11"/>
  <c r="DQ49" i="11"/>
  <c r="DZ49" i="11"/>
  <c r="AC49" i="11"/>
  <c r="V49" i="11"/>
  <c r="AR49" i="11"/>
  <c r="BJ49" i="11"/>
  <c r="DX49" i="11"/>
  <c r="BS49" i="11"/>
  <c r="DP49" i="11"/>
  <c r="CE49" i="11"/>
  <c r="CW49" i="11"/>
  <c r="AN49" i="11"/>
  <c r="AA49" i="11"/>
  <c r="ET49" i="11"/>
  <c r="DJ49" i="11"/>
  <c r="CG49" i="11"/>
  <c r="BW49" i="11"/>
  <c r="AD49" i="11"/>
  <c r="T49" i="11"/>
  <c r="CL49" i="11"/>
  <c r="EH49" i="11"/>
  <c r="EZ49" i="11"/>
  <c r="X49" i="11"/>
  <c r="CU49" i="11"/>
  <c r="AM49" i="11"/>
  <c r="AO49" i="11"/>
  <c r="DC49" i="11"/>
  <c r="DL49" i="11"/>
  <c r="CK49" i="11"/>
  <c r="CV49" i="11"/>
  <c r="ER49" i="11"/>
  <c r="EI49" i="11"/>
  <c r="BU49" i="11"/>
  <c r="CZ49" i="11"/>
  <c r="EN49" i="11"/>
  <c r="BQ49" i="11"/>
  <c r="DT49" i="11"/>
  <c r="EB49" i="11"/>
  <c r="CC49" i="11"/>
  <c r="DD49" i="11"/>
  <c r="EM49" i="11"/>
  <c r="EU49" i="11"/>
  <c r="BP49" i="11"/>
  <c r="DY49" i="11"/>
  <c r="CO49" i="11"/>
  <c r="DM49" i="11"/>
  <c r="BY49" i="11"/>
  <c r="DO49" i="11"/>
  <c r="BV49" i="11"/>
  <c r="DH49" i="11"/>
  <c r="ES49" i="11"/>
  <c r="ED49" i="11"/>
  <c r="EK49" i="11"/>
  <c r="W49" i="11"/>
  <c r="CB49" i="11"/>
  <c r="AJ49" i="11"/>
  <c r="AP49" i="11"/>
  <c r="AU49" i="11"/>
  <c r="EE49" i="11"/>
  <c r="EJ49" i="11"/>
  <c r="CR49" i="11"/>
  <c r="CI49" i="11"/>
  <c r="AB49" i="11"/>
  <c r="EG49" i="11"/>
  <c r="CJ49" i="11"/>
  <c r="CQ49" i="11"/>
  <c r="CD49" i="11"/>
  <c r="AE49" i="11"/>
  <c r="DK49" i="11"/>
  <c r="EP49" i="11"/>
  <c r="EC49" i="11"/>
  <c r="BL49" i="11"/>
  <c r="DI49" i="11"/>
  <c r="FA49" i="11"/>
  <c r="BR49" i="11"/>
  <c r="BM49" i="11"/>
  <c r="DV49" i="11"/>
  <c r="EA49" i="11"/>
  <c r="DS49" i="11"/>
  <c r="BT49" i="11"/>
  <c r="EV49" i="11"/>
  <c r="DN49" i="11"/>
  <c r="FE49" i="11"/>
  <c r="DG49" i="11"/>
  <c r="BH49" i="11"/>
  <c r="DW49" i="11"/>
  <c r="FO49" i="11"/>
  <c r="K49" i="11" s="1"/>
  <c r="FT49" i="11"/>
  <c r="BD49" i="11" s="1"/>
  <c r="FV49" i="11"/>
  <c r="R49" i="11" s="1"/>
  <c r="FU49" i="11"/>
  <c r="Q49" i="11" s="1"/>
  <c r="FR49" i="11"/>
  <c r="BB49" i="11" s="1"/>
  <c r="FQ49" i="11"/>
  <c r="BA49" i="11" s="1"/>
  <c r="FS49" i="11"/>
  <c r="O49" i="11" s="1"/>
  <c r="FW49" i="11"/>
  <c r="BG49" i="11" s="1"/>
  <c r="FM49" i="11"/>
  <c r="FP49" i="11"/>
  <c r="L49" i="11" s="1"/>
  <c r="FN49" i="11"/>
  <c r="AX49" i="11" s="1"/>
  <c r="N49" i="11" l="1"/>
  <c r="J49" i="11"/>
  <c r="S49" i="11"/>
  <c r="P49" i="11"/>
  <c r="AY49" i="11"/>
  <c r="BE49" i="11"/>
  <c r="BF49" i="11"/>
  <c r="AW49" i="11"/>
  <c r="BC49" i="11"/>
  <c r="M49" i="11"/>
  <c r="AZ49" i="11"/>
  <c r="FJ49" i="11" l="1"/>
  <c r="FK50" i="11" s="1"/>
  <c r="FI49" i="11" l="1"/>
  <c r="FR50" i="11" s="1"/>
  <c r="BC50" i="11" s="1"/>
  <c r="AS50" i="11"/>
  <c r="X50" i="11"/>
  <c r="DR50" i="11"/>
  <c r="CW50" i="11"/>
  <c r="FE50" i="11"/>
  <c r="ER50" i="11"/>
  <c r="EL50" i="11"/>
  <c r="DL50" i="11"/>
  <c r="CA50" i="11"/>
  <c r="AD50" i="11"/>
  <c r="DM50" i="11"/>
  <c r="DF50" i="11"/>
  <c r="AL50" i="11"/>
  <c r="AW50" i="11"/>
  <c r="EX50" i="11"/>
  <c r="CP50" i="11"/>
  <c r="DC50" i="11"/>
  <c r="DQ50" i="11"/>
  <c r="DJ50" i="11"/>
  <c r="BW50" i="11"/>
  <c r="AQ50" i="11"/>
  <c r="BZ50" i="11"/>
  <c r="EC50" i="11"/>
  <c r="CN50" i="11"/>
  <c r="CS50" i="11"/>
  <c r="CB50" i="11"/>
  <c r="CC50" i="11"/>
  <c r="AT50" i="11"/>
  <c r="BK50" i="11"/>
  <c r="DW50" i="11"/>
  <c r="DY50" i="11"/>
  <c r="AK50" i="11"/>
  <c r="T50" i="11"/>
  <c r="DN50" i="11"/>
  <c r="CR50" i="11"/>
  <c r="BV50" i="11"/>
  <c r="BJ50" i="11"/>
  <c r="BP50" i="11"/>
  <c r="AG50" i="11"/>
  <c r="CU50" i="11"/>
  <c r="CI50" i="11"/>
  <c r="EV50" i="11"/>
  <c r="EZ50" i="11"/>
  <c r="EN50" i="11"/>
  <c r="CV50" i="11"/>
  <c r="CJ50" i="11"/>
  <c r="N50" i="11"/>
  <c r="EW50" i="11"/>
  <c r="AP50" i="11"/>
  <c r="BI50" i="11"/>
  <c r="AU50" i="11"/>
  <c r="CL50" i="11"/>
  <c r="AJ50" i="11"/>
  <c r="BM50" i="11"/>
  <c r="DK50" i="11"/>
  <c r="V50" i="11"/>
  <c r="DI50" i="11"/>
  <c r="BS50" i="11"/>
  <c r="EO50" i="11"/>
  <c r="ET50" i="11"/>
  <c r="EM50" i="11"/>
  <c r="CG50" i="11"/>
  <c r="CH50" i="11"/>
  <c r="CZ50" i="11"/>
  <c r="AI50" i="11"/>
  <c r="BX50" i="11"/>
  <c r="EY50" i="11"/>
  <c r="ED50" i="11"/>
  <c r="W50" i="11"/>
  <c r="EP50" i="11"/>
  <c r="CF50" i="11"/>
  <c r="DG50" i="11"/>
  <c r="AH50" i="11"/>
  <c r="CO50" i="11"/>
  <c r="AN50" i="11"/>
  <c r="EJ50" i="11"/>
  <c r="EU50" i="11"/>
  <c r="CK50" i="11"/>
  <c r="BU50" i="11"/>
  <c r="EI50" i="11"/>
  <c r="BO50" i="11"/>
  <c r="DX50" i="11"/>
  <c r="EA50" i="11"/>
  <c r="DU50" i="11"/>
  <c r="AV50" i="11"/>
  <c r="BY50" i="11"/>
  <c r="AE50" i="11"/>
  <c r="CM50" i="11"/>
  <c r="FB50" i="11"/>
  <c r="DV50" i="11"/>
  <c r="AA50" i="11"/>
  <c r="Y50" i="11"/>
  <c r="DA50" i="11"/>
  <c r="BN50" i="11"/>
  <c r="DD50" i="11"/>
  <c r="DB50" i="11"/>
  <c r="FA50" i="11"/>
  <c r="EF50" i="11"/>
  <c r="EG50" i="11"/>
  <c r="EH50" i="11"/>
  <c r="BR50" i="11"/>
  <c r="AB50" i="11"/>
  <c r="AO50" i="11"/>
  <c r="DO50" i="11"/>
  <c r="CX50" i="11"/>
  <c r="CD50" i="11"/>
  <c r="EQ50" i="11"/>
  <c r="CY50" i="11"/>
  <c r="AF50" i="11"/>
  <c r="EK50" i="11"/>
  <c r="Z50" i="11"/>
  <c r="AM50" i="11"/>
  <c r="CQ50" i="11"/>
  <c r="DP50" i="11"/>
  <c r="EE50" i="11"/>
  <c r="FD50" i="11"/>
  <c r="DE50" i="11"/>
  <c r="DS50" i="11"/>
  <c r="AC50" i="11"/>
  <c r="BL50" i="11"/>
  <c r="BT50" i="11"/>
  <c r="BQ50" i="11"/>
  <c r="DZ50" i="11"/>
  <c r="DT50" i="11"/>
  <c r="CT50" i="11"/>
  <c r="AR50" i="11"/>
  <c r="CE50" i="11"/>
  <c r="FC50" i="11"/>
  <c r="DH50" i="11"/>
  <c r="ES50" i="11"/>
  <c r="U50" i="11"/>
  <c r="EB50" i="11"/>
  <c r="FO50" i="11" l="1"/>
  <c r="FN50" i="11"/>
  <c r="FP50" i="11"/>
  <c r="FM50" i="11"/>
  <c r="AX50" i="11" s="1"/>
  <c r="FV50" i="11"/>
  <c r="FS50" i="11"/>
  <c r="FT50" i="11"/>
  <c r="BE50" i="11" s="1"/>
  <c r="FQ50" i="11"/>
  <c r="FU50" i="11"/>
  <c r="FW50" i="11"/>
  <c r="P50" i="11"/>
  <c r="BA50" i="11" l="1"/>
  <c r="L50" i="11"/>
  <c r="BH50" i="11"/>
  <c r="S50" i="11"/>
  <c r="BD50" i="11"/>
  <c r="O50" i="11"/>
  <c r="AY50" i="11"/>
  <c r="J50" i="11"/>
  <c r="BB50" i="11"/>
  <c r="M50" i="11"/>
  <c r="BF50" i="11"/>
  <c r="Q50" i="11"/>
  <c r="BG50" i="11"/>
  <c r="R50" i="11"/>
  <c r="AZ50" i="11"/>
  <c r="K50" i="11"/>
  <c r="FJ50" i="11" l="1"/>
  <c r="FK51" i="11" s="1"/>
  <c r="AK51" i="11" s="1"/>
  <c r="BO51" i="11" l="1"/>
  <c r="DF51" i="11"/>
  <c r="CO51" i="11"/>
  <c r="BU51" i="11"/>
  <c r="CJ51" i="11"/>
  <c r="Y51" i="11"/>
  <c r="U51" i="11"/>
  <c r="CM51" i="11"/>
  <c r="AF51" i="11"/>
  <c r="V51" i="11"/>
  <c r="CT51" i="11"/>
  <c r="DN51" i="11"/>
  <c r="EE51" i="11"/>
  <c r="BJ51" i="11"/>
  <c r="DB51" i="11"/>
  <c r="X51" i="11"/>
  <c r="CX51" i="11"/>
  <c r="DY51" i="11"/>
  <c r="AN51" i="11"/>
  <c r="DE51" i="11"/>
  <c r="BP51" i="11"/>
  <c r="FC51" i="11"/>
  <c r="CA51" i="11"/>
  <c r="CD51" i="11"/>
  <c r="EX51" i="11"/>
  <c r="FA51" i="11"/>
  <c r="BT51" i="11"/>
  <c r="ED51" i="11"/>
  <c r="EB51" i="11"/>
  <c r="EN51" i="11"/>
  <c r="BQ51" i="11"/>
  <c r="AS51" i="11"/>
  <c r="BM51" i="11"/>
  <c r="DZ51" i="11"/>
  <c r="DM51" i="11"/>
  <c r="CP51" i="11"/>
  <c r="EM51" i="11"/>
  <c r="AA51" i="11"/>
  <c r="EH51" i="11"/>
  <c r="AO51" i="11"/>
  <c r="CV51" i="11"/>
  <c r="DP51" i="11"/>
  <c r="BW51" i="11"/>
  <c r="EF51" i="11"/>
  <c r="AD51" i="11"/>
  <c r="R51" i="11"/>
  <c r="CH51" i="11"/>
  <c r="EV51" i="11"/>
  <c r="AH51" i="11"/>
  <c r="BY51" i="11"/>
  <c r="AX51" i="11"/>
  <c r="L51" i="11"/>
  <c r="CF51" i="11"/>
  <c r="DU51" i="11"/>
  <c r="ET51" i="11"/>
  <c r="CK51" i="11"/>
  <c r="T51" i="11"/>
  <c r="DQ51" i="11"/>
  <c r="CQ51" i="11"/>
  <c r="AG51" i="11"/>
  <c r="AR51" i="11"/>
  <c r="CU51" i="11"/>
  <c r="AM51" i="11"/>
  <c r="EI51" i="11"/>
  <c r="AB51" i="11"/>
  <c r="AI51" i="11"/>
  <c r="AV51" i="11"/>
  <c r="EW51" i="11"/>
  <c r="CY51" i="11"/>
  <c r="AU51" i="11"/>
  <c r="W51" i="11"/>
  <c r="AL51" i="11"/>
  <c r="DK51" i="11"/>
  <c r="DW51" i="11"/>
  <c r="FE51" i="11"/>
  <c r="AJ51" i="11"/>
  <c r="AW51" i="11"/>
  <c r="DG51" i="11"/>
  <c r="DR51" i="11"/>
  <c r="BN51" i="11"/>
  <c r="AC51" i="11"/>
  <c r="BX51" i="11"/>
  <c r="CR51" i="11"/>
  <c r="CN51" i="11"/>
  <c r="P51" i="11"/>
  <c r="Q51" i="11"/>
  <c r="O51" i="11"/>
  <c r="FB51" i="11"/>
  <c r="CC51" i="11"/>
  <c r="DV51" i="11"/>
  <c r="S51" i="11"/>
  <c r="EL51" i="11"/>
  <c r="AT51" i="11"/>
  <c r="EZ51" i="11"/>
  <c r="DC51" i="11"/>
  <c r="BS51" i="11"/>
  <c r="EQ51" i="11"/>
  <c r="AE51" i="11"/>
  <c r="EU51" i="11"/>
  <c r="BK51" i="11"/>
  <c r="DI51" i="11"/>
  <c r="DS51" i="11"/>
  <c r="DX51" i="11"/>
  <c r="EO51" i="11"/>
  <c r="EY51" i="11"/>
  <c r="CE51" i="11"/>
  <c r="ES51" i="11"/>
  <c r="DH51" i="11"/>
  <c r="EK51" i="11"/>
  <c r="DT51" i="11"/>
  <c r="EA51" i="11"/>
  <c r="N51" i="11"/>
  <c r="Z51" i="11"/>
  <c r="EG51" i="11"/>
  <c r="AP51" i="11"/>
  <c r="CW51" i="11"/>
  <c r="CG51" i="11"/>
  <c r="DO51" i="11"/>
  <c r="ER51" i="11"/>
  <c r="AQ51" i="11"/>
  <c r="DL51" i="11"/>
  <c r="CL51" i="11"/>
  <c r="CI51" i="11"/>
  <c r="DJ51" i="11"/>
  <c r="BR51" i="11"/>
  <c r="EJ51" i="11"/>
  <c r="CZ51" i="11"/>
  <c r="EP51" i="11"/>
  <c r="CB51" i="11"/>
  <c r="DD51" i="11"/>
  <c r="DA51" i="11"/>
  <c r="BZ51" i="11"/>
  <c r="CS51" i="11"/>
  <c r="EC51" i="11"/>
  <c r="FD51" i="11"/>
  <c r="BV51" i="11"/>
  <c r="BL51" i="11"/>
  <c r="FI50" i="11"/>
  <c r="K51" i="11"/>
  <c r="FN51" i="11" l="1"/>
  <c r="FV51" i="11"/>
  <c r="BH51" i="11" s="1"/>
  <c r="FR51" i="11"/>
  <c r="BD51" i="11" s="1"/>
  <c r="FP51" i="11"/>
  <c r="BB51" i="11" s="1"/>
  <c r="FS51" i="11"/>
  <c r="BE51" i="11" s="1"/>
  <c r="FM51" i="11"/>
  <c r="AY51" i="11" s="1"/>
  <c r="FT51" i="11"/>
  <c r="BF51" i="11" s="1"/>
  <c r="FO51" i="11"/>
  <c r="BA51" i="11" s="1"/>
  <c r="FU51" i="11"/>
  <c r="BG51" i="11" s="1"/>
  <c r="FQ51" i="11"/>
  <c r="FW51" i="11"/>
  <c r="BI51" i="11" s="1"/>
  <c r="AZ51" i="11"/>
  <c r="J51" i="11"/>
  <c r="M51" i="11" l="1"/>
  <c r="FJ51" i="11" s="1"/>
  <c r="BC51" i="11"/>
  <c r="FK52" i="11" l="1"/>
  <c r="FI51" i="11"/>
  <c r="FR52" i="11" s="1"/>
  <c r="BE52" i="11" s="1"/>
  <c r="N52" i="11"/>
  <c r="J52" i="11"/>
  <c r="FM52" i="11" l="1"/>
  <c r="AZ52" i="11" s="1"/>
  <c r="FT52" i="11"/>
  <c r="FU52" i="11"/>
  <c r="FO52" i="11"/>
  <c r="FN52" i="11"/>
  <c r="BA52" i="11" s="1"/>
  <c r="FW52" i="11"/>
  <c r="FS52" i="11"/>
  <c r="FQ52" i="11"/>
  <c r="FP52" i="11"/>
  <c r="FV52" i="11"/>
  <c r="AP52" i="11"/>
  <c r="AT52" i="11"/>
  <c r="CE52" i="11"/>
  <c r="AN52" i="11"/>
  <c r="DS52" i="11"/>
  <c r="AE52" i="11"/>
  <c r="Z52" i="11"/>
  <c r="BP52" i="11"/>
  <c r="EV52" i="11"/>
  <c r="DH52" i="11"/>
  <c r="AK52" i="11"/>
  <c r="CW52" i="11"/>
  <c r="AS52" i="11"/>
  <c r="CA52" i="11"/>
  <c r="CG52" i="11"/>
  <c r="DE52" i="11"/>
  <c r="CF52" i="11"/>
  <c r="CC52" i="11"/>
  <c r="Y52" i="11"/>
  <c r="CV52" i="11"/>
  <c r="BZ52" i="11"/>
  <c r="DU52" i="11"/>
  <c r="CM52" i="11"/>
  <c r="AF52" i="11"/>
  <c r="AB52" i="11"/>
  <c r="EM52" i="11"/>
  <c r="DP52" i="11"/>
  <c r="DI52" i="11"/>
  <c r="CI52" i="11"/>
  <c r="BO52" i="11"/>
  <c r="EZ52" i="11"/>
  <c r="CR52" i="11"/>
  <c r="EJ52" i="11"/>
  <c r="DK52" i="11"/>
  <c r="V52" i="11"/>
  <c r="CN52" i="11"/>
  <c r="EO52" i="11"/>
  <c r="AJ52" i="11"/>
  <c r="DM52" i="11"/>
  <c r="EA52" i="11"/>
  <c r="DG52" i="11"/>
  <c r="BL52" i="11"/>
  <c r="AI52" i="11"/>
  <c r="CX52" i="11"/>
  <c r="EL52" i="11"/>
  <c r="AO52" i="11"/>
  <c r="EU52" i="11"/>
  <c r="AV52" i="11"/>
  <c r="EW52" i="11"/>
  <c r="CP52" i="11"/>
  <c r="CQ52" i="11"/>
  <c r="DV52" i="11"/>
  <c r="DL52" i="11"/>
  <c r="CL52" i="11"/>
  <c r="EB52" i="11"/>
  <c r="DC52" i="11"/>
  <c r="AH52" i="11"/>
  <c r="AC52" i="11"/>
  <c r="DO52" i="11"/>
  <c r="U52" i="11"/>
  <c r="ET52" i="11"/>
  <c r="CD52" i="11"/>
  <c r="FB52" i="11"/>
  <c r="CJ52" i="11"/>
  <c r="EH52" i="11"/>
  <c r="CO52" i="11"/>
  <c r="DZ52" i="11"/>
  <c r="EC52" i="11"/>
  <c r="CT52" i="11"/>
  <c r="EQ52" i="11"/>
  <c r="CU52" i="11"/>
  <c r="EI52" i="11"/>
  <c r="DY52" i="11"/>
  <c r="ER52" i="11"/>
  <c r="EN52" i="11"/>
  <c r="BV52" i="11"/>
  <c r="AR52" i="11"/>
  <c r="W52" i="11"/>
  <c r="BX52" i="11"/>
  <c r="EY52" i="11"/>
  <c r="CZ52" i="11"/>
  <c r="EP52" i="11"/>
  <c r="DA52" i="11"/>
  <c r="FE52" i="11"/>
  <c r="EE52" i="11"/>
  <c r="BK52" i="11"/>
  <c r="ED52" i="11"/>
  <c r="FD52" i="11"/>
  <c r="EK52" i="11"/>
  <c r="BW52" i="11"/>
  <c r="DR52" i="11"/>
  <c r="FA52" i="11"/>
  <c r="T52" i="11"/>
  <c r="DT52" i="11"/>
  <c r="BR52" i="11"/>
  <c r="DQ52" i="11"/>
  <c r="DN52" i="11"/>
  <c r="BN52" i="11"/>
  <c r="CK52" i="11"/>
  <c r="FC52" i="11"/>
  <c r="AY52" i="11"/>
  <c r="CY52" i="11"/>
  <c r="CH52" i="11"/>
  <c r="AD52" i="11"/>
  <c r="BT52" i="11"/>
  <c r="AA52" i="11"/>
  <c r="EG52" i="11"/>
  <c r="BY52" i="11"/>
  <c r="AX52" i="11"/>
  <c r="DD52" i="11"/>
  <c r="DJ52" i="11"/>
  <c r="X52" i="11"/>
  <c r="BS52" i="11"/>
  <c r="AM52" i="11"/>
  <c r="DW52" i="11"/>
  <c r="AU52" i="11"/>
  <c r="EX52" i="11"/>
  <c r="DB52" i="11"/>
  <c r="DX52" i="11"/>
  <c r="AL52" i="11"/>
  <c r="AQ52" i="11"/>
  <c r="CS52" i="11"/>
  <c r="BQ52" i="11"/>
  <c r="DF52" i="11"/>
  <c r="CB52" i="11"/>
  <c r="BM52" i="11"/>
  <c r="EF52" i="11"/>
  <c r="AW52" i="11"/>
  <c r="BU52" i="11"/>
  <c r="AG52" i="11"/>
  <c r="ES52" i="11"/>
  <c r="BH52" i="11"/>
  <c r="Q52" i="11"/>
  <c r="BJ52" i="11"/>
  <c r="S52" i="11"/>
  <c r="BF52" i="11"/>
  <c r="O52" i="11"/>
  <c r="BD52" i="11"/>
  <c r="M52" i="11"/>
  <c r="BC52" i="11"/>
  <c r="L52" i="11"/>
  <c r="BI52" i="11"/>
  <c r="R52" i="11"/>
  <c r="BG52" i="11"/>
  <c r="P52" i="11"/>
  <c r="BB52" i="11"/>
  <c r="K52" i="11"/>
  <c r="FJ52" i="11" l="1"/>
  <c r="FK53" i="11" s="1"/>
  <c r="DM53" i="11" s="1"/>
  <c r="BO53" i="11" l="1"/>
  <c r="BP53" i="11"/>
  <c r="DC53" i="11"/>
  <c r="AY53" i="11"/>
  <c r="EY53" i="11"/>
  <c r="L53" i="11"/>
  <c r="EQ53" i="11"/>
  <c r="T53" i="11"/>
  <c r="EN53" i="11"/>
  <c r="CM53" i="11"/>
  <c r="CU53" i="11"/>
  <c r="DD53" i="11"/>
  <c r="CN53" i="11"/>
  <c r="CK53" i="11"/>
  <c r="AM53" i="11"/>
  <c r="DT53" i="11"/>
  <c r="CV53" i="11"/>
  <c r="AH53" i="11"/>
  <c r="FC53" i="11"/>
  <c r="CH53" i="11"/>
  <c r="AD53" i="11"/>
  <c r="ET53" i="11"/>
  <c r="DI53" i="11"/>
  <c r="AE53" i="11"/>
  <c r="DB53" i="11"/>
  <c r="AX53" i="11"/>
  <c r="EP53" i="11"/>
  <c r="EC53" i="11"/>
  <c r="DV53" i="11"/>
  <c r="DN53" i="11"/>
  <c r="AV53" i="11"/>
  <c r="BR53" i="11"/>
  <c r="DJ53" i="11"/>
  <c r="AI53" i="11"/>
  <c r="ED53" i="11"/>
  <c r="CP53" i="11"/>
  <c r="AC53" i="11"/>
  <c r="FE53" i="11"/>
  <c r="BX53" i="11"/>
  <c r="AJ53" i="11"/>
  <c r="DK53" i="11"/>
  <c r="EA53" i="11"/>
  <c r="CF53" i="11"/>
  <c r="BV53" i="11"/>
  <c r="DE53" i="11"/>
  <c r="EM53" i="11"/>
  <c r="K53" i="11"/>
  <c r="N53" i="11"/>
  <c r="EK53" i="11"/>
  <c r="CI53" i="11"/>
  <c r="CX53" i="11"/>
  <c r="DX53" i="11"/>
  <c r="DY53" i="11"/>
  <c r="ES53" i="11"/>
  <c r="CC53" i="11"/>
  <c r="U53" i="11"/>
  <c r="AZ53" i="11"/>
  <c r="EI53" i="11"/>
  <c r="EW53" i="11"/>
  <c r="BQ53" i="11"/>
  <c r="DP53" i="11"/>
  <c r="EZ53" i="11"/>
  <c r="CO53" i="11"/>
  <c r="AS53" i="11"/>
  <c r="DU53" i="11"/>
  <c r="AL53" i="11"/>
  <c r="CA53" i="11"/>
  <c r="FA53" i="11"/>
  <c r="AN53" i="11"/>
  <c r="BY53" i="11"/>
  <c r="CL53" i="11"/>
  <c r="Q53" i="11"/>
  <c r="W53" i="11"/>
  <c r="FB53" i="11"/>
  <c r="DL53" i="11"/>
  <c r="DQ53" i="11"/>
  <c r="AO53" i="11"/>
  <c r="AQ53" i="11"/>
  <c r="BT53" i="11"/>
  <c r="P53" i="11"/>
  <c r="EJ53" i="11"/>
  <c r="DA53" i="11"/>
  <c r="Y53" i="11"/>
  <c r="BZ53" i="11"/>
  <c r="CY53" i="11"/>
  <c r="CE53" i="11"/>
  <c r="EU53" i="11"/>
  <c r="CD53" i="11"/>
  <c r="AB53" i="11"/>
  <c r="DH53" i="11"/>
  <c r="CS53" i="11"/>
  <c r="EF53" i="11"/>
  <c r="FD53" i="11"/>
  <c r="CQ53" i="11"/>
  <c r="CW53" i="11"/>
  <c r="AG53" i="11"/>
  <c r="BU53" i="11"/>
  <c r="DO53" i="11"/>
  <c r="AR53" i="11"/>
  <c r="EB53" i="11"/>
  <c r="X53" i="11"/>
  <c r="EX53" i="11"/>
  <c r="CG53" i="11"/>
  <c r="EE53" i="11"/>
  <c r="BW53" i="11"/>
  <c r="EH53" i="11"/>
  <c r="CB53" i="11"/>
  <c r="DG53" i="11"/>
  <c r="BS53" i="11"/>
  <c r="CR53" i="11"/>
  <c r="EV53" i="11"/>
  <c r="CJ53" i="11"/>
  <c r="BL53" i="11"/>
  <c r="AP53" i="11"/>
  <c r="EO53" i="11"/>
  <c r="BM53" i="11"/>
  <c r="Z53" i="11"/>
  <c r="AT53" i="11"/>
  <c r="V53" i="11"/>
  <c r="AK53" i="11"/>
  <c r="ER53" i="11"/>
  <c r="DZ53" i="11"/>
  <c r="EL53" i="11"/>
  <c r="AW53" i="11"/>
  <c r="AU53" i="11"/>
  <c r="AA53" i="11"/>
  <c r="EG53" i="11"/>
  <c r="DR53" i="11"/>
  <c r="CT53" i="11"/>
  <c r="DW53" i="11"/>
  <c r="CZ53" i="11"/>
  <c r="AF53" i="11"/>
  <c r="O53" i="11"/>
  <c r="DS53" i="11"/>
  <c r="BN53" i="11"/>
  <c r="DF53" i="11"/>
  <c r="J53" i="11"/>
  <c r="FI52" i="11"/>
  <c r="M53" i="11"/>
  <c r="R53" i="11"/>
  <c r="S53" i="11"/>
  <c r="FM53" i="11" l="1"/>
  <c r="BA53" i="11" s="1"/>
  <c r="FO53" i="11"/>
  <c r="BC53" i="11" s="1"/>
  <c r="FR53" i="11"/>
  <c r="BF53" i="11" s="1"/>
  <c r="FU53" i="11"/>
  <c r="BI53" i="11" s="1"/>
  <c r="FT53" i="11"/>
  <c r="BH53" i="11" s="1"/>
  <c r="FS53" i="11"/>
  <c r="BG53" i="11" s="1"/>
  <c r="FQ53" i="11"/>
  <c r="BE53" i="11" s="1"/>
  <c r="FV53" i="11"/>
  <c r="BJ53" i="11" s="1"/>
  <c r="FP53" i="11"/>
  <c r="BD53" i="11" s="1"/>
  <c r="FW53" i="11"/>
  <c r="BK53" i="11" s="1"/>
  <c r="FN53" i="11"/>
  <c r="BB53" i="11" s="1"/>
  <c r="FJ53" i="11"/>
  <c r="FI53" i="11" s="1"/>
  <c r="FK54" i="11" l="1"/>
  <c r="BY54" i="11" s="1"/>
  <c r="CC54" i="11"/>
  <c r="CW54" i="11"/>
  <c r="CI54" i="11"/>
  <c r="CZ54" i="11"/>
  <c r="AU54" i="11"/>
  <c r="BS54" i="11"/>
  <c r="EM54" i="11"/>
  <c r="EQ54" i="11"/>
  <c r="DA54" i="11"/>
  <c r="U54" i="11"/>
  <c r="EF54" i="11"/>
  <c r="DI54" i="11"/>
  <c r="DB54" i="11"/>
  <c r="DE54" i="11"/>
  <c r="BQ54" i="11"/>
  <c r="EO54" i="11"/>
  <c r="AA54" i="11"/>
  <c r="AV54" i="11"/>
  <c r="DT54" i="11"/>
  <c r="AK54" i="11"/>
  <c r="CA54" i="11"/>
  <c r="CV54" i="11"/>
  <c r="AG54" i="11"/>
  <c r="AH54" i="11"/>
  <c r="AC54" i="11"/>
  <c r="EV54" i="11"/>
  <c r="EI54" i="11"/>
  <c r="ED54" i="11"/>
  <c r="EH54" i="11"/>
  <c r="FB54" i="11"/>
  <c r="BW54" i="11"/>
  <c r="BN54" i="11"/>
  <c r="CB54" i="11"/>
  <c r="AY54" i="11"/>
  <c r="EW54" i="11"/>
  <c r="CD54" i="11"/>
  <c r="DC54" i="11"/>
  <c r="AN54" i="11"/>
  <c r="AB54" i="11"/>
  <c r="DF54" i="11"/>
  <c r="CX54" i="11"/>
  <c r="BU54" i="11"/>
  <c r="W54" i="11"/>
  <c r="BP54" i="11"/>
  <c r="AI54" i="11"/>
  <c r="DR54" i="11"/>
  <c r="DW54" i="11"/>
  <c r="AT54" i="11"/>
  <c r="CM54" i="11"/>
  <c r="Y54" i="11"/>
  <c r="EX54" i="11"/>
  <c r="EP54" i="11"/>
  <c r="DM54" i="11"/>
  <c r="CO54" i="11"/>
  <c r="CY54" i="11"/>
  <c r="AE54" i="11"/>
  <c r="AJ54" i="11"/>
  <c r="V54" i="11"/>
  <c r="Z54" i="11"/>
  <c r="EN54" i="11"/>
  <c r="FA54" i="11"/>
  <c r="AW54" i="11"/>
  <c r="AS54" i="11"/>
  <c r="BV54" i="11"/>
  <c r="DO54" i="11"/>
  <c r="DS54" i="11"/>
  <c r="CU54" i="11"/>
  <c r="DJ54" i="11"/>
  <c r="AP54" i="11"/>
  <c r="BT54" i="11"/>
  <c r="EU54" i="11"/>
  <c r="X54" i="11"/>
  <c r="DQ54" i="11"/>
  <c r="AD54" i="11"/>
  <c r="DG54" i="11"/>
  <c r="AQ54" i="11"/>
  <c r="CN54" i="11"/>
  <c r="DZ54" i="11"/>
  <c r="AX54" i="11"/>
  <c r="CQ54" i="11"/>
  <c r="EJ54" i="11"/>
  <c r="BZ54" i="11"/>
  <c r="CE54" i="11"/>
  <c r="AF54" i="11"/>
  <c r="FE54" i="11"/>
  <c r="ET54" i="11"/>
  <c r="DN54" i="11"/>
  <c r="AL54" i="11"/>
  <c r="EK54" i="11"/>
  <c r="BR54" i="11"/>
  <c r="CT54" i="11"/>
  <c r="DL54" i="11"/>
  <c r="DU54" i="11"/>
  <c r="DX54" i="11"/>
  <c r="BM54" i="11"/>
  <c r="DD54" i="11"/>
  <c r="CP54" i="11"/>
  <c r="AO54" i="11"/>
  <c r="DP54" i="11"/>
  <c r="CJ54" i="11"/>
  <c r="CF54" i="11"/>
  <c r="EL54" i="11"/>
  <c r="EG54" i="11"/>
  <c r="DH54" i="11"/>
  <c r="T54" i="11"/>
  <c r="AZ54" i="11"/>
  <c r="CH54" i="11"/>
  <c r="AM54" i="11"/>
  <c r="EC54" i="11"/>
  <c r="CR54" i="11"/>
  <c r="ES54" i="11"/>
  <c r="DK54" i="11"/>
  <c r="CG54" i="11"/>
  <c r="EE54" i="11"/>
  <c r="ER54" i="11"/>
  <c r="DV54" i="11"/>
  <c r="DY54" i="11"/>
  <c r="CK54" i="11"/>
  <c r="CS54" i="11"/>
  <c r="BA54" i="11"/>
  <c r="EZ54" i="11"/>
  <c r="FC54" i="11"/>
  <c r="EB54" i="11"/>
  <c r="CL54" i="11"/>
  <c r="EA54" i="11"/>
  <c r="FD54" i="11"/>
  <c r="BX54" i="11"/>
  <c r="BO54" i="11"/>
  <c r="EY54" i="11"/>
  <c r="AR54" i="11"/>
  <c r="L54" i="11"/>
  <c r="FO54" i="11"/>
  <c r="FP54" i="11"/>
  <c r="FW54" i="11"/>
  <c r="BL54" i="11" s="1"/>
  <c r="FV54" i="11"/>
  <c r="R54" i="11" s="1"/>
  <c r="FM54" i="11"/>
  <c r="FR54" i="11"/>
  <c r="BG54" i="11" s="1"/>
  <c r="FS54" i="11"/>
  <c r="FT54" i="11"/>
  <c r="FN54" i="11"/>
  <c r="BC54" i="11" s="1"/>
  <c r="FQ54" i="11"/>
  <c r="BF54" i="11" s="1"/>
  <c r="FU54" i="11"/>
  <c r="BJ54" i="11" s="1"/>
  <c r="S54" i="11" l="1"/>
  <c r="K54" i="11"/>
  <c r="P54" i="11"/>
  <c r="BK54" i="11"/>
  <c r="BB54" i="11"/>
  <c r="Q54" i="11"/>
  <c r="O54" i="11"/>
  <c r="BD54" i="11"/>
  <c r="J54" i="11"/>
  <c r="M54" i="11"/>
  <c r="N54" i="11"/>
  <c r="BE54" i="11"/>
  <c r="BH54" i="11"/>
  <c r="BI54" i="11"/>
  <c r="FJ54" i="11" l="1"/>
  <c r="FI54" i="11" l="1"/>
  <c r="FK55" i="11"/>
  <c r="CA55" i="11" l="1"/>
  <c r="CT55" i="11"/>
  <c r="T55" i="11"/>
  <c r="CC55" i="11"/>
  <c r="EF55" i="11"/>
  <c r="DL55" i="11"/>
  <c r="AI55" i="11"/>
  <c r="EN55" i="11"/>
  <c r="AJ55" i="11"/>
  <c r="FD55" i="11"/>
  <c r="BU55" i="11"/>
  <c r="DG55" i="11"/>
  <c r="DA55" i="11"/>
  <c r="AW55" i="11"/>
  <c r="ER55" i="11"/>
  <c r="CX55" i="11"/>
  <c r="DR55" i="11"/>
  <c r="EB55" i="11"/>
  <c r="CU55" i="11"/>
  <c r="FB55" i="11"/>
  <c r="DB55" i="11"/>
  <c r="CN55" i="11"/>
  <c r="DN55" i="11"/>
  <c r="AZ55" i="11"/>
  <c r="AG55" i="11"/>
  <c r="EH55" i="11"/>
  <c r="DT55" i="11"/>
  <c r="EU55" i="11"/>
  <c r="EL55" i="11"/>
  <c r="CH55" i="11"/>
  <c r="DH55" i="11"/>
  <c r="BV55" i="11"/>
  <c r="BX55" i="11"/>
  <c r="BN55" i="11"/>
  <c r="DW55" i="11"/>
  <c r="DY55" i="11"/>
  <c r="AQ55" i="11"/>
  <c r="EW55" i="11"/>
  <c r="CG55" i="11"/>
  <c r="DP55" i="11"/>
  <c r="CY55" i="11"/>
  <c r="ET55" i="11"/>
  <c r="AH55" i="11"/>
  <c r="AY55" i="11"/>
  <c r="CV55" i="11"/>
  <c r="BO55" i="11"/>
  <c r="CF55" i="11"/>
  <c r="EC55" i="11"/>
  <c r="DX55" i="11"/>
  <c r="AM55" i="11"/>
  <c r="EP55" i="11"/>
  <c r="DV55" i="11"/>
  <c r="DM55" i="11"/>
  <c r="EK55" i="11"/>
  <c r="DI55" i="11"/>
  <c r="CO55" i="11"/>
  <c r="DE55" i="11"/>
  <c r="EJ55" i="11"/>
  <c r="AS55" i="11"/>
  <c r="BZ55" i="11"/>
  <c r="DS55" i="11"/>
  <c r="AE55" i="11"/>
  <c r="CP55" i="11"/>
  <c r="AF55" i="11"/>
  <c r="EM55" i="11"/>
  <c r="BY55" i="11"/>
  <c r="DO55" i="11"/>
  <c r="BQ55" i="11"/>
  <c r="CB55" i="11"/>
  <c r="CZ55" i="11"/>
  <c r="CI55" i="11"/>
  <c r="EY55" i="11"/>
  <c r="CW55" i="11"/>
  <c r="W55" i="11"/>
  <c r="DF55" i="11"/>
  <c r="AV55" i="11"/>
  <c r="ED55" i="11"/>
  <c r="AB55" i="11"/>
  <c r="V55" i="11"/>
  <c r="AA55" i="11"/>
  <c r="AD55" i="11"/>
  <c r="DC55" i="11"/>
  <c r="DD55" i="11"/>
  <c r="BB55" i="11"/>
  <c r="FE55" i="11"/>
  <c r="DQ55" i="11"/>
  <c r="ES55" i="11"/>
  <c r="BT55" i="11"/>
  <c r="AT55" i="11"/>
  <c r="EI55" i="11"/>
  <c r="BA55" i="11"/>
  <c r="CL55" i="11"/>
  <c r="AR55" i="11"/>
  <c r="Y55" i="11"/>
  <c r="DZ55" i="11"/>
  <c r="EV55" i="11"/>
  <c r="U55" i="11"/>
  <c r="FC55" i="11"/>
  <c r="EZ55" i="11"/>
  <c r="EA55" i="11"/>
  <c r="CE55" i="11"/>
  <c r="AP55" i="11"/>
  <c r="EO55" i="11"/>
  <c r="DK55" i="11"/>
  <c r="AN55" i="11"/>
  <c r="CK55" i="11"/>
  <c r="AK55" i="11"/>
  <c r="AX55" i="11"/>
  <c r="X55" i="11"/>
  <c r="CQ55" i="11"/>
  <c r="Z55" i="11"/>
  <c r="AU55" i="11"/>
  <c r="CD55" i="11"/>
  <c r="CJ55" i="11"/>
  <c r="AO55" i="11"/>
  <c r="EQ55" i="11"/>
  <c r="EE55" i="11"/>
  <c r="DU55" i="11"/>
  <c r="CM55" i="11"/>
  <c r="BW55" i="11"/>
  <c r="BP55" i="11"/>
  <c r="BR55" i="11"/>
  <c r="CS55" i="11"/>
  <c r="CR55" i="11"/>
  <c r="EG55" i="11"/>
  <c r="DJ55" i="11"/>
  <c r="AC55" i="11"/>
  <c r="AL55" i="11"/>
  <c r="EX55" i="11"/>
  <c r="FA55" i="11"/>
  <c r="BS55" i="11"/>
  <c r="M55" i="11"/>
  <c r="FM55" i="11"/>
  <c r="FT55" i="11"/>
  <c r="BJ55" i="11" s="1"/>
  <c r="FW55" i="11"/>
  <c r="BM55" i="11" s="1"/>
  <c r="FU55" i="11"/>
  <c r="FQ55" i="11"/>
  <c r="FP55" i="11"/>
  <c r="L55" i="11" s="1"/>
  <c r="FO55" i="11"/>
  <c r="FV55" i="11"/>
  <c r="R55" i="11" s="1"/>
  <c r="FS55" i="11"/>
  <c r="BI55" i="11" s="1"/>
  <c r="FN55" i="11"/>
  <c r="BD55" i="11" s="1"/>
  <c r="FR55" i="11"/>
  <c r="P55" i="11" l="1"/>
  <c r="N55" i="11"/>
  <c r="BG55" i="11"/>
  <c r="O55" i="11"/>
  <c r="BL55" i="11"/>
  <c r="Q55" i="11"/>
  <c r="BK55" i="11"/>
  <c r="S55" i="11"/>
  <c r="K55" i="11"/>
  <c r="J55" i="11"/>
  <c r="BF55" i="11"/>
  <c r="BE55" i="11"/>
  <c r="BC55" i="11"/>
  <c r="BH55" i="11"/>
  <c r="FJ55" i="11" l="1"/>
  <c r="FK56" i="11" l="1"/>
  <c r="FI55" i="11"/>
  <c r="FM56" i="11" l="1"/>
  <c r="FV56" i="11"/>
  <c r="FR56" i="11"/>
  <c r="BI56" i="11" s="1"/>
  <c r="FW56" i="11"/>
  <c r="FN56" i="11"/>
  <c r="FS56" i="11"/>
  <c r="BJ56" i="11" s="1"/>
  <c r="FU56" i="11"/>
  <c r="BL56" i="11" s="1"/>
  <c r="FQ56" i="11"/>
  <c r="BH56" i="11" s="1"/>
  <c r="FO56" i="11"/>
  <c r="FP56" i="11"/>
  <c r="BG56" i="11" s="1"/>
  <c r="FT56" i="11"/>
  <c r="BK56" i="11" s="1"/>
  <c r="EK56" i="11"/>
  <c r="CH56" i="11"/>
  <c r="DK56" i="11"/>
  <c r="BS56" i="11"/>
  <c r="AC56" i="11"/>
  <c r="AJ56" i="11"/>
  <c r="X56" i="11"/>
  <c r="FD56" i="11"/>
  <c r="CO56" i="11"/>
  <c r="FC56" i="11"/>
  <c r="FB56" i="11"/>
  <c r="CB56" i="11"/>
  <c r="CJ56" i="11"/>
  <c r="EH56" i="11"/>
  <c r="DE56" i="11"/>
  <c r="CS56" i="11"/>
  <c r="CK56" i="11"/>
  <c r="CC56" i="11"/>
  <c r="J56" i="11"/>
  <c r="EM56" i="11"/>
  <c r="BA56" i="11"/>
  <c r="AL56" i="11"/>
  <c r="AM56" i="11"/>
  <c r="EN56" i="11"/>
  <c r="CM56" i="11"/>
  <c r="T56" i="11"/>
  <c r="R56" i="11"/>
  <c r="AO56" i="11"/>
  <c r="M56" i="11"/>
  <c r="AT56" i="11"/>
  <c r="EE56" i="11"/>
  <c r="BO56" i="11"/>
  <c r="BP56" i="11"/>
  <c r="BE56" i="11"/>
  <c r="BR56" i="11"/>
  <c r="EF56" i="11"/>
  <c r="AK56" i="11"/>
  <c r="DD56" i="11"/>
  <c r="EI56" i="11"/>
  <c r="EA56" i="11"/>
  <c r="AU56" i="11"/>
  <c r="AD56" i="11"/>
  <c r="CT56" i="11"/>
  <c r="CW56" i="11"/>
  <c r="DM56" i="11"/>
  <c r="BZ56" i="11"/>
  <c r="CL56" i="11"/>
  <c r="FA56" i="11"/>
  <c r="EJ56" i="11"/>
  <c r="EP56" i="11"/>
  <c r="BW56" i="11"/>
  <c r="CU56" i="11"/>
  <c r="CD56" i="11"/>
  <c r="DU56" i="11"/>
  <c r="EC56" i="11"/>
  <c r="DR56" i="11"/>
  <c r="AB56" i="11"/>
  <c r="DG56" i="11"/>
  <c r="ES56" i="11"/>
  <c r="AY56" i="11"/>
  <c r="EU56" i="11"/>
  <c r="BD56" i="11"/>
  <c r="DB56" i="11"/>
  <c r="BV56" i="11"/>
  <c r="DS56" i="11"/>
  <c r="AR56" i="11"/>
  <c r="EQ56" i="11"/>
  <c r="W56" i="11"/>
  <c r="O56" i="11"/>
  <c r="CR56" i="11"/>
  <c r="BU56" i="11"/>
  <c r="AP56" i="11"/>
  <c r="DI56" i="11"/>
  <c r="EV56" i="11"/>
  <c r="EZ56" i="11"/>
  <c r="EL56" i="11"/>
  <c r="DF56" i="11"/>
  <c r="V56" i="11"/>
  <c r="DX56" i="11"/>
  <c r="CA56" i="11"/>
  <c r="BB56" i="11"/>
  <c r="CY56" i="11"/>
  <c r="CX56" i="11"/>
  <c r="CE56" i="11"/>
  <c r="AG56" i="11"/>
  <c r="BM56" i="11"/>
  <c r="AN56" i="11"/>
  <c r="EO56" i="11"/>
  <c r="AQ56" i="11"/>
  <c r="DO56" i="11"/>
  <c r="DV56" i="11"/>
  <c r="EW56" i="11"/>
  <c r="CN56" i="11"/>
  <c r="DN56" i="11"/>
  <c r="CG56" i="11"/>
  <c r="ED56" i="11"/>
  <c r="Y56" i="11"/>
  <c r="EB56" i="11"/>
  <c r="CZ56" i="11"/>
  <c r="DT56" i="11"/>
  <c r="DZ56" i="11"/>
  <c r="DC56" i="11"/>
  <c r="CP56" i="11"/>
  <c r="EX56" i="11"/>
  <c r="BY56" i="11"/>
  <c r="CV56" i="11"/>
  <c r="U56" i="11"/>
  <c r="BT56" i="11"/>
  <c r="EY56" i="11"/>
  <c r="DA56" i="11"/>
  <c r="BX56" i="11"/>
  <c r="CI56" i="11"/>
  <c r="CQ56" i="11"/>
  <c r="AV56" i="11"/>
  <c r="EG56" i="11"/>
  <c r="Z56" i="11"/>
  <c r="AE56" i="11"/>
  <c r="ET56" i="11"/>
  <c r="BC56" i="11"/>
  <c r="FE56" i="11"/>
  <c r="ER56" i="11"/>
  <c r="AH56" i="11"/>
  <c r="AX56" i="11"/>
  <c r="DW56" i="11"/>
  <c r="DY56" i="11"/>
  <c r="L56" i="11"/>
  <c r="DJ56" i="11"/>
  <c r="AI56" i="11"/>
  <c r="AF56" i="11"/>
  <c r="AS56" i="11"/>
  <c r="BQ56" i="11"/>
  <c r="DQ56" i="11"/>
  <c r="CF56" i="11"/>
  <c r="DH56" i="11"/>
  <c r="AZ56" i="11"/>
  <c r="N56" i="11"/>
  <c r="AW56" i="11"/>
  <c r="DL56" i="11"/>
  <c r="DP56" i="11"/>
  <c r="AA56" i="11"/>
  <c r="S56" i="11"/>
  <c r="BF56" i="11"/>
  <c r="Q56" i="11" l="1"/>
  <c r="P56" i="11"/>
  <c r="BN56" i="11"/>
  <c r="K56" i="11"/>
  <c r="FJ56" i="11" l="1"/>
  <c r="FK57" i="11" s="1"/>
  <c r="FI56" i="11" l="1"/>
  <c r="FV57" i="11" s="1"/>
  <c r="BN57" i="11" s="1"/>
  <c r="FQ57" i="11"/>
  <c r="M57" i="11" s="1"/>
  <c r="FU57" i="11"/>
  <c r="BM57" i="11" s="1"/>
  <c r="FN57" i="11"/>
  <c r="FR57" i="11"/>
  <c r="FW57" i="11"/>
  <c r="BO57" i="11" s="1"/>
  <c r="FT57" i="11"/>
  <c r="FS57" i="11"/>
  <c r="BK57" i="11" s="1"/>
  <c r="FO57" i="11"/>
  <c r="BG57" i="11" s="1"/>
  <c r="DD57" i="11"/>
  <c r="AE57" i="11"/>
  <c r="AJ57" i="11"/>
  <c r="EK57" i="11"/>
  <c r="AF57" i="11"/>
  <c r="CP57" i="11"/>
  <c r="AD57" i="11"/>
  <c r="DC57" i="11"/>
  <c r="CU57" i="11"/>
  <c r="EV57" i="11"/>
  <c r="EM57" i="11"/>
  <c r="AU57" i="11"/>
  <c r="Z57" i="11"/>
  <c r="ER57" i="11"/>
  <c r="CH57" i="11"/>
  <c r="CQ57" i="11"/>
  <c r="CC57" i="11"/>
  <c r="CE57" i="11"/>
  <c r="EX57" i="11"/>
  <c r="DY57" i="11"/>
  <c r="EF57" i="11"/>
  <c r="CR57" i="11"/>
  <c r="EP57" i="11"/>
  <c r="CN57" i="11"/>
  <c r="DU57" i="11"/>
  <c r="CZ57" i="11"/>
  <c r="AL57" i="11"/>
  <c r="FE57" i="11"/>
  <c r="AA57" i="11"/>
  <c r="DX57" i="11"/>
  <c r="ES57" i="11"/>
  <c r="BS57" i="11"/>
  <c r="Y57" i="11"/>
  <c r="AQ57" i="11"/>
  <c r="K57" i="11"/>
  <c r="AR57" i="11"/>
  <c r="CS57" i="11"/>
  <c r="X57" i="11"/>
  <c r="BX57" i="11"/>
  <c r="BT57" i="11"/>
  <c r="V57" i="11"/>
  <c r="AS57" i="11"/>
  <c r="AO57" i="11"/>
  <c r="W57" i="11"/>
  <c r="CT57" i="11"/>
  <c r="DP57" i="11"/>
  <c r="BD57" i="11"/>
  <c r="EO57" i="11"/>
  <c r="AM57" i="11"/>
  <c r="FD57" i="11"/>
  <c r="DI57" i="11"/>
  <c r="AZ57" i="11"/>
  <c r="CO57" i="11"/>
  <c r="CY57" i="11"/>
  <c r="EG57" i="11"/>
  <c r="DB57" i="11"/>
  <c r="AK57" i="11"/>
  <c r="BR57" i="11"/>
  <c r="ET57" i="11"/>
  <c r="DJ57" i="11"/>
  <c r="AW57" i="11"/>
  <c r="CX57" i="11"/>
  <c r="EI57" i="11"/>
  <c r="DZ57" i="11"/>
  <c r="AX57" i="11"/>
  <c r="CI57" i="11"/>
  <c r="FB57" i="11"/>
  <c r="DS57" i="11"/>
  <c r="AP57" i="11"/>
  <c r="CM57" i="11"/>
  <c r="BY57" i="11"/>
  <c r="BZ57" i="11"/>
  <c r="AB57" i="11"/>
  <c r="CJ57" i="11"/>
  <c r="EZ57" i="11"/>
  <c r="CL57" i="11"/>
  <c r="DN57" i="11"/>
  <c r="AI57" i="11"/>
  <c r="DA57" i="11"/>
  <c r="DK57" i="11"/>
  <c r="EJ57" i="11"/>
  <c r="AY57" i="11"/>
  <c r="BV57" i="11"/>
  <c r="DT57" i="11"/>
  <c r="EY57" i="11"/>
  <c r="FC57" i="11"/>
  <c r="BW57" i="11"/>
  <c r="AH57" i="11"/>
  <c r="DV57" i="11"/>
  <c r="EA57" i="11"/>
  <c r="DW57" i="11"/>
  <c r="CK57" i="11"/>
  <c r="DL57" i="11"/>
  <c r="U57" i="11"/>
  <c r="DE57" i="11"/>
  <c r="EU57" i="11"/>
  <c r="DM57" i="11"/>
  <c r="EC57" i="11"/>
  <c r="EN57" i="11"/>
  <c r="CF57" i="11"/>
  <c r="EE57" i="11"/>
  <c r="BA57" i="11"/>
  <c r="CW57" i="11"/>
  <c r="DO57" i="11"/>
  <c r="FA57" i="11"/>
  <c r="AC57" i="11"/>
  <c r="DR57" i="11"/>
  <c r="AT57" i="11"/>
  <c r="CG57" i="11"/>
  <c r="T57" i="11"/>
  <c r="CV57" i="11"/>
  <c r="BB57" i="11"/>
  <c r="AN57" i="11"/>
  <c r="EW57" i="11"/>
  <c r="CB57" i="11"/>
  <c r="EL57" i="11"/>
  <c r="EH57" i="11"/>
  <c r="BC57" i="11"/>
  <c r="BP57" i="11"/>
  <c r="CA57" i="11"/>
  <c r="BQ57" i="11"/>
  <c r="DF57" i="11"/>
  <c r="CD57" i="11"/>
  <c r="EQ57" i="11"/>
  <c r="BU57" i="11"/>
  <c r="DG57" i="11"/>
  <c r="DH57" i="11"/>
  <c r="EB57" i="11"/>
  <c r="AG57" i="11"/>
  <c r="ED57" i="11"/>
  <c r="DQ57" i="11"/>
  <c r="AV57" i="11"/>
  <c r="L57" i="11"/>
  <c r="J57" i="11"/>
  <c r="BL57" i="11"/>
  <c r="N57" i="11"/>
  <c r="FM57" i="11" l="1"/>
  <c r="BE57" i="11" s="1"/>
  <c r="FP57" i="11"/>
  <c r="BH57" i="11" s="1"/>
  <c r="P57" i="11"/>
  <c r="BF57" i="11"/>
  <c r="R57" i="11"/>
  <c r="S57" i="11"/>
  <c r="Q57" i="11"/>
  <c r="O57" i="11"/>
  <c r="BJ57" i="11"/>
  <c r="BI57" i="11"/>
  <c r="FJ57" i="11" l="1"/>
  <c r="FI57" i="11" s="1"/>
  <c r="FK58" i="11" l="1"/>
  <c r="AZ58" i="11" s="1"/>
  <c r="AQ58" i="11"/>
  <c r="AX58" i="11"/>
  <c r="CS58" i="11"/>
  <c r="EI58" i="11"/>
  <c r="AT58" i="11"/>
  <c r="V58" i="11"/>
  <c r="EE58" i="11"/>
  <c r="EC58" i="11"/>
  <c r="BZ58" i="11"/>
  <c r="DU58" i="11"/>
  <c r="CK58" i="11"/>
  <c r="CG58" i="11"/>
  <c r="EW58" i="11"/>
  <c r="AP58" i="11"/>
  <c r="Z58" i="11"/>
  <c r="CA58" i="11"/>
  <c r="DV58" i="11"/>
  <c r="CV58" i="11"/>
  <c r="AF58" i="11"/>
  <c r="AM58" i="11"/>
  <c r="CO58" i="11"/>
  <c r="AH58" i="11"/>
  <c r="DW58" i="11"/>
  <c r="EP58" i="11"/>
  <c r="BT58" i="11"/>
  <c r="CM58" i="11"/>
  <c r="AB58" i="11"/>
  <c r="DM58" i="11"/>
  <c r="BY58" i="11"/>
  <c r="EX58" i="11"/>
  <c r="BS58" i="11"/>
  <c r="FT58" i="11"/>
  <c r="FM58" i="11"/>
  <c r="FV58" i="11"/>
  <c r="FO58" i="11"/>
  <c r="FU58" i="11"/>
  <c r="BN58" i="11" s="1"/>
  <c r="FR58" i="11"/>
  <c r="FW58" i="11"/>
  <c r="FQ58" i="11"/>
  <c r="M58" i="11" s="1"/>
  <c r="FN58" i="11"/>
  <c r="FP58" i="11"/>
  <c r="FS58" i="11"/>
  <c r="BL58" i="11" s="1"/>
  <c r="O58" i="11" l="1"/>
  <c r="N58" i="11"/>
  <c r="DF58" i="11"/>
  <c r="EA58" i="11"/>
  <c r="CQ58" i="11"/>
  <c r="BR58" i="11"/>
  <c r="CC58" i="11"/>
  <c r="EO58" i="11"/>
  <c r="FB58" i="11"/>
  <c r="AG58" i="11"/>
  <c r="CU58" i="11"/>
  <c r="EB58" i="11"/>
  <c r="X58" i="11"/>
  <c r="DI58" i="11"/>
  <c r="EH58" i="11"/>
  <c r="DL58" i="11"/>
  <c r="BU58" i="11"/>
  <c r="EG58" i="11"/>
  <c r="CB58" i="11"/>
  <c r="FC58" i="11"/>
  <c r="CI58" i="11"/>
  <c r="DZ58" i="11"/>
  <c r="U58" i="11"/>
  <c r="ER58" i="11"/>
  <c r="DG58" i="11"/>
  <c r="CR58" i="11"/>
  <c r="EV58" i="11"/>
  <c r="T58" i="11"/>
  <c r="ET58" i="11"/>
  <c r="AV58" i="11"/>
  <c r="DT58" i="11"/>
  <c r="BW58" i="11"/>
  <c r="CH58" i="11"/>
  <c r="CW58" i="11"/>
  <c r="CY58" i="11"/>
  <c r="BP58" i="11"/>
  <c r="BO58" i="11"/>
  <c r="CX58" i="11"/>
  <c r="CN58" i="11"/>
  <c r="AA58" i="11"/>
  <c r="EQ58" i="11"/>
  <c r="FD58" i="11"/>
  <c r="DC58" i="11"/>
  <c r="AL58" i="11"/>
  <c r="AI58" i="11"/>
  <c r="DQ58" i="11"/>
  <c r="AW58" i="11"/>
  <c r="EY58" i="11"/>
  <c r="AS58" i="11"/>
  <c r="CF58" i="11"/>
  <c r="DP58" i="11"/>
  <c r="BC58" i="11"/>
  <c r="CZ58" i="11"/>
  <c r="DA58" i="11"/>
  <c r="EJ58" i="11"/>
  <c r="ED58" i="11"/>
  <c r="AY58" i="11"/>
  <c r="DR58" i="11"/>
  <c r="CJ58" i="11"/>
  <c r="W58" i="11"/>
  <c r="DX58" i="11"/>
  <c r="CD58" i="11"/>
  <c r="DB58" i="11"/>
  <c r="BV58" i="11"/>
  <c r="DD58" i="11"/>
  <c r="CL58" i="11"/>
  <c r="AE58" i="11"/>
  <c r="ES58" i="11"/>
  <c r="EU58" i="11"/>
  <c r="FE58" i="11"/>
  <c r="BD58" i="11"/>
  <c r="BB58" i="11"/>
  <c r="J58" i="11"/>
  <c r="DE58" i="11"/>
  <c r="CP58" i="11"/>
  <c r="AO58" i="11"/>
  <c r="R58" i="11"/>
  <c r="AN58" i="11"/>
  <c r="AK58" i="11"/>
  <c r="EN58" i="11"/>
  <c r="AC58" i="11"/>
  <c r="DO58" i="11"/>
  <c r="Y58" i="11"/>
  <c r="Q58" i="11"/>
  <c r="DY58" i="11"/>
  <c r="CT58" i="11"/>
  <c r="EM58" i="11"/>
  <c r="BX58" i="11"/>
  <c r="DJ58" i="11"/>
  <c r="AD58" i="11"/>
  <c r="DH58" i="11"/>
  <c r="EF58" i="11"/>
  <c r="DS58" i="11"/>
  <c r="BE58" i="11"/>
  <c r="DK58" i="11"/>
  <c r="CE58" i="11"/>
  <c r="EZ58" i="11"/>
  <c r="BQ58" i="11"/>
  <c r="FA58" i="11"/>
  <c r="DN58" i="11"/>
  <c r="AU58" i="11"/>
  <c r="AJ58" i="11"/>
  <c r="AR58" i="11"/>
  <c r="EK58" i="11"/>
  <c r="EL58" i="11"/>
  <c r="BA58" i="11"/>
  <c r="L58" i="11"/>
  <c r="BK58" i="11"/>
  <c r="BF58" i="11"/>
  <c r="BG58" i="11"/>
  <c r="P58" i="11"/>
  <c r="K58" i="11"/>
  <c r="BJ58" i="11"/>
  <c r="S58" i="11"/>
  <c r="BM58" i="11"/>
  <c r="BH58" i="11"/>
  <c r="BI58" i="11"/>
  <c r="FJ58" i="11" l="1"/>
  <c r="FK59" i="11" s="1"/>
  <c r="FI58" i="11" l="1"/>
  <c r="FU59" i="11" s="1"/>
  <c r="BO59" i="11" s="1"/>
  <c r="DX59" i="11"/>
  <c r="BF59" i="11"/>
  <c r="CA59" i="11"/>
  <c r="Z59" i="11"/>
  <c r="AP59" i="11"/>
  <c r="U59" i="11"/>
  <c r="V59" i="11"/>
  <c r="DW59" i="11"/>
  <c r="DB59" i="11"/>
  <c r="DR59" i="11"/>
  <c r="AT59" i="11"/>
  <c r="AZ59" i="11"/>
  <c r="EB59" i="11"/>
  <c r="DD59" i="11"/>
  <c r="AG59" i="11"/>
  <c r="CV59" i="11"/>
  <c r="CU59" i="11"/>
  <c r="DV59" i="11"/>
  <c r="FE59" i="11"/>
  <c r="CF59" i="11"/>
  <c r="DA59" i="11"/>
  <c r="AI59" i="11"/>
  <c r="AK59" i="11"/>
  <c r="EQ59" i="11"/>
  <c r="DT59" i="11"/>
  <c r="EG59" i="11"/>
  <c r="CT59" i="11"/>
  <c r="BZ59" i="11"/>
  <c r="DJ59" i="11"/>
  <c r="CL59" i="11"/>
  <c r="AD59" i="11"/>
  <c r="AS59" i="11"/>
  <c r="ER59" i="11"/>
  <c r="CB59" i="11"/>
  <c r="DS59" i="11"/>
  <c r="BY59" i="11"/>
  <c r="CO59" i="11"/>
  <c r="AY59" i="11"/>
  <c r="BS59" i="11"/>
  <c r="AX59" i="11"/>
  <c r="ES59" i="11"/>
  <c r="AN59" i="11"/>
  <c r="CZ59" i="11"/>
  <c r="ED59" i="11"/>
  <c r="CQ59" i="11"/>
  <c r="CW59" i="11"/>
  <c r="DZ59" i="11"/>
  <c r="CH59" i="11"/>
  <c r="AO59" i="11"/>
  <c r="DL59" i="11"/>
  <c r="BE59" i="11"/>
  <c r="FA59" i="11"/>
  <c r="CS59" i="11"/>
  <c r="AB59" i="11"/>
  <c r="DI59" i="11"/>
  <c r="FC59" i="11"/>
  <c r="EP59" i="11"/>
  <c r="EN59" i="11"/>
  <c r="AL59" i="11"/>
  <c r="EH59" i="11"/>
  <c r="AJ59" i="11"/>
  <c r="X59" i="11"/>
  <c r="CD59" i="11"/>
  <c r="BB59" i="11"/>
  <c r="AV59" i="11"/>
  <c r="BR59" i="11"/>
  <c r="BC59" i="11"/>
  <c r="EC59" i="11"/>
  <c r="CY59" i="11"/>
  <c r="T59" i="11"/>
  <c r="DF59" i="11"/>
  <c r="W59" i="11"/>
  <c r="AC59" i="11"/>
  <c r="EZ59" i="11"/>
  <c r="CJ59" i="11"/>
  <c r="BT59" i="11"/>
  <c r="EL59" i="11"/>
  <c r="BU59" i="11"/>
  <c r="AM59" i="11"/>
  <c r="Q59" i="11"/>
  <c r="CE59" i="11"/>
  <c r="CX59" i="11"/>
  <c r="EM59" i="11"/>
  <c r="AH59" i="11"/>
  <c r="EV59" i="11"/>
  <c r="DN59" i="11"/>
  <c r="AA59" i="11"/>
  <c r="EY59" i="11"/>
  <c r="CK59" i="11"/>
  <c r="EX59" i="11"/>
  <c r="CP59" i="11"/>
  <c r="EO59" i="11"/>
  <c r="CR59" i="11"/>
  <c r="FD59" i="11"/>
  <c r="DO59" i="11"/>
  <c r="AR59" i="11"/>
  <c r="CG59" i="11"/>
  <c r="CI59" i="11"/>
  <c r="BW59" i="11"/>
  <c r="BX59" i="11"/>
  <c r="Y59" i="11"/>
  <c r="EJ59" i="11"/>
  <c r="CN59" i="11"/>
  <c r="AU59" i="11"/>
  <c r="DG59" i="11"/>
  <c r="DH59" i="11"/>
  <c r="BD59" i="11"/>
  <c r="FB59" i="11"/>
  <c r="AE59" i="11"/>
  <c r="DY59" i="11"/>
  <c r="EA59" i="11"/>
  <c r="DC59" i="11"/>
  <c r="DQ59" i="11"/>
  <c r="CM59" i="11"/>
  <c r="DE59" i="11"/>
  <c r="EI59" i="11"/>
  <c r="CC59" i="11"/>
  <c r="AW59" i="11"/>
  <c r="AF59" i="11"/>
  <c r="EU59" i="11"/>
  <c r="BA59" i="11"/>
  <c r="EF59" i="11"/>
  <c r="DU59" i="11"/>
  <c r="AQ59" i="11"/>
  <c r="EK59" i="11"/>
  <c r="EE59" i="11"/>
  <c r="DM59" i="11"/>
  <c r="EW59" i="11"/>
  <c r="DP59" i="11"/>
  <c r="DK59" i="11"/>
  <c r="ET59" i="11"/>
  <c r="BV59" i="11"/>
  <c r="FR59" i="11" l="1"/>
  <c r="BL59" i="11" s="1"/>
  <c r="FT59" i="11"/>
  <c r="FS59" i="11"/>
  <c r="O59" i="11" s="1"/>
  <c r="FO59" i="11"/>
  <c r="FQ59" i="11"/>
  <c r="FM59" i="11"/>
  <c r="BG59" i="11" s="1"/>
  <c r="FN59" i="11"/>
  <c r="BH59" i="11" s="1"/>
  <c r="FP59" i="11"/>
  <c r="FV59" i="11"/>
  <c r="BP59" i="11" s="1"/>
  <c r="FW59" i="11"/>
  <c r="BQ59" i="11" s="1"/>
  <c r="R59" i="11"/>
  <c r="S59" i="11"/>
  <c r="BM59" i="11"/>
  <c r="N59" i="11"/>
  <c r="J59" i="11" l="1"/>
  <c r="BJ59" i="11"/>
  <c r="L59" i="11"/>
  <c r="BI59" i="11"/>
  <c r="K59" i="11"/>
  <c r="BN59" i="11"/>
  <c r="P59" i="11"/>
  <c r="BK59" i="11"/>
  <c r="M59" i="11"/>
  <c r="FJ59" i="11" l="1"/>
  <c r="FI59" i="11" s="1"/>
  <c r="FN60" i="11" s="1"/>
  <c r="FU60" i="11" l="1"/>
  <c r="FP60" i="11"/>
  <c r="FM60" i="11"/>
  <c r="FT60" i="11"/>
  <c r="BO60" i="11" s="1"/>
  <c r="FS60" i="11"/>
  <c r="FO60" i="11"/>
  <c r="FQ60" i="11"/>
  <c r="FV60" i="11"/>
  <c r="BQ60" i="11" s="1"/>
  <c r="FW60" i="11"/>
  <c r="FR60" i="11"/>
  <c r="FK60" i="11"/>
  <c r="BP60" i="11" s="1"/>
  <c r="S60" i="11"/>
  <c r="CT60" i="11"/>
  <c r="EX60" i="11"/>
  <c r="Q60" i="11"/>
  <c r="DP60" i="11"/>
  <c r="DO60" i="11"/>
  <c r="EC60" i="11"/>
  <c r="AB60" i="11"/>
  <c r="K60" i="11"/>
  <c r="AJ60" i="11"/>
  <c r="AT60" i="11"/>
  <c r="EL60" i="11"/>
  <c r="FB60" i="11"/>
  <c r="BV60" i="11"/>
  <c r="AV60" i="11"/>
  <c r="DS60" i="11"/>
  <c r="DW60" i="11"/>
  <c r="EP60" i="11"/>
  <c r="ES60" i="11"/>
  <c r="DI60" i="11"/>
  <c r="DF60" i="11"/>
  <c r="CZ60" i="11"/>
  <c r="N60" i="11"/>
  <c r="DV60" i="11"/>
  <c r="EB60" i="11"/>
  <c r="EU60" i="11"/>
  <c r="CQ60" i="11"/>
  <c r="CD60" i="11"/>
  <c r="DQ60" i="11"/>
  <c r="EW60" i="11"/>
  <c r="CL60" i="11"/>
  <c r="DK60" i="11"/>
  <c r="EA60" i="11"/>
  <c r="AP60" i="11"/>
  <c r="DR60" i="11"/>
  <c r="CR60" i="11"/>
  <c r="AW60" i="11"/>
  <c r="CM60" i="11"/>
  <c r="EQ60" i="11"/>
  <c r="ET60" i="11"/>
  <c r="FA60" i="11"/>
  <c r="DZ60" i="11"/>
  <c r="DH60" i="11"/>
  <c r="BG60" i="11"/>
  <c r="CW60" i="11"/>
  <c r="BB60" i="11"/>
  <c r="CX60" i="11"/>
  <c r="AE60" i="11"/>
  <c r="DG60" i="11"/>
  <c r="CN60" i="11"/>
  <c r="FC60" i="11"/>
  <c r="AY60" i="11"/>
  <c r="ER60" i="11"/>
  <c r="CJ60" i="11"/>
  <c r="DD60" i="11"/>
  <c r="DJ60" i="11"/>
  <c r="Z60" i="11"/>
  <c r="DU60" i="11"/>
  <c r="BA60" i="11"/>
  <c r="BW60" i="11"/>
  <c r="CI60" i="11"/>
  <c r="BS60" i="11"/>
  <c r="AR60" i="11"/>
  <c r="DY60" i="11"/>
  <c r="DL60" i="11"/>
  <c r="EJ60" i="11"/>
  <c r="EZ60" i="11"/>
  <c r="DE60" i="11"/>
  <c r="DA60" i="11"/>
  <c r="BT60" i="11"/>
  <c r="AC60" i="11"/>
  <c r="AS60" i="11"/>
  <c r="W60" i="11"/>
  <c r="CO60" i="11"/>
  <c r="FD60" i="11"/>
  <c r="T60" i="11"/>
  <c r="AZ60" i="11"/>
  <c r="EI60" i="11"/>
  <c r="CF60" i="11"/>
  <c r="EM60" i="11"/>
  <c r="AH60" i="11"/>
  <c r="AU60" i="11"/>
  <c r="EN60" i="11"/>
  <c r="EF60" i="11"/>
  <c r="CE60" i="11"/>
  <c r="AK60" i="11"/>
  <c r="BD60" i="11"/>
  <c r="EE60" i="11"/>
  <c r="CU60" i="11"/>
  <c r="AG60" i="11"/>
  <c r="BU60" i="11"/>
  <c r="EO60" i="11"/>
  <c r="BY60" i="11"/>
  <c r="AX60" i="11"/>
  <c r="EG60" i="11"/>
  <c r="AI60" i="11"/>
  <c r="CY60" i="11"/>
  <c r="BR60" i="11"/>
  <c r="BM60" i="11"/>
  <c r="BJ60" i="11"/>
  <c r="J60" i="11"/>
  <c r="BI60" i="11"/>
  <c r="M60" i="11"/>
  <c r="BH60" i="11"/>
  <c r="P60" i="11"/>
  <c r="O60" i="11"/>
  <c r="BL60" i="11"/>
  <c r="DM60" i="11" l="1"/>
  <c r="AM60" i="11"/>
  <c r="CG60" i="11"/>
  <c r="CH60" i="11"/>
  <c r="FE60" i="11"/>
  <c r="BF60" i="11"/>
  <c r="DN60" i="11"/>
  <c r="DC60" i="11"/>
  <c r="CS60" i="11"/>
  <c r="AO60" i="11"/>
  <c r="Y60" i="11"/>
  <c r="V60" i="11"/>
  <c r="BZ60" i="11"/>
  <c r="BC60" i="11"/>
  <c r="AN60" i="11"/>
  <c r="EV60" i="11"/>
  <c r="AF60" i="11"/>
  <c r="CB60" i="11"/>
  <c r="AQ60" i="11"/>
  <c r="CC60" i="11"/>
  <c r="ED60" i="11"/>
  <c r="DB60" i="11"/>
  <c r="CV60" i="11"/>
  <c r="R60" i="11"/>
  <c r="EY60" i="11"/>
  <c r="L60" i="11"/>
  <c r="AL60" i="11"/>
  <c r="DT60" i="11"/>
  <c r="EH60" i="11"/>
  <c r="AD60" i="11"/>
  <c r="CP60" i="11"/>
  <c r="AA60" i="11"/>
  <c r="CK60" i="11"/>
  <c r="EK60" i="11"/>
  <c r="BE60" i="11"/>
  <c r="DX60" i="11"/>
  <c r="U60" i="11"/>
  <c r="X60" i="11"/>
  <c r="BX60" i="11"/>
  <c r="CA60" i="11"/>
  <c r="BK60" i="11"/>
  <c r="BN60" i="11"/>
  <c r="FJ60" i="11" l="1"/>
  <c r="FK61" i="11" s="1"/>
  <c r="AX61" i="11" s="1"/>
  <c r="T61" i="11"/>
  <c r="CG61" i="11"/>
  <c r="BY61" i="11"/>
  <c r="U61" i="11"/>
  <c r="CP61" i="11"/>
  <c r="CD61" i="11"/>
  <c r="CW61" i="11"/>
  <c r="V61" i="11"/>
  <c r="BV61" i="11"/>
  <c r="AH61" i="11"/>
  <c r="DQ61" i="11"/>
  <c r="DD61" i="11"/>
  <c r="BX61" i="11"/>
  <c r="EE61" i="11" l="1"/>
  <c r="AU61" i="11"/>
  <c r="CH61" i="11"/>
  <c r="BC61" i="11"/>
  <c r="DN61" i="11"/>
  <c r="EU61" i="11"/>
  <c r="CK61" i="11"/>
  <c r="EX61" i="11"/>
  <c r="AK61" i="11"/>
  <c r="FB61" i="11"/>
  <c r="ER61" i="11"/>
  <c r="EP61" i="11"/>
  <c r="AP61" i="11"/>
  <c r="EB61" i="11"/>
  <c r="CR61" i="11"/>
  <c r="EG61" i="11"/>
  <c r="EM61" i="11"/>
  <c r="BD61" i="11"/>
  <c r="CI61" i="11"/>
  <c r="CF61" i="11"/>
  <c r="AQ61" i="11"/>
  <c r="CA61" i="11"/>
  <c r="CS61" i="11"/>
  <c r="AT61" i="11"/>
  <c r="CE61" i="11"/>
  <c r="DZ61" i="11"/>
  <c r="DC61" i="11"/>
  <c r="AI61" i="11"/>
  <c r="EA61" i="11"/>
  <c r="BH61" i="11"/>
  <c r="EQ61" i="11"/>
  <c r="DG61" i="11"/>
  <c r="AV61" i="11"/>
  <c r="DK61" i="11"/>
  <c r="ED61" i="11"/>
  <c r="CL61" i="11"/>
  <c r="AJ61" i="11"/>
  <c r="BZ61" i="11"/>
  <c r="EZ61" i="11"/>
  <c r="CZ61" i="11"/>
  <c r="EO61" i="11"/>
  <c r="EC61" i="11"/>
  <c r="DE61" i="11"/>
  <c r="BG61" i="11"/>
  <c r="ES61" i="11"/>
  <c r="BB61" i="11"/>
  <c r="DR61" i="11"/>
  <c r="DH61" i="11"/>
  <c r="DY61" i="11"/>
  <c r="AZ61" i="11"/>
  <c r="Y61" i="11"/>
  <c r="EK61" i="11"/>
  <c r="EF61" i="11"/>
  <c r="DM61" i="11"/>
  <c r="AE61" i="11"/>
  <c r="BU61" i="11"/>
  <c r="BA61" i="11"/>
  <c r="AA61" i="11"/>
  <c r="DX61" i="11"/>
  <c r="FE61" i="11"/>
  <c r="DW61" i="11"/>
  <c r="CM61" i="11"/>
  <c r="DS61" i="11"/>
  <c r="CN61" i="11"/>
  <c r="FI60" i="11"/>
  <c r="FV61" i="11" s="1"/>
  <c r="BR61" i="11" s="1"/>
  <c r="CQ61" i="11"/>
  <c r="CX61" i="11"/>
  <c r="CB61" i="11"/>
  <c r="EH61" i="11"/>
  <c r="EV61" i="11"/>
  <c r="AG61" i="11"/>
  <c r="AW61" i="11"/>
  <c r="EJ61" i="11"/>
  <c r="AD61" i="11"/>
  <c r="DI61" i="11"/>
  <c r="CC61" i="11"/>
  <c r="DU61" i="11"/>
  <c r="AB61" i="11"/>
  <c r="FD61" i="11"/>
  <c r="CY61" i="11"/>
  <c r="AC61" i="11"/>
  <c r="EY61" i="11"/>
  <c r="CO61" i="11"/>
  <c r="EN61" i="11"/>
  <c r="CT61" i="11"/>
  <c r="AY61" i="11"/>
  <c r="DF61" i="11"/>
  <c r="FC61" i="11"/>
  <c r="AM61" i="11"/>
  <c r="EL61" i="11"/>
  <c r="DP61" i="11"/>
  <c r="CV61" i="11"/>
  <c r="BT61" i="11"/>
  <c r="DT61" i="11"/>
  <c r="AF61" i="11"/>
  <c r="AR61" i="11"/>
  <c r="DV61" i="11"/>
  <c r="AO61" i="11"/>
  <c r="DJ61" i="11"/>
  <c r="Z61" i="11"/>
  <c r="DA61" i="11"/>
  <c r="DL61" i="11"/>
  <c r="FA61" i="11"/>
  <c r="BW61" i="11"/>
  <c r="W61" i="11"/>
  <c r="EI61" i="11"/>
  <c r="X61" i="11"/>
  <c r="AN61" i="11"/>
  <c r="DB61" i="11"/>
  <c r="CJ61" i="11"/>
  <c r="BF61" i="11"/>
  <c r="AL61" i="11"/>
  <c r="AS61" i="11"/>
  <c r="EW61" i="11"/>
  <c r="DO61" i="11"/>
  <c r="CU61" i="11"/>
  <c r="BE61" i="11"/>
  <c r="ET61" i="11"/>
  <c r="R61" i="11"/>
  <c r="FW61" i="11"/>
  <c r="FQ61" i="11"/>
  <c r="FS61" i="11"/>
  <c r="FU61" i="11"/>
  <c r="FN61" i="11"/>
  <c r="FP61" i="11"/>
  <c r="FT61" i="11"/>
  <c r="FM61" i="11"/>
  <c r="BI61" i="11" s="1"/>
  <c r="FO61" i="11"/>
  <c r="BK61" i="11" s="1"/>
  <c r="FR61" i="11"/>
  <c r="K61" i="11" l="1"/>
  <c r="BO61" i="11"/>
  <c r="O61" i="11"/>
  <c r="BQ61" i="11"/>
  <c r="Q61" i="11"/>
  <c r="BP61" i="11"/>
  <c r="P61" i="11"/>
  <c r="BN61" i="11"/>
  <c r="N61" i="11"/>
  <c r="BL61" i="11"/>
  <c r="L61" i="11"/>
  <c r="BM61" i="11"/>
  <c r="M61" i="11"/>
  <c r="BJ61" i="11"/>
  <c r="J61" i="11"/>
  <c r="BS61" i="11"/>
  <c r="S61" i="11"/>
  <c r="FJ61" i="11" l="1"/>
  <c r="FK62" i="11" s="1"/>
  <c r="EP62" i="11" s="1"/>
  <c r="DV62" i="11"/>
  <c r="AK62" i="11"/>
  <c r="CN62" i="11"/>
  <c r="EN62" i="11"/>
  <c r="CD62" i="11"/>
  <c r="FE62" i="11"/>
  <c r="DR62" i="11"/>
  <c r="EM62" i="11"/>
  <c r="EW62" i="11"/>
  <c r="EQ62" i="11"/>
  <c r="BZ62" i="11"/>
  <c r="AU62" i="11"/>
  <c r="EB62" i="11"/>
  <c r="DJ62" i="11"/>
  <c r="ER62" i="11"/>
  <c r="CM62" i="11"/>
  <c r="BY62" i="11"/>
  <c r="DI62" i="11"/>
  <c r="AB62" i="11"/>
  <c r="EV62" i="11"/>
  <c r="CP62" i="11"/>
  <c r="AH62" i="11"/>
  <c r="AJ62" i="11"/>
  <c r="W62" i="11"/>
  <c r="AV62" i="11"/>
  <c r="EJ62" i="11"/>
  <c r="DQ62" i="11"/>
  <c r="BF62" i="11"/>
  <c r="Y62" i="11"/>
  <c r="BX62" i="11"/>
  <c r="P62" i="11"/>
  <c r="FD62" i="11"/>
  <c r="CR62" i="11"/>
  <c r="EZ62" i="11"/>
  <c r="AN62" i="11"/>
  <c r="EE62" i="11"/>
  <c r="BH62" i="11"/>
  <c r="AO62" i="11"/>
  <c r="DM62" i="11"/>
  <c r="DH62" i="11"/>
  <c r="BW62" i="11"/>
  <c r="DB62" i="11"/>
  <c r="FC62" i="11"/>
  <c r="DP62" i="11"/>
  <c r="CV62" i="11"/>
  <c r="DS62" i="11"/>
  <c r="AS62" i="11"/>
  <c r="CE62" i="11"/>
  <c r="CA62" i="11"/>
  <c r="EY62" i="11"/>
  <c r="CY62" i="11"/>
  <c r="EU62" i="11"/>
  <c r="CS62" i="11"/>
  <c r="CC62" i="11"/>
  <c r="U62" i="11" l="1"/>
  <c r="EF62" i="11"/>
  <c r="AQ62" i="11"/>
  <c r="AF62" i="11"/>
  <c r="L62" i="11"/>
  <c r="X62" i="11"/>
  <c r="BV62" i="11"/>
  <c r="BC62" i="11"/>
  <c r="CW62" i="11"/>
  <c r="DY62" i="11"/>
  <c r="T62" i="11"/>
  <c r="CJ62" i="11"/>
  <c r="CX62" i="11"/>
  <c r="DA62" i="11"/>
  <c r="BG62" i="11"/>
  <c r="DK62" i="11"/>
  <c r="Z62" i="11"/>
  <c r="BB62" i="11"/>
  <c r="AG62" i="11"/>
  <c r="AA62" i="11"/>
  <c r="AY62" i="11"/>
  <c r="CI62" i="11"/>
  <c r="AT62" i="11"/>
  <c r="AI62" i="11"/>
  <c r="DU62" i="11"/>
  <c r="AW62" i="11"/>
  <c r="CZ62" i="11"/>
  <c r="FA62" i="11"/>
  <c r="CO62" i="11"/>
  <c r="K62" i="11"/>
  <c r="CK62" i="11"/>
  <c r="R62" i="11"/>
  <c r="CL62" i="11"/>
  <c r="DC62" i="11"/>
  <c r="DG62" i="11"/>
  <c r="EG62" i="11"/>
  <c r="DW62" i="11"/>
  <c r="DZ62" i="11"/>
  <c r="CH62" i="11"/>
  <c r="EK62" i="11"/>
  <c r="DT62" i="11"/>
  <c r="DX62" i="11"/>
  <c r="DF62" i="11"/>
  <c r="DN62" i="11"/>
  <c r="DE62" i="11"/>
  <c r="AL62" i="11"/>
  <c r="EL62" i="11"/>
  <c r="BA62" i="11"/>
  <c r="V62" i="11"/>
  <c r="CB62" i="11"/>
  <c r="AC62" i="11"/>
  <c r="BI62" i="11"/>
  <c r="EO62" i="11"/>
  <c r="CU62" i="11"/>
  <c r="CQ62" i="11"/>
  <c r="ES62" i="11"/>
  <c r="AZ62" i="11"/>
  <c r="BE62" i="11"/>
  <c r="AM62" i="11"/>
  <c r="O62" i="11"/>
  <c r="J62" i="11"/>
  <c r="ET62" i="11"/>
  <c r="AE62" i="11"/>
  <c r="AR62" i="11"/>
  <c r="EA62" i="11"/>
  <c r="EH62" i="11"/>
  <c r="DD62" i="11"/>
  <c r="DO62" i="11"/>
  <c r="CG62" i="11"/>
  <c r="EX62" i="11"/>
  <c r="DL62" i="11"/>
  <c r="ED62" i="11"/>
  <c r="CF62" i="11"/>
  <c r="CT62" i="11"/>
  <c r="S62" i="11"/>
  <c r="EI62" i="11"/>
  <c r="EC62" i="11"/>
  <c r="BU62" i="11"/>
  <c r="AP62" i="11"/>
  <c r="AX62" i="11"/>
  <c r="AD62" i="11"/>
  <c r="FB62" i="11"/>
  <c r="BD62" i="11"/>
  <c r="FI61" i="11"/>
  <c r="Q62" i="11"/>
  <c r="N62" i="11"/>
  <c r="FP62" i="11" l="1"/>
  <c r="BM62" i="11" s="1"/>
  <c r="FM62" i="11"/>
  <c r="BJ62" i="11" s="1"/>
  <c r="FO62" i="11"/>
  <c r="BL62" i="11" s="1"/>
  <c r="FS62" i="11"/>
  <c r="BP62" i="11" s="1"/>
  <c r="FR62" i="11"/>
  <c r="BO62" i="11" s="1"/>
  <c r="FU62" i="11"/>
  <c r="BR62" i="11" s="1"/>
  <c r="FW62" i="11"/>
  <c r="BT62" i="11" s="1"/>
  <c r="FQ62" i="11"/>
  <c r="FV62" i="11"/>
  <c r="BS62" i="11" s="1"/>
  <c r="FT62" i="11"/>
  <c r="BQ62" i="11" s="1"/>
  <c r="FN62" i="11"/>
  <c r="BK62" i="11" s="1"/>
  <c r="M62" i="11" l="1"/>
  <c r="FJ62" i="11" s="1"/>
  <c r="FI62" i="11" s="1"/>
  <c r="FM63" i="11" s="1"/>
  <c r="BN62" i="11"/>
  <c r="FU63" i="11" l="1"/>
  <c r="FV63" i="11"/>
  <c r="FO63" i="11"/>
  <c r="FR63" i="11"/>
  <c r="FT63" i="11"/>
  <c r="FW63" i="11"/>
  <c r="S63" i="11" s="1"/>
  <c r="FS63" i="11"/>
  <c r="FK63" i="11"/>
  <c r="FP63" i="11"/>
  <c r="L63" i="11" s="1"/>
  <c r="FN63" i="11"/>
  <c r="J63" i="11" s="1"/>
  <c r="FQ63" i="11"/>
  <c r="M63" i="11" s="1"/>
  <c r="AY63" i="11"/>
  <c r="BV63" i="11"/>
  <c r="CZ63" i="11"/>
  <c r="DG63" i="11"/>
  <c r="FD63" i="11"/>
  <c r="X63" i="11"/>
  <c r="CI63" i="11"/>
  <c r="DH63" i="11"/>
  <c r="DE63" i="11"/>
  <c r="CB63" i="11"/>
  <c r="DD63" i="11"/>
  <c r="CK63" i="11"/>
  <c r="AW63" i="11"/>
  <c r="BG63" i="11"/>
  <c r="AN63" i="11"/>
  <c r="EX63" i="11"/>
  <c r="BA63" i="11"/>
  <c r="EI63" i="11"/>
  <c r="AR63" i="11"/>
  <c r="CT63" i="11"/>
  <c r="ED63" i="11"/>
  <c r="DJ63" i="11"/>
  <c r="EV63" i="11"/>
  <c r="EG63" i="11"/>
  <c r="BF63" i="11"/>
  <c r="FA63" i="11"/>
  <c r="DU63" i="11"/>
  <c r="EP63" i="11"/>
  <c r="EC63" i="11"/>
  <c r="EQ63" i="11"/>
  <c r="BW63" i="11"/>
  <c r="EK63" i="11"/>
  <c r="EH63" i="11"/>
  <c r="T63" i="11"/>
  <c r="FE63" i="11"/>
  <c r="AK63" i="11"/>
  <c r="BC63" i="11"/>
  <c r="U63" i="11"/>
  <c r="AJ63" i="11"/>
  <c r="CA63" i="11"/>
  <c r="EW63" i="11"/>
  <c r="ER63" i="11"/>
  <c r="DM63" i="11"/>
  <c r="CF63" i="11"/>
  <c r="BZ63" i="11"/>
  <c r="DF63" i="11"/>
  <c r="CJ63" i="11"/>
  <c r="DC63" i="11"/>
  <c r="DK63" i="11"/>
  <c r="Y63" i="11"/>
  <c r="DR63" i="11"/>
  <c r="DL63" i="11"/>
  <c r="EZ63" i="11"/>
  <c r="Z63" i="11"/>
  <c r="DA63" i="11"/>
  <c r="DY63" i="11"/>
  <c r="AE63" i="11"/>
  <c r="CN63" i="11"/>
  <c r="ET63" i="11"/>
  <c r="AS63" i="11"/>
  <c r="N63" i="11"/>
  <c r="FB63" i="11"/>
  <c r="AT63" i="11"/>
  <c r="EM63" i="11"/>
  <c r="CD63" i="11"/>
  <c r="BH63" i="11"/>
  <c r="CV63" i="11"/>
  <c r="CM63" i="11"/>
  <c r="ES63" i="11"/>
  <c r="EY63" i="11"/>
  <c r="AQ63" i="11"/>
  <c r="DB63" i="11"/>
  <c r="CG63" i="11"/>
  <c r="DT63" i="11"/>
  <c r="EA63" i="11"/>
  <c r="EB63" i="11"/>
  <c r="BB63" i="11"/>
  <c r="CQ63" i="11"/>
  <c r="W63" i="11"/>
  <c r="EU63" i="11"/>
  <c r="BJ63" i="11"/>
  <c r="AO63" i="11"/>
  <c r="CW63" i="11"/>
  <c r="CU63" i="11"/>
  <c r="AB63" i="11"/>
  <c r="AZ63" i="11"/>
  <c r="BI63" i="11"/>
  <c r="R63" i="11"/>
  <c r="P63" i="11"/>
  <c r="BU63" i="11"/>
  <c r="O63" i="11"/>
  <c r="BP63" i="11"/>
  <c r="BR63" i="11"/>
  <c r="BS63" i="11"/>
  <c r="BL63" i="11"/>
  <c r="BO63" i="11"/>
  <c r="BT63" i="11"/>
  <c r="K63" i="11"/>
  <c r="BN63" i="11"/>
  <c r="BQ63" i="11"/>
  <c r="BK63" i="11"/>
  <c r="CH63" i="11" l="1"/>
  <c r="DX63" i="11"/>
  <c r="CP63" i="11"/>
  <c r="CX63" i="11"/>
  <c r="EE63" i="11"/>
  <c r="AF63" i="11"/>
  <c r="CR63" i="11"/>
  <c r="DN63" i="11"/>
  <c r="DQ63" i="11"/>
  <c r="AG63" i="11"/>
  <c r="DV63" i="11"/>
  <c r="CO63" i="11"/>
  <c r="EO63" i="11"/>
  <c r="DS63" i="11"/>
  <c r="AH63" i="11"/>
  <c r="EF63" i="11"/>
  <c r="AM63" i="11"/>
  <c r="CY63" i="11"/>
  <c r="FC63" i="11"/>
  <c r="CC63" i="11"/>
  <c r="CL63" i="11"/>
  <c r="EL63" i="11"/>
  <c r="AL63" i="11"/>
  <c r="BY63" i="11"/>
  <c r="BE63" i="11"/>
  <c r="DW63" i="11"/>
  <c r="BD63" i="11"/>
  <c r="AD63" i="11"/>
  <c r="CE63" i="11"/>
  <c r="AX63" i="11"/>
  <c r="EJ63" i="11"/>
  <c r="AP63" i="11"/>
  <c r="AC63" i="11"/>
  <c r="DP63" i="11"/>
  <c r="BX63" i="11"/>
  <c r="AA63" i="11"/>
  <c r="DI63" i="11"/>
  <c r="AV63" i="11"/>
  <c r="V63" i="11"/>
  <c r="DZ63" i="11"/>
  <c r="AU63" i="11"/>
  <c r="DO63" i="11"/>
  <c r="EN63" i="11"/>
  <c r="AI63" i="11"/>
  <c r="CS63" i="11"/>
  <c r="BM63" i="11"/>
  <c r="Q63" i="11"/>
  <c r="FJ63" i="11"/>
  <c r="FI63" i="11" s="1"/>
  <c r="FK64" i="11" l="1"/>
  <c r="DM64" i="11"/>
  <c r="DZ64" i="11"/>
  <c r="FD64" i="11"/>
  <c r="BJ64" i="11"/>
  <c r="ED64" i="11"/>
  <c r="BA64" i="11"/>
  <c r="AX64" i="11"/>
  <c r="CG64" i="11"/>
  <c r="AS64" i="11"/>
  <c r="FB64" i="11"/>
  <c r="EI64" i="11"/>
  <c r="CS64" i="11"/>
  <c r="DC64" i="11"/>
  <c r="AB64" i="11"/>
  <c r="BB64" i="11"/>
  <c r="CN64" i="11"/>
  <c r="AD64" i="11"/>
  <c r="V64" i="11"/>
  <c r="DP64" i="11"/>
  <c r="CW64" i="11"/>
  <c r="DJ64" i="11"/>
  <c r="CZ64" i="11"/>
  <c r="EN64" i="11"/>
  <c r="EO64" i="11"/>
  <c r="EB64" i="11"/>
  <c r="DI64" i="11"/>
  <c r="CR64" i="11"/>
  <c r="EJ64" i="11"/>
  <c r="EZ64" i="11"/>
  <c r="EP64" i="11"/>
  <c r="BZ64" i="11"/>
  <c r="BY64" i="11"/>
  <c r="EY64" i="11"/>
  <c r="DH64" i="11"/>
  <c r="BX64" i="11"/>
  <c r="CD64" i="11"/>
  <c r="AH64" i="11"/>
  <c r="BK64" i="11"/>
  <c r="AO64" i="11"/>
  <c r="FE64" i="11"/>
  <c r="BD64" i="11"/>
  <c r="DK64" i="11"/>
  <c r="DU64" i="11"/>
  <c r="AE64" i="11"/>
  <c r="CI64" i="11"/>
  <c r="DN64" i="11"/>
  <c r="Y64" i="11"/>
  <c r="AY64" i="11"/>
  <c r="AK64" i="11"/>
  <c r="EH64" i="11"/>
  <c r="CV64" i="11"/>
  <c r="CB64" i="11"/>
  <c r="EL64" i="11"/>
  <c r="ES64" i="11"/>
  <c r="DB64" i="11"/>
  <c r="AL64" i="11"/>
  <c r="FA64" i="11"/>
  <c r="AU64" i="11"/>
  <c r="ER64" i="11"/>
  <c r="BF64" i="11"/>
  <c r="EA64" i="11"/>
  <c r="CU64" i="11"/>
  <c r="EV64" i="11"/>
  <c r="CX64" i="11"/>
  <c r="AI64" i="11"/>
  <c r="CA64" i="11"/>
  <c r="CH64" i="11"/>
  <c r="AM64" i="11"/>
  <c r="DA64" i="11"/>
  <c r="CL64" i="11"/>
  <c r="AV64" i="11"/>
  <c r="EC64" i="11"/>
  <c r="DQ64" i="11"/>
  <c r="ET64" i="11"/>
  <c r="BE64" i="11"/>
  <c r="CJ64" i="11"/>
  <c r="EE64" i="11"/>
  <c r="EQ64" i="11"/>
  <c r="DW64" i="11"/>
  <c r="CO64" i="11"/>
  <c r="BI64" i="11"/>
  <c r="AP64" i="11"/>
  <c r="AW64" i="11"/>
  <c r="AN64" i="11"/>
  <c r="DD64" i="11"/>
  <c r="CQ64" i="11"/>
  <c r="W64" i="11"/>
  <c r="CK64" i="11"/>
  <c r="AG64" i="11"/>
  <c r="AZ64" i="11"/>
  <c r="DX64" i="11"/>
  <c r="Z64" i="11"/>
  <c r="EM64" i="11"/>
  <c r="DF64" i="11"/>
  <c r="X64" i="11"/>
  <c r="AJ64" i="11"/>
  <c r="EG64" i="11"/>
  <c r="CF64" i="11"/>
  <c r="CE64" i="11"/>
  <c r="CM64" i="11"/>
  <c r="AA64" i="11"/>
  <c r="DL64" i="11"/>
  <c r="EF64" i="11"/>
  <c r="CT64" i="11"/>
  <c r="AQ64" i="11"/>
  <c r="BH64" i="11"/>
  <c r="U64" i="11"/>
  <c r="EK64" i="11"/>
  <c r="AC64" i="11"/>
  <c r="CY64" i="11"/>
  <c r="EW64" i="11"/>
  <c r="DY64" i="11"/>
  <c r="AR64" i="11"/>
  <c r="DV64" i="11"/>
  <c r="AF64" i="11"/>
  <c r="BC64" i="11"/>
  <c r="DG64" i="11"/>
  <c r="T64" i="11"/>
  <c r="CP64" i="11"/>
  <c r="BG64" i="11"/>
  <c r="DT64" i="11"/>
  <c r="DR64" i="11"/>
  <c r="FC64" i="11"/>
  <c r="EU64" i="11"/>
  <c r="AT64" i="11"/>
  <c r="DO64" i="11"/>
  <c r="EX64" i="11"/>
  <c r="DE64" i="11"/>
  <c r="DS64" i="11"/>
  <c r="CC64" i="11"/>
  <c r="BW64" i="11"/>
  <c r="FU64" i="11"/>
  <c r="BT64" i="11" s="1"/>
  <c r="FR64" i="11"/>
  <c r="N64" i="11" s="1"/>
  <c r="FT64" i="11"/>
  <c r="BS64" i="11" s="1"/>
  <c r="FS64" i="11"/>
  <c r="BR64" i="11" s="1"/>
  <c r="FM64" i="11"/>
  <c r="FN64" i="11"/>
  <c r="J64" i="11" s="1"/>
  <c r="FP64" i="11"/>
  <c r="L64" i="11" s="1"/>
  <c r="FV64" i="11"/>
  <c r="FW64" i="11"/>
  <c r="S64" i="11" s="1"/>
  <c r="FQ64" i="11"/>
  <c r="M64" i="11" s="1"/>
  <c r="FO64" i="11"/>
  <c r="BN64" i="11" s="1"/>
  <c r="P64" i="11" l="1"/>
  <c r="Q64" i="11"/>
  <c r="O64" i="11"/>
  <c r="K64" i="11"/>
  <c r="BP64" i="11"/>
  <c r="BQ64" i="11"/>
  <c r="BL64" i="11"/>
  <c r="R64" i="11"/>
  <c r="BM64" i="11"/>
  <c r="BU64" i="11"/>
  <c r="BV64" i="11"/>
  <c r="BO64" i="11"/>
  <c r="FJ64" i="11" l="1"/>
  <c r="FK65" i="11" s="1"/>
  <c r="FI64" i="11" l="1"/>
  <c r="FN65" i="11" s="1"/>
  <c r="FM65" i="11"/>
  <c r="BM65" i="11" s="1"/>
  <c r="FT65" i="11"/>
  <c r="BT65" i="11" s="1"/>
  <c r="FU65" i="11"/>
  <c r="BU65" i="11" s="1"/>
  <c r="FS65" i="11"/>
  <c r="BS65" i="11" s="1"/>
  <c r="EJ65" i="11"/>
  <c r="EL65" i="11"/>
  <c r="DO65" i="11"/>
  <c r="CN65" i="11"/>
  <c r="EN65" i="11"/>
  <c r="CU65" i="11"/>
  <c r="EA65" i="11"/>
  <c r="P65" i="11"/>
  <c r="DC65" i="11"/>
  <c r="DM65" i="11"/>
  <c r="EW65" i="11"/>
  <c r="DS65" i="11"/>
  <c r="BA65" i="11"/>
  <c r="BD65" i="11"/>
  <c r="AO65" i="11"/>
  <c r="U65" i="11"/>
  <c r="CM65" i="11"/>
  <c r="AG65" i="11"/>
  <c r="EE65" i="11"/>
  <c r="EB65" i="11"/>
  <c r="CZ65" i="11"/>
  <c r="EG65" i="11"/>
  <c r="T65" i="11"/>
  <c r="EU65" i="11"/>
  <c r="FC65" i="11"/>
  <c r="EZ65" i="11"/>
  <c r="X65" i="11"/>
  <c r="DE65" i="11"/>
  <c r="CA65" i="11"/>
  <c r="CT65" i="11"/>
  <c r="CW65" i="11"/>
  <c r="CI65" i="11"/>
  <c r="CE65" i="11"/>
  <c r="BX65" i="11"/>
  <c r="AX65" i="11"/>
  <c r="AN65" i="11"/>
  <c r="CV65" i="11"/>
  <c r="FD65" i="11"/>
  <c r="CL65" i="11"/>
  <c r="AV65" i="11"/>
  <c r="BB65" i="11"/>
  <c r="ES65" i="11"/>
  <c r="BH65" i="11"/>
  <c r="EF65" i="11"/>
  <c r="AP65" i="11"/>
  <c r="CG65" i="11"/>
  <c r="DP65" i="11"/>
  <c r="AJ65" i="11"/>
  <c r="BL65" i="11"/>
  <c r="AY65" i="11"/>
  <c r="AF65" i="11"/>
  <c r="EY65" i="11"/>
  <c r="Z65" i="11"/>
  <c r="CQ65" i="11"/>
  <c r="CP65" i="11"/>
  <c r="AR65" i="11"/>
  <c r="BE65" i="11"/>
  <c r="BK65" i="11"/>
  <c r="ED65" i="11"/>
  <c r="AH65" i="11"/>
  <c r="EV65" i="11"/>
  <c r="CR65" i="11"/>
  <c r="AZ65" i="11"/>
  <c r="DK65" i="11"/>
  <c r="AI65" i="11"/>
  <c r="AQ65" i="11"/>
  <c r="BZ65" i="11"/>
  <c r="CF65" i="11"/>
  <c r="CD65" i="11"/>
  <c r="BY65" i="11"/>
  <c r="DA65" i="11"/>
  <c r="BC65" i="11"/>
  <c r="BF65" i="11"/>
  <c r="EO65" i="11"/>
  <c r="EK65" i="11"/>
  <c r="AB65" i="11"/>
  <c r="CJ65" i="11"/>
  <c r="DH65" i="11"/>
  <c r="AE65" i="11"/>
  <c r="DJ65" i="11"/>
  <c r="AM65" i="11"/>
  <c r="EP65" i="11"/>
  <c r="EI65" i="11"/>
  <c r="EH65" i="11"/>
  <c r="AD65" i="11"/>
  <c r="CB65" i="11"/>
  <c r="J65" i="11"/>
  <c r="DT65" i="11"/>
  <c r="AW65" i="11"/>
  <c r="AK65" i="11"/>
  <c r="DR65" i="11"/>
  <c r="W65" i="11"/>
  <c r="EC65" i="11"/>
  <c r="DV65" i="11"/>
  <c r="CK65" i="11"/>
  <c r="CO65" i="11"/>
  <c r="CX65" i="11"/>
  <c r="AL65" i="11"/>
  <c r="DU65" i="11"/>
  <c r="FB65" i="11"/>
  <c r="AA65" i="11"/>
  <c r="CH65" i="11"/>
  <c r="EX65" i="11"/>
  <c r="Y65" i="11"/>
  <c r="DI65" i="11"/>
  <c r="AC65" i="11"/>
  <c r="EQ65" i="11"/>
  <c r="DY65" i="11"/>
  <c r="AS65" i="11"/>
  <c r="Q65" i="11"/>
  <c r="AU65" i="11"/>
  <c r="DL65" i="11"/>
  <c r="CS65" i="11"/>
  <c r="AT65" i="11"/>
  <c r="DF65" i="11"/>
  <c r="V65" i="11"/>
  <c r="DG65" i="11"/>
  <c r="BI65" i="11"/>
  <c r="EM65" i="11"/>
  <c r="BJ65" i="11"/>
  <c r="DZ65" i="11"/>
  <c r="DN65" i="11"/>
  <c r="FA65" i="11"/>
  <c r="BG65" i="11"/>
  <c r="ER65" i="11"/>
  <c r="CY65" i="11"/>
  <c r="DD65" i="11"/>
  <c r="ET65" i="11"/>
  <c r="DW65" i="11"/>
  <c r="DQ65" i="11"/>
  <c r="DX65" i="11"/>
  <c r="DB65" i="11"/>
  <c r="FE65" i="11"/>
  <c r="CC65" i="11"/>
  <c r="FW65" i="11" l="1"/>
  <c r="BW65" i="11" s="1"/>
  <c r="FO65" i="11"/>
  <c r="BO65" i="11" s="1"/>
  <c r="S65" i="11"/>
  <c r="O65" i="11"/>
  <c r="FP65" i="11"/>
  <c r="FR65" i="11"/>
  <c r="BR65" i="11" s="1"/>
  <c r="FQ65" i="11"/>
  <c r="FV65" i="11"/>
  <c r="K65" i="11"/>
  <c r="BN65" i="11"/>
  <c r="N65" i="11"/>
  <c r="BP65" i="11" l="1"/>
  <c r="L65" i="11"/>
  <c r="BV65" i="11"/>
  <c r="R65" i="11"/>
  <c r="BQ65" i="11"/>
  <c r="M65" i="11"/>
  <c r="FJ65" i="11" l="1"/>
  <c r="FI65" i="11" s="1"/>
  <c r="FR66" i="11" s="1"/>
  <c r="FW66" i="11" l="1"/>
  <c r="FS66" i="11"/>
  <c r="FP66" i="11"/>
  <c r="FV66" i="11"/>
  <c r="FU66" i="11"/>
  <c r="FO66" i="11"/>
  <c r="FQ66" i="11"/>
  <c r="FN66" i="11"/>
  <c r="FK66" i="11"/>
  <c r="FT66" i="11"/>
  <c r="BU66" i="11" s="1"/>
  <c r="FM66" i="11"/>
  <c r="BN66" i="11" s="1"/>
  <c r="DL66" i="11"/>
  <c r="BA66" i="11"/>
  <c r="DP66" i="11"/>
  <c r="DE66" i="11"/>
  <c r="T66" i="11"/>
  <c r="L66" i="11"/>
  <c r="DH66" i="11"/>
  <c r="U66" i="11"/>
  <c r="BK66" i="11"/>
  <c r="BJ66" i="11"/>
  <c r="AM66" i="11"/>
  <c r="CG66" i="11"/>
  <c r="ER66" i="11"/>
  <c r="CM66" i="11"/>
  <c r="CE66" i="11"/>
  <c r="AD66" i="11"/>
  <c r="AE66" i="11"/>
  <c r="BM66" i="11"/>
  <c r="DT66" i="11"/>
  <c r="EV66" i="11"/>
  <c r="AU66" i="11"/>
  <c r="BE66" i="11"/>
  <c r="EP66" i="11"/>
  <c r="BO66" i="11"/>
  <c r="DB66" i="11"/>
  <c r="EG66" i="11"/>
  <c r="DU66" i="11"/>
  <c r="DJ66" i="11"/>
  <c r="AA66" i="11"/>
  <c r="EY66" i="11"/>
  <c r="EK66" i="11"/>
  <c r="EX66" i="11"/>
  <c r="CZ66" i="11"/>
  <c r="DZ66" i="11"/>
  <c r="CF66" i="11"/>
  <c r="DO66" i="11"/>
  <c r="FE66" i="11"/>
  <c r="CN66" i="11"/>
  <c r="Z66" i="11"/>
  <c r="Q66" i="11"/>
  <c r="DA66" i="11"/>
  <c r="ED66" i="11"/>
  <c r="AZ66" i="11"/>
  <c r="AK66" i="11"/>
  <c r="EU66" i="11"/>
  <c r="Y66" i="11"/>
  <c r="DY66" i="11"/>
  <c r="X66" i="11"/>
  <c r="CJ66" i="11"/>
  <c r="CA66" i="11"/>
  <c r="DD66" i="11"/>
  <c r="BB66" i="11"/>
  <c r="AB66" i="11"/>
  <c r="AX66" i="11"/>
  <c r="BH66" i="11"/>
  <c r="EA66" i="11"/>
  <c r="AF66" i="11"/>
  <c r="AO66" i="11"/>
  <c r="AW66" i="11"/>
  <c r="DM66" i="11"/>
  <c r="AQ66" i="11"/>
  <c r="O66" i="11"/>
  <c r="BP66" i="11"/>
  <c r="R66" i="11"/>
  <c r="BQ66" i="11"/>
  <c r="BR66" i="11"/>
  <c r="BT66" i="11"/>
  <c r="BX66" i="11"/>
  <c r="P66" i="11"/>
  <c r="N66" i="11"/>
  <c r="BW66" i="11"/>
  <c r="BI66" i="11" l="1"/>
  <c r="CU66" i="11"/>
  <c r="BD66" i="11"/>
  <c r="AG66" i="11"/>
  <c r="CX66" i="11"/>
  <c r="DX66" i="11"/>
  <c r="CR66" i="11"/>
  <c r="CI66" i="11"/>
  <c r="AS66" i="11"/>
  <c r="FC66" i="11"/>
  <c r="EZ66" i="11"/>
  <c r="EW66" i="11"/>
  <c r="FA66" i="11"/>
  <c r="EM66" i="11"/>
  <c r="DK66" i="11"/>
  <c r="DV66" i="11"/>
  <c r="AC66" i="11"/>
  <c r="EI66" i="11"/>
  <c r="AT66" i="11"/>
  <c r="EN66" i="11"/>
  <c r="BZ66" i="11"/>
  <c r="CW66" i="11"/>
  <c r="ES66" i="11"/>
  <c r="FB66" i="11"/>
  <c r="EH66" i="11"/>
  <c r="DN66" i="11"/>
  <c r="CD66" i="11"/>
  <c r="AP66" i="11"/>
  <c r="CL66" i="11"/>
  <c r="DC66" i="11"/>
  <c r="EO66" i="11"/>
  <c r="AJ66" i="11"/>
  <c r="BL66" i="11"/>
  <c r="CQ66" i="11"/>
  <c r="EC66" i="11"/>
  <c r="DG66" i="11"/>
  <c r="CP66" i="11"/>
  <c r="EL66" i="11"/>
  <c r="AI66" i="11"/>
  <c r="BY66" i="11"/>
  <c r="AH66" i="11"/>
  <c r="CT66" i="11"/>
  <c r="DQ66" i="11"/>
  <c r="W66" i="11"/>
  <c r="DW66" i="11"/>
  <c r="AN66" i="11"/>
  <c r="DI66" i="11"/>
  <c r="EE66" i="11"/>
  <c r="AY66" i="11"/>
  <c r="EB66" i="11"/>
  <c r="AV66" i="11"/>
  <c r="DR66" i="11"/>
  <c r="V66" i="11"/>
  <c r="BV66" i="11"/>
  <c r="J66" i="11"/>
  <c r="S66" i="11"/>
  <c r="M66" i="11"/>
  <c r="CV66" i="11"/>
  <c r="EF66" i="11"/>
  <c r="CK66" i="11"/>
  <c r="FD66" i="11"/>
  <c r="BG66" i="11"/>
  <c r="CC66" i="11"/>
  <c r="AL66" i="11"/>
  <c r="DF66" i="11"/>
  <c r="CS66" i="11"/>
  <c r="EJ66" i="11"/>
  <c r="CB66" i="11"/>
  <c r="AR66" i="11"/>
  <c r="BC66" i="11"/>
  <c r="CH66" i="11"/>
  <c r="DS66" i="11"/>
  <c r="BF66" i="11"/>
  <c r="EQ66" i="11"/>
  <c r="ET66" i="11"/>
  <c r="CY66" i="11"/>
  <c r="CO66" i="11"/>
  <c r="K66" i="11"/>
  <c r="BS66" i="11"/>
  <c r="FJ66" i="11" l="1"/>
  <c r="FK67" i="11" s="1"/>
  <c r="CP67" i="11" s="1"/>
  <c r="AL67" i="11"/>
  <c r="EH67" i="11"/>
  <c r="ES67" i="11"/>
  <c r="DE67" i="11"/>
  <c r="CW67" i="11"/>
  <c r="DI67" i="11"/>
  <c r="BE67" i="11"/>
  <c r="AU67" i="11"/>
  <c r="BH67" i="11"/>
  <c r="EM67" i="11"/>
  <c r="EC67" i="11"/>
  <c r="CG67" i="11"/>
  <c r="EU67" i="11"/>
  <c r="EE67" i="11"/>
  <c r="DF67" i="11"/>
  <c r="DN67" i="11"/>
  <c r="FC67" i="11"/>
  <c r="AH67" i="11"/>
  <c r="FB67" i="11"/>
  <c r="CM67" i="11"/>
  <c r="DQ67" i="11"/>
  <c r="AM67" i="11"/>
  <c r="DP67" i="11"/>
  <c r="BL67" i="11"/>
  <c r="EB67" i="11"/>
  <c r="DL67" i="11"/>
  <c r="AD67" i="11"/>
  <c r="EO67" i="11"/>
  <c r="EQ67" i="11"/>
  <c r="EI67" i="11"/>
  <c r="AV67" i="11"/>
  <c r="AN67" i="11"/>
  <c r="W67" i="11"/>
  <c r="ET67" i="11"/>
  <c r="DV67" i="11"/>
  <c r="ER67" i="11"/>
  <c r="AW67" i="11"/>
  <c r="CJ67" i="11"/>
  <c r="DM67" i="11"/>
  <c r="EG67" i="11"/>
  <c r="BC67" i="11"/>
  <c r="BK67" i="11"/>
  <c r="EA67" i="11"/>
  <c r="DS67" i="11"/>
  <c r="FD67" i="11"/>
  <c r="EV67" i="11"/>
  <c r="AI67" i="11"/>
  <c r="CS67" i="11"/>
  <c r="CC67" i="11"/>
  <c r="CR67" i="11"/>
  <c r="EK67" i="11"/>
  <c r="DK67" i="11"/>
  <c r="AA67" i="11"/>
  <c r="DZ67" i="11"/>
  <c r="U67" i="11"/>
  <c r="AY67" i="11"/>
  <c r="DW67" i="11"/>
  <c r="EN67" i="11"/>
  <c r="DT67" i="11" l="1"/>
  <c r="CV67" i="11"/>
  <c r="X67" i="11"/>
  <c r="EJ67" i="11"/>
  <c r="AF67" i="11"/>
  <c r="CU67" i="11"/>
  <c r="CK67" i="11"/>
  <c r="BI67" i="11"/>
  <c r="CE67" i="11"/>
  <c r="CL67" i="11"/>
  <c r="BB67" i="11"/>
  <c r="EW67" i="11"/>
  <c r="EF67" i="11"/>
  <c r="AQ67" i="11"/>
  <c r="DR67" i="11"/>
  <c r="Z67" i="11"/>
  <c r="CD67" i="11"/>
  <c r="EX67" i="11"/>
  <c r="DA67" i="11"/>
  <c r="FA67" i="11"/>
  <c r="CX67" i="11"/>
  <c r="AO67" i="11"/>
  <c r="DC67" i="11"/>
  <c r="DJ67" i="11"/>
  <c r="DB67" i="11"/>
  <c r="BM67" i="11"/>
  <c r="CN67" i="11"/>
  <c r="BZ67" i="11"/>
  <c r="O67" i="11"/>
  <c r="BA67" i="11"/>
  <c r="AT67" i="11"/>
  <c r="CI67" i="11"/>
  <c r="AC67" i="11"/>
  <c r="CT67" i="11"/>
  <c r="AX67" i="11"/>
  <c r="CA67" i="11"/>
  <c r="FE67" i="11"/>
  <c r="AZ67" i="11"/>
  <c r="DG67" i="11"/>
  <c r="AP67" i="11"/>
  <c r="DO67" i="11"/>
  <c r="CF67" i="11"/>
  <c r="DD67" i="11"/>
  <c r="T67" i="11"/>
  <c r="CQ67" i="11"/>
  <c r="ED67" i="11"/>
  <c r="BJ67" i="11"/>
  <c r="EY67" i="11"/>
  <c r="AE67" i="11"/>
  <c r="BN67" i="11"/>
  <c r="BD67" i="11"/>
  <c r="CH67" i="11"/>
  <c r="AB67" i="11"/>
  <c r="DU67" i="11"/>
  <c r="AS67" i="11"/>
  <c r="AG67" i="11"/>
  <c r="BF67" i="11"/>
  <c r="DH67" i="11"/>
  <c r="EL67" i="11"/>
  <c r="AK67" i="11"/>
  <c r="EP67" i="11"/>
  <c r="AR67" i="11"/>
  <c r="CZ67" i="11"/>
  <c r="BG67" i="11"/>
  <c r="AJ67" i="11"/>
  <c r="DX67" i="11"/>
  <c r="CB67" i="11"/>
  <c r="EZ67" i="11"/>
  <c r="Y67" i="11"/>
  <c r="CY67" i="11"/>
  <c r="DY67" i="11"/>
  <c r="V67" i="11"/>
  <c r="CO67" i="11"/>
  <c r="FI66" i="11"/>
  <c r="FS67" i="11" s="1"/>
  <c r="BU67" i="11" s="1"/>
  <c r="L67" i="11"/>
  <c r="FO67" i="11" l="1"/>
  <c r="FN67" i="11"/>
  <c r="BP67" i="11" s="1"/>
  <c r="FU67" i="11"/>
  <c r="FM67" i="11"/>
  <c r="BO67" i="11" s="1"/>
  <c r="FW67" i="11"/>
  <c r="FQ67" i="11"/>
  <c r="FR67" i="11"/>
  <c r="FV67" i="11"/>
  <c r="FT67" i="11"/>
  <c r="BV67" i="11" s="1"/>
  <c r="FP67" i="11"/>
  <c r="BR67" i="11" s="1"/>
  <c r="BY67" i="11"/>
  <c r="S67" i="11"/>
  <c r="BX67" i="11"/>
  <c r="R67" i="11"/>
  <c r="P67" i="11"/>
  <c r="J67" i="11"/>
  <c r="BW67" i="11"/>
  <c r="Q67" i="11"/>
  <c r="BQ67" i="11"/>
  <c r="K67" i="11"/>
  <c r="BS67" i="11"/>
  <c r="M67" i="11"/>
  <c r="BT67" i="11"/>
  <c r="N67" i="11"/>
  <c r="FJ67" i="11" l="1"/>
  <c r="FI67" i="11" s="1"/>
  <c r="FP68" i="11" s="1"/>
  <c r="FN68" i="11" l="1"/>
  <c r="FO68" i="11"/>
  <c r="FU68" i="11"/>
  <c r="FQ68" i="11"/>
  <c r="BT68" i="11" s="1"/>
  <c r="FT68" i="11"/>
  <c r="FM68" i="11"/>
  <c r="FW68" i="11"/>
  <c r="FV68" i="11"/>
  <c r="FS68" i="11"/>
  <c r="FR68" i="11"/>
  <c r="FK68" i="11"/>
  <c r="M68" i="11" s="1"/>
  <c r="R68" i="11"/>
  <c r="CM68" i="11"/>
  <c r="DG68" i="11"/>
  <c r="EB68" i="11"/>
  <c r="CN68" i="11"/>
  <c r="EV68" i="11"/>
  <c r="AR68" i="11"/>
  <c r="FE68" i="11"/>
  <c r="BE68" i="11"/>
  <c r="EI68" i="11"/>
  <c r="EC68" i="11"/>
  <c r="CH68" i="11"/>
  <c r="DV68" i="11"/>
  <c r="EY68" i="11"/>
  <c r="Z68" i="11"/>
  <c r="CE68" i="11"/>
  <c r="DI68" i="11"/>
  <c r="CZ68" i="11"/>
  <c r="CG68" i="11"/>
  <c r="CV68" i="11"/>
  <c r="AU68" i="11"/>
  <c r="EK68" i="11"/>
  <c r="BB68" i="11"/>
  <c r="DS68" i="11"/>
  <c r="N68" i="11"/>
  <c r="L68" i="11"/>
  <c r="BW68" i="11"/>
  <c r="J68" i="11"/>
  <c r="BS68" i="11" l="1"/>
  <c r="CJ68" i="11"/>
  <c r="AH68" i="11"/>
  <c r="BD68" i="11"/>
  <c r="EQ68" i="11"/>
  <c r="EF68" i="11"/>
  <c r="EJ68" i="11"/>
  <c r="BL68" i="11"/>
  <c r="AP68" i="11"/>
  <c r="BK68" i="11"/>
  <c r="S68" i="11"/>
  <c r="O68" i="11"/>
  <c r="CR68" i="11"/>
  <c r="DP68" i="11"/>
  <c r="AS68" i="11"/>
  <c r="BX68" i="11"/>
  <c r="BV68" i="11"/>
  <c r="BY68" i="11"/>
  <c r="EM68" i="11"/>
  <c r="BH68" i="11"/>
  <c r="DN68" i="11"/>
  <c r="AJ68" i="11"/>
  <c r="AL68" i="11"/>
  <c r="CS68" i="11"/>
  <c r="AN68" i="11"/>
  <c r="FC68" i="11"/>
  <c r="AD68" i="11"/>
  <c r="DK68" i="11"/>
  <c r="ED68" i="11"/>
  <c r="CX68" i="11"/>
  <c r="EP68" i="11"/>
  <c r="CL68" i="11"/>
  <c r="BN68" i="11"/>
  <c r="CC68" i="11"/>
  <c r="BM68" i="11"/>
  <c r="AX68" i="11"/>
  <c r="DX68" i="11"/>
  <c r="EN68" i="11"/>
  <c r="DE68" i="11"/>
  <c r="AZ68" i="11"/>
  <c r="CA68" i="11"/>
  <c r="DJ68" i="11"/>
  <c r="CK68" i="11"/>
  <c r="EZ68" i="11"/>
  <c r="CW68" i="11"/>
  <c r="AE68" i="11"/>
  <c r="AQ68" i="11"/>
  <c r="DL68" i="11"/>
  <c r="CO68" i="11"/>
  <c r="ET68" i="11"/>
  <c r="AW68" i="11"/>
  <c r="AK68" i="11"/>
  <c r="AY68" i="11"/>
  <c r="BG68" i="11"/>
  <c r="FD68" i="11"/>
  <c r="ER68" i="11"/>
  <c r="CD68" i="11"/>
  <c r="BJ68" i="11"/>
  <c r="FA68" i="11"/>
  <c r="DB68" i="11"/>
  <c r="DY68" i="11"/>
  <c r="V68" i="11"/>
  <c r="AG68" i="11"/>
  <c r="EX68" i="11"/>
  <c r="CP68" i="11"/>
  <c r="EE68" i="11"/>
  <c r="EL68" i="11"/>
  <c r="T68" i="11"/>
  <c r="BF68" i="11"/>
  <c r="BC68" i="11"/>
  <c r="DF68" i="11"/>
  <c r="AI68" i="11"/>
  <c r="AC68" i="11"/>
  <c r="EA68" i="11"/>
  <c r="DM68" i="11"/>
  <c r="FB68" i="11"/>
  <c r="EG68" i="11"/>
  <c r="CI68" i="11"/>
  <c r="CB68" i="11"/>
  <c r="BI68" i="11"/>
  <c r="CQ68" i="11"/>
  <c r="AA68" i="11"/>
  <c r="DH68" i="11"/>
  <c r="K68" i="11"/>
  <c r="EU68" i="11"/>
  <c r="AO68" i="11"/>
  <c r="AM68" i="11"/>
  <c r="ES68" i="11"/>
  <c r="DD68" i="11"/>
  <c r="DT68" i="11"/>
  <c r="DZ68" i="11"/>
  <c r="DR68" i="11"/>
  <c r="CY68" i="11"/>
  <c r="X68" i="11"/>
  <c r="U68" i="11"/>
  <c r="DA68" i="11"/>
  <c r="AV68" i="11"/>
  <c r="EW68" i="11"/>
  <c r="BA68" i="11"/>
  <c r="AF68" i="11"/>
  <c r="Q68" i="11"/>
  <c r="W68" i="11"/>
  <c r="CT68" i="11"/>
  <c r="P68" i="11"/>
  <c r="BZ68" i="11"/>
  <c r="DW68" i="11"/>
  <c r="BO68" i="11"/>
  <c r="BP68" i="11"/>
  <c r="BR68" i="11"/>
  <c r="CU68" i="11"/>
  <c r="EH68" i="11"/>
  <c r="AT68" i="11"/>
  <c r="AB68" i="11"/>
  <c r="EO68" i="11"/>
  <c r="DQ68" i="11"/>
  <c r="Y68" i="11"/>
  <c r="DO68" i="11"/>
  <c r="DC68" i="11"/>
  <c r="CF68" i="11"/>
  <c r="DU68" i="11"/>
  <c r="BU68" i="11"/>
  <c r="BQ68" i="11"/>
  <c r="FJ68" i="11" l="1"/>
  <c r="FI68" i="11" s="1"/>
  <c r="FW69" i="11" s="1"/>
  <c r="FN69" i="11" l="1"/>
  <c r="FM69" i="11"/>
  <c r="FR69" i="11"/>
  <c r="FQ69" i="11"/>
  <c r="FU69" i="11"/>
  <c r="FT69" i="11"/>
  <c r="FO69" i="11"/>
  <c r="FP69" i="11"/>
  <c r="FV69" i="11"/>
  <c r="FS69" i="11"/>
  <c r="FK69" i="11"/>
  <c r="M69" i="11" s="1"/>
  <c r="R69" i="11"/>
  <c r="BU69" i="11"/>
  <c r="BX69" i="11" l="1"/>
  <c r="BV69" i="11"/>
  <c r="BW69" i="11"/>
  <c r="BT69" i="11"/>
  <c r="N69" i="11"/>
  <c r="BR69" i="11"/>
  <c r="O69" i="11"/>
  <c r="BY69" i="11"/>
  <c r="BQ69" i="11"/>
  <c r="BS69" i="11"/>
  <c r="J69" i="11"/>
  <c r="Q69" i="11"/>
  <c r="EZ69" i="11"/>
  <c r="EH69" i="11"/>
  <c r="EY69" i="11"/>
  <c r="CJ69" i="11"/>
  <c r="BO69" i="11"/>
  <c r="DU69" i="11"/>
  <c r="DW69" i="11"/>
  <c r="Y69" i="11"/>
  <c r="EI69" i="11"/>
  <c r="DM69" i="11"/>
  <c r="Z69" i="11"/>
  <c r="BC69" i="11"/>
  <c r="AF69" i="11"/>
  <c r="AX69" i="11"/>
  <c r="CX69" i="11"/>
  <c r="BB69" i="11"/>
  <c r="CG69" i="11"/>
  <c r="AM69" i="11"/>
  <c r="CZ69" i="11"/>
  <c r="CY69" i="11"/>
  <c r="BN69" i="11"/>
  <c r="CH69" i="11"/>
  <c r="CK69" i="11"/>
  <c r="DT69" i="11"/>
  <c r="DD69" i="11"/>
  <c r="DK69" i="11"/>
  <c r="AB69" i="11"/>
  <c r="EN69" i="11"/>
  <c r="DN69" i="11"/>
  <c r="FC69" i="11"/>
  <c r="BF69" i="11"/>
  <c r="AJ69" i="11"/>
  <c r="AW69" i="11"/>
  <c r="FB69" i="11"/>
  <c r="CP69" i="11"/>
  <c r="AA69" i="11"/>
  <c r="AV69" i="11"/>
  <c r="AP69" i="11"/>
  <c r="ES69" i="11"/>
  <c r="EQ69" i="11"/>
  <c r="BE69" i="11"/>
  <c r="BA69" i="11"/>
  <c r="DB69" i="11"/>
  <c r="CW69" i="11"/>
  <c r="EU69" i="11"/>
  <c r="X69" i="11"/>
  <c r="DG69" i="11"/>
  <c r="DV69" i="11"/>
  <c r="DF69" i="11"/>
  <c r="BJ69" i="11"/>
  <c r="BI69" i="11"/>
  <c r="EW69" i="11"/>
  <c r="CL69" i="11"/>
  <c r="CV69" i="11"/>
  <c r="CO69" i="11"/>
  <c r="CD69" i="11"/>
  <c r="CR69" i="11"/>
  <c r="EP69" i="11"/>
  <c r="DO69" i="11"/>
  <c r="DC69" i="11"/>
  <c r="EM69" i="11"/>
  <c r="CE69" i="11"/>
  <c r="FA69" i="11"/>
  <c r="FD69" i="11"/>
  <c r="AC69" i="11"/>
  <c r="ED69" i="11"/>
  <c r="DJ69" i="11"/>
  <c r="DE69" i="11"/>
  <c r="EK69" i="11"/>
  <c r="EJ69" i="11"/>
  <c r="EX69" i="11"/>
  <c r="DP69" i="11"/>
  <c r="CQ69" i="11"/>
  <c r="AK69" i="11"/>
  <c r="T69" i="11"/>
  <c r="AR69" i="11"/>
  <c r="EG69" i="11"/>
  <c r="EE69" i="11"/>
  <c r="AZ69" i="11"/>
  <c r="DY69" i="11"/>
  <c r="DR69" i="11"/>
  <c r="CB69" i="11"/>
  <c r="EO69" i="11"/>
  <c r="EL69" i="11"/>
  <c r="BH69" i="11"/>
  <c r="ET69" i="11"/>
  <c r="AN69" i="11"/>
  <c r="DA69" i="11"/>
  <c r="BK69" i="11"/>
  <c r="AO69" i="11"/>
  <c r="CM69" i="11"/>
  <c r="DX69" i="11"/>
  <c r="DH69" i="11"/>
  <c r="CN69" i="11"/>
  <c r="EV69" i="11"/>
  <c r="U69" i="11"/>
  <c r="EC69" i="11"/>
  <c r="AL69" i="11"/>
  <c r="AG69" i="11"/>
  <c r="W69" i="11"/>
  <c r="EA69" i="11"/>
  <c r="AD69" i="11"/>
  <c r="BM69" i="11"/>
  <c r="BG69" i="11"/>
  <c r="EB69" i="11"/>
  <c r="CF69" i="11"/>
  <c r="DZ69" i="11"/>
  <c r="BL69" i="11"/>
  <c r="AH69" i="11"/>
  <c r="DS69" i="11"/>
  <c r="AS69" i="11"/>
  <c r="AT69" i="11"/>
  <c r="CI69" i="11"/>
  <c r="DQ69" i="11"/>
  <c r="CC69" i="11"/>
  <c r="CT69" i="11"/>
  <c r="DI69" i="11"/>
  <c r="CU69" i="11"/>
  <c r="AE69" i="11"/>
  <c r="EF69" i="11"/>
  <c r="ER69" i="11"/>
  <c r="BD69" i="11"/>
  <c r="CS69" i="11"/>
  <c r="V69" i="11"/>
  <c r="DL69" i="11"/>
  <c r="AU69" i="11"/>
  <c r="BP69" i="11"/>
  <c r="AQ69" i="11"/>
  <c r="AI69" i="11"/>
  <c r="AY69" i="11"/>
  <c r="FE69" i="11"/>
  <c r="BZ69" i="11"/>
  <c r="S69" i="11"/>
  <c r="L69" i="11"/>
  <c r="P69" i="11"/>
  <c r="CA69" i="11"/>
  <c r="K69" i="11"/>
  <c r="FJ69" i="11" l="1"/>
  <c r="FI69" i="11" s="1"/>
  <c r="FK70" i="11" l="1"/>
  <c r="AQ70" i="11"/>
  <c r="CP70" i="11"/>
  <c r="EC70" i="11"/>
  <c r="EX70" i="11"/>
  <c r="DU70" i="11"/>
  <c r="BE70" i="11"/>
  <c r="ET70" i="11"/>
  <c r="EH70" i="11"/>
  <c r="DA70" i="11"/>
  <c r="EE70" i="11"/>
  <c r="BM70" i="11"/>
  <c r="DF70" i="11"/>
  <c r="DE70" i="11"/>
  <c r="BB70" i="11"/>
  <c r="CS70" i="11"/>
  <c r="CR70" i="11"/>
  <c r="DX70" i="11"/>
  <c r="CX70" i="11"/>
  <c r="BF70" i="11"/>
  <c r="AB70" i="11"/>
  <c r="AY70" i="11"/>
  <c r="DR70" i="11"/>
  <c r="DT70" i="11"/>
  <c r="CO70" i="11"/>
  <c r="BN70" i="11"/>
  <c r="DL70" i="11"/>
  <c r="CQ70" i="11"/>
  <c r="DY70" i="11"/>
  <c r="DV70" i="11"/>
  <c r="AF70" i="11"/>
  <c r="V70" i="11"/>
  <c r="BH70" i="11"/>
  <c r="DC70" i="11"/>
  <c r="AX70" i="11"/>
  <c r="CF70" i="11"/>
  <c r="EV70" i="11"/>
  <c r="EM70" i="11"/>
  <c r="DG70" i="11"/>
  <c r="BA70" i="11"/>
  <c r="BL70" i="11"/>
  <c r="AL70" i="11"/>
  <c r="BK70" i="11"/>
  <c r="AM70" i="11"/>
  <c r="AG70" i="11"/>
  <c r="AI70" i="11"/>
  <c r="CU70" i="11"/>
  <c r="DJ70" i="11"/>
  <c r="EI70" i="11"/>
  <c r="CT70" i="11"/>
  <c r="FB70" i="11"/>
  <c r="DP70" i="11"/>
  <c r="EF70" i="11"/>
  <c r="DM70" i="11"/>
  <c r="DZ70" i="11"/>
  <c r="AW70" i="11"/>
  <c r="AK70" i="11"/>
  <c r="EB70" i="11"/>
  <c r="EY70" i="11"/>
  <c r="CN70" i="11"/>
  <c r="CC70" i="11"/>
  <c r="CG70" i="11"/>
  <c r="W70" i="11"/>
  <c r="BJ70" i="11"/>
  <c r="CL70" i="11"/>
  <c r="AR70" i="11"/>
  <c r="BC70" i="11"/>
  <c r="FE70" i="11"/>
  <c r="U70" i="11"/>
  <c r="EP70" i="11"/>
  <c r="DW70" i="11"/>
  <c r="AJ70" i="11"/>
  <c r="AE70" i="11"/>
  <c r="AO70" i="11"/>
  <c r="EQ70" i="11"/>
  <c r="CW70" i="11"/>
  <c r="AT70" i="11"/>
  <c r="AN70" i="11"/>
  <c r="Y70" i="11"/>
  <c r="AV70" i="11"/>
  <c r="AH70" i="11"/>
  <c r="DB70" i="11"/>
  <c r="DI70" i="11"/>
  <c r="FC70" i="11"/>
  <c r="CV70" i="11"/>
  <c r="BQ70" i="11"/>
  <c r="FD70" i="11"/>
  <c r="DN70" i="11"/>
  <c r="CY70" i="11"/>
  <c r="AC70" i="11"/>
  <c r="ES70" i="11"/>
  <c r="CK70" i="11"/>
  <c r="BP70" i="11"/>
  <c r="AU70" i="11"/>
  <c r="CD70" i="11"/>
  <c r="CI70" i="11"/>
  <c r="CH70" i="11"/>
  <c r="EO70" i="11"/>
  <c r="CJ70" i="11"/>
  <c r="EW70" i="11"/>
  <c r="DH70" i="11"/>
  <c r="AZ70" i="11"/>
  <c r="Z70" i="11"/>
  <c r="CZ70" i="11"/>
  <c r="EJ70" i="11"/>
  <c r="DO70" i="11"/>
  <c r="FA70" i="11"/>
  <c r="EA70" i="11"/>
  <c r="T70" i="11"/>
  <c r="DS70" i="11"/>
  <c r="EG70" i="11"/>
  <c r="EN70" i="11"/>
  <c r="AP70" i="11"/>
  <c r="EZ70" i="11"/>
  <c r="AA70" i="11"/>
  <c r="ER70" i="11"/>
  <c r="EL70" i="11"/>
  <c r="BD70" i="11"/>
  <c r="DD70" i="11"/>
  <c r="AD70" i="11"/>
  <c r="EU70" i="11"/>
  <c r="BG70" i="11"/>
  <c r="BO70" i="11"/>
  <c r="DK70" i="11"/>
  <c r="AS70" i="11"/>
  <c r="BI70" i="11"/>
  <c r="EK70" i="11"/>
  <c r="ED70" i="11"/>
  <c r="DQ70" i="11"/>
  <c r="CE70" i="11"/>
  <c r="X70" i="11"/>
  <c r="CM70" i="11"/>
  <c r="FN70" i="11"/>
  <c r="FP70" i="11"/>
  <c r="L70" i="11" s="1"/>
  <c r="FW70" i="11"/>
  <c r="CB70" i="11" s="1"/>
  <c r="FV70" i="11"/>
  <c r="R70" i="11" s="1"/>
  <c r="FS70" i="11"/>
  <c r="BX70" i="11" s="1"/>
  <c r="FU70" i="11"/>
  <c r="Q70" i="11" s="1"/>
  <c r="FT70" i="11"/>
  <c r="BY70" i="11" s="1"/>
  <c r="FO70" i="11"/>
  <c r="FM70" i="11"/>
  <c r="FR70" i="11"/>
  <c r="N70" i="11" s="1"/>
  <c r="FQ70" i="11"/>
  <c r="BV70" i="11" s="1"/>
  <c r="S70" i="11" l="1"/>
  <c r="M70" i="11"/>
  <c r="J70" i="11"/>
  <c r="O70" i="11"/>
  <c r="K70" i="11"/>
  <c r="CA70" i="11"/>
  <c r="BR70" i="11"/>
  <c r="P70" i="11"/>
  <c r="BS70" i="11"/>
  <c r="BW70" i="11"/>
  <c r="BZ70" i="11"/>
  <c r="BU70" i="11"/>
  <c r="BT70" i="11"/>
  <c r="FJ70" i="11" l="1"/>
  <c r="FK71" i="11" s="1"/>
  <c r="FI70" i="11" l="1"/>
  <c r="FT71" i="11" s="1"/>
  <c r="BZ71" i="11" s="1"/>
  <c r="FA71" i="11"/>
  <c r="BB71" i="11"/>
  <c r="EN71" i="11"/>
  <c r="AA71" i="11"/>
  <c r="DM71" i="11"/>
  <c r="AZ71" i="11"/>
  <c r="CU71" i="11"/>
  <c r="CD71" i="11"/>
  <c r="AH71" i="11"/>
  <c r="CK71" i="11"/>
  <c r="EI71" i="11"/>
  <c r="AI71" i="11"/>
  <c r="CY71" i="11"/>
  <c r="AW71" i="11"/>
  <c r="BR71" i="11"/>
  <c r="DQ71" i="11"/>
  <c r="BA71" i="11"/>
  <c r="BC71" i="11"/>
  <c r="W71" i="11"/>
  <c r="ES71" i="11"/>
  <c r="AP71" i="11"/>
  <c r="CV71" i="11"/>
  <c r="AV71" i="11"/>
  <c r="DR71" i="11"/>
  <c r="CQ71" i="11"/>
  <c r="EJ71" i="11"/>
  <c r="AM71" i="11"/>
  <c r="AG71" i="11"/>
  <c r="CP71" i="11"/>
  <c r="DW71" i="11"/>
  <c r="AF71" i="11"/>
  <c r="BP71" i="11"/>
  <c r="CX71" i="11"/>
  <c r="CJ71" i="11"/>
  <c r="AK71" i="11"/>
  <c r="DY71" i="11"/>
  <c r="EC71" i="11"/>
  <c r="AL71" i="11"/>
  <c r="EW71" i="11"/>
  <c r="DZ71" i="11"/>
  <c r="CT71" i="11"/>
  <c r="DX71" i="11"/>
  <c r="BN71" i="11"/>
  <c r="BK71" i="11"/>
  <c r="EE71" i="11"/>
  <c r="DA71" i="11"/>
  <c r="BF71" i="11"/>
  <c r="DB71" i="11"/>
  <c r="DF71" i="11"/>
  <c r="CE71" i="11"/>
  <c r="DK71" i="11"/>
  <c r="EB71" i="11"/>
  <c r="FE71" i="11"/>
  <c r="EG71" i="11"/>
  <c r="BQ71" i="11"/>
  <c r="DU71" i="11"/>
  <c r="V71" i="11"/>
  <c r="EQ71" i="11"/>
  <c r="CF71" i="11"/>
  <c r="AU71" i="11"/>
  <c r="BI71" i="11"/>
  <c r="EO71" i="11"/>
  <c r="AN71" i="11"/>
  <c r="BG71" i="11"/>
  <c r="EX71" i="11"/>
  <c r="AR71" i="11"/>
  <c r="AQ71" i="11"/>
  <c r="DE71" i="11"/>
  <c r="CN71" i="11"/>
  <c r="FC71" i="11"/>
  <c r="BE71" i="11"/>
  <c r="U71" i="11"/>
  <c r="AX71" i="11"/>
  <c r="DN71" i="11"/>
  <c r="FB71" i="11"/>
  <c r="EV71" i="11"/>
  <c r="EH71" i="11"/>
  <c r="BD71" i="11"/>
  <c r="ED71" i="11"/>
  <c r="EA71" i="11"/>
  <c r="DD71" i="11"/>
  <c r="CL71" i="11"/>
  <c r="ER71" i="11"/>
  <c r="AS71" i="11"/>
  <c r="AE71" i="11"/>
  <c r="AD71" i="11"/>
  <c r="Z71" i="11"/>
  <c r="CG71" i="11"/>
  <c r="CW71" i="11"/>
  <c r="DH71" i="11"/>
  <c r="P71" i="11"/>
  <c r="ET71" i="11"/>
  <c r="DL71" i="11"/>
  <c r="BM71" i="11"/>
  <c r="DV71" i="11"/>
  <c r="EF71" i="11"/>
  <c r="DT71" i="11"/>
  <c r="AT71" i="11"/>
  <c r="CO71" i="11"/>
  <c r="BJ71" i="11"/>
  <c r="BO71" i="11"/>
  <c r="DC71" i="11"/>
  <c r="FD71" i="11"/>
  <c r="AJ71" i="11"/>
  <c r="T71" i="11"/>
  <c r="EL71" i="11"/>
  <c r="EZ71" i="11"/>
  <c r="DP71" i="11"/>
  <c r="DS71" i="11"/>
  <c r="AO71" i="11"/>
  <c r="EU71" i="11"/>
  <c r="AC71" i="11"/>
  <c r="DI71" i="11"/>
  <c r="CR71" i="11"/>
  <c r="CS71" i="11"/>
  <c r="EK71" i="11"/>
  <c r="AB71" i="11"/>
  <c r="EP71" i="11"/>
  <c r="BL71" i="11"/>
  <c r="CZ71" i="11"/>
  <c r="BH71" i="11"/>
  <c r="DG71" i="11"/>
  <c r="Y71" i="11"/>
  <c r="DO71" i="11"/>
  <c r="CH71" i="11"/>
  <c r="EM71" i="11"/>
  <c r="AY71" i="11"/>
  <c r="X71" i="11"/>
  <c r="EY71" i="11"/>
  <c r="CM71" i="11"/>
  <c r="CI71" i="11"/>
  <c r="DJ71" i="11"/>
  <c r="FQ71" i="11" l="1"/>
  <c r="FW71" i="11"/>
  <c r="FV71" i="11"/>
  <c r="FU71" i="11"/>
  <c r="FO71" i="11"/>
  <c r="FN71" i="11"/>
  <c r="FS71" i="11"/>
  <c r="FM71" i="11"/>
  <c r="BS71" i="11" s="1"/>
  <c r="FP71" i="11"/>
  <c r="FR71" i="11"/>
  <c r="CB71" i="11" l="1"/>
  <c r="R71" i="11"/>
  <c r="CA71" i="11"/>
  <c r="Q71" i="11"/>
  <c r="BX71" i="11"/>
  <c r="N71" i="11"/>
  <c r="BT71" i="11"/>
  <c r="J71" i="11"/>
  <c r="CC71" i="11"/>
  <c r="S71" i="11"/>
  <c r="BY71" i="11"/>
  <c r="O71" i="11"/>
  <c r="BV71" i="11"/>
  <c r="L71" i="11"/>
  <c r="BU71" i="11"/>
  <c r="K71" i="11"/>
  <c r="BW71" i="11"/>
  <c r="M71" i="11"/>
  <c r="FJ71" i="11" l="1"/>
  <c r="FK72" i="11" s="1"/>
  <c r="O72" i="11" l="1"/>
  <c r="DM72" i="11"/>
  <c r="P72" i="11"/>
  <c r="L72" i="11"/>
  <c r="FI71" i="11"/>
  <c r="DE72" i="11"/>
  <c r="BE72" i="11"/>
  <c r="DO72" i="11"/>
  <c r="BK72" i="11"/>
  <c r="EV72" i="11"/>
  <c r="ER72" i="11"/>
  <c r="BC72" i="11"/>
  <c r="BQ72" i="11"/>
  <c r="AP72" i="11"/>
  <c r="DU72" i="11"/>
  <c r="CS72" i="11"/>
  <c r="EL72" i="11"/>
  <c r="EX72" i="11"/>
  <c r="CN72" i="11"/>
  <c r="EZ72" i="11"/>
  <c r="N72" i="11"/>
  <c r="CX72" i="11"/>
  <c r="DX72" i="11"/>
  <c r="BB72" i="11"/>
  <c r="AM72" i="11"/>
  <c r="CR72" i="11"/>
  <c r="EW72" i="11"/>
  <c r="BI72" i="11"/>
  <c r="AK72" i="11"/>
  <c r="AB72" i="11"/>
  <c r="CQ72" i="11"/>
  <c r="BM72" i="11"/>
  <c r="CI72" i="11"/>
  <c r="X72" i="11"/>
  <c r="BL72" i="11"/>
  <c r="DF72" i="11"/>
  <c r="DZ72" i="11"/>
  <c r="BS72" i="11"/>
  <c r="DJ72" i="11"/>
  <c r="BF72" i="11"/>
  <c r="AN72" i="11"/>
  <c r="DD72" i="11"/>
  <c r="CT72" i="11"/>
  <c r="AY72" i="11"/>
  <c r="U72" i="11"/>
  <c r="AH72" i="11"/>
  <c r="FD72" i="11"/>
  <c r="S72" i="11"/>
  <c r="AV72" i="11"/>
  <c r="CV72" i="11"/>
  <c r="CE72" i="11"/>
  <c r="CM72" i="11"/>
  <c r="BD72" i="11"/>
  <c r="DY72" i="11"/>
  <c r="AF72" i="11"/>
  <c r="FA72" i="11"/>
  <c r="EC72" i="11"/>
  <c r="EY72" i="11"/>
  <c r="EP72" i="11"/>
  <c r="FE72" i="11"/>
  <c r="ED72" i="11"/>
  <c r="AW72" i="11"/>
  <c r="CW72" i="11"/>
  <c r="DW72" i="11"/>
  <c r="BJ72" i="11"/>
  <c r="ES72" i="11"/>
  <c r="DH72" i="11"/>
  <c r="BA72" i="11"/>
  <c r="EA72" i="11"/>
  <c r="AD72" i="11"/>
  <c r="AT72" i="11"/>
  <c r="FB72" i="11"/>
  <c r="CL72" i="11"/>
  <c r="Q72" i="11"/>
  <c r="DQ72" i="11"/>
  <c r="AL72" i="11"/>
  <c r="R72" i="11"/>
  <c r="BP72" i="11"/>
  <c r="BO72" i="11"/>
  <c r="CP72" i="11"/>
  <c r="W72" i="11"/>
  <c r="EJ72" i="11"/>
  <c r="EK72" i="11"/>
  <c r="DC72" i="11"/>
  <c r="DB72" i="11"/>
  <c r="T72" i="11"/>
  <c r="K72" i="11"/>
  <c r="EM72" i="11"/>
  <c r="AQ72" i="11"/>
  <c r="CF72" i="11"/>
  <c r="DI72" i="11"/>
  <c r="AZ72" i="11"/>
  <c r="BR72" i="11"/>
  <c r="ET72" i="11"/>
  <c r="AC72" i="11"/>
  <c r="FC72" i="11"/>
  <c r="DV72" i="11"/>
  <c r="BG72" i="11"/>
  <c r="CG72" i="11"/>
  <c r="AJ72" i="11"/>
  <c r="AS72" i="11"/>
  <c r="CZ72" i="11"/>
  <c r="DT72" i="11"/>
  <c r="BH72" i="11"/>
  <c r="Y72" i="11"/>
  <c r="DS72" i="11"/>
  <c r="Z72" i="11"/>
  <c r="DK72" i="11"/>
  <c r="DL72" i="11"/>
  <c r="V72" i="11"/>
  <c r="J72" i="11"/>
  <c r="AX72" i="11"/>
  <c r="DN72" i="11"/>
  <c r="CJ72" i="11"/>
  <c r="DP72" i="11"/>
  <c r="AO72" i="11"/>
  <c r="DG72" i="11"/>
  <c r="EG72" i="11"/>
  <c r="CO72" i="11"/>
  <c r="AI72" i="11"/>
  <c r="EB72" i="11"/>
  <c r="EU72" i="11"/>
  <c r="EO72" i="11"/>
  <c r="CH72" i="11"/>
  <c r="BN72" i="11"/>
  <c r="DR72" i="11"/>
  <c r="EQ72" i="11"/>
  <c r="AG72" i="11"/>
  <c r="AE72" i="11"/>
  <c r="EI72" i="11"/>
  <c r="EE72" i="11"/>
  <c r="M72" i="11"/>
  <c r="CY72" i="11"/>
  <c r="AU72" i="11"/>
  <c r="EF72" i="11"/>
  <c r="AR72" i="11"/>
  <c r="EN72" i="11"/>
  <c r="CU72" i="11"/>
  <c r="DA72" i="11"/>
  <c r="EH72" i="11"/>
  <c r="CK72" i="11"/>
  <c r="AA72" i="11"/>
  <c r="FO72" i="11" l="1"/>
  <c r="BV72" i="11" s="1"/>
  <c r="FT72" i="11"/>
  <c r="CA72" i="11" s="1"/>
  <c r="FW72" i="11"/>
  <c r="CD72" i="11" s="1"/>
  <c r="FQ72" i="11"/>
  <c r="BX72" i="11" s="1"/>
  <c r="FU72" i="11"/>
  <c r="CB72" i="11" s="1"/>
  <c r="FP72" i="11"/>
  <c r="BW72" i="11" s="1"/>
  <c r="FV72" i="11"/>
  <c r="CC72" i="11" s="1"/>
  <c r="FN72" i="11"/>
  <c r="BU72" i="11" s="1"/>
  <c r="FR72" i="11"/>
  <c r="BY72" i="11" s="1"/>
  <c r="FM72" i="11"/>
  <c r="BT72" i="11" s="1"/>
  <c r="FJ72" i="11" s="1"/>
  <c r="FI72" i="11" s="1"/>
  <c r="FV73" i="11" s="1"/>
  <c r="FS72" i="11"/>
  <c r="BZ72" i="11" s="1"/>
  <c r="FW73" i="11" l="1"/>
  <c r="FP73" i="11"/>
  <c r="FO73" i="11"/>
  <c r="FT73" i="11"/>
  <c r="CB73" i="11" s="1"/>
  <c r="FS73" i="11"/>
  <c r="FM73" i="11"/>
  <c r="FU73" i="11"/>
  <c r="FR73" i="11"/>
  <c r="BZ73" i="11" s="1"/>
  <c r="FN73" i="11"/>
  <c r="FQ73" i="11"/>
  <c r="FK73" i="11"/>
  <c r="DX73" i="11" s="1"/>
  <c r="BT73" i="11"/>
  <c r="EW73" i="11"/>
  <c r="BY73" i="11"/>
  <c r="EI73" i="11"/>
  <c r="CV73" i="11"/>
  <c r="AU73" i="11"/>
  <c r="FE73" i="11"/>
  <c r="N73" i="11"/>
  <c r="CW73" i="11"/>
  <c r="DO73" i="11"/>
  <c r="AN73" i="11"/>
  <c r="AD73" i="11"/>
  <c r="DR73" i="11"/>
  <c r="FD73" i="11"/>
  <c r="BA73" i="11"/>
  <c r="EJ73" i="11"/>
  <c r="CI73" i="11"/>
  <c r="DT73" i="11"/>
  <c r="AF73" i="11"/>
  <c r="CJ73" i="11"/>
  <c r="EK73" i="11"/>
  <c r="CP73" i="11"/>
  <c r="M73" i="11"/>
  <c r="BK73" i="11"/>
  <c r="CU73" i="11"/>
  <c r="BX73" i="11"/>
  <c r="CL73" i="11"/>
  <c r="EO73" i="11"/>
  <c r="EL73" i="11"/>
  <c r="CS73" i="11"/>
  <c r="P73" i="11"/>
  <c r="CT73" i="11"/>
  <c r="AQ73" i="11"/>
  <c r="AL73" i="11"/>
  <c r="AT73" i="11"/>
  <c r="EF73" i="11"/>
  <c r="S73" i="11"/>
  <c r="AP73" i="11"/>
  <c r="BJ73" i="11"/>
  <c r="EU73" i="11"/>
  <c r="DF73" i="11"/>
  <c r="EN73" i="11"/>
  <c r="DI73" i="11"/>
  <c r="DD73" i="11"/>
  <c r="W73" i="11"/>
  <c r="EE73" i="11"/>
  <c r="CR73" i="11"/>
  <c r="BG73" i="11"/>
  <c r="CX73" i="11"/>
  <c r="T73" i="11"/>
  <c r="R73" i="11"/>
  <c r="CG73" i="11"/>
  <c r="EG73" i="11"/>
  <c r="EA73" i="11"/>
  <c r="EY73" i="11"/>
  <c r="EC73" i="11"/>
  <c r="EX73" i="11"/>
  <c r="BO73" i="11"/>
  <c r="BI73" i="11"/>
  <c r="EP73" i="11"/>
  <c r="DQ73" i="11"/>
  <c r="AG73" i="11"/>
  <c r="U73" i="11"/>
  <c r="AJ73" i="11"/>
  <c r="AE73" i="11"/>
  <c r="AW73" i="11"/>
  <c r="DK73" i="11"/>
  <c r="DY73" i="11"/>
  <c r="BS73" i="11"/>
  <c r="BD73" i="11"/>
  <c r="AR73" i="11"/>
  <c r="AK73" i="11"/>
  <c r="AS73" i="11"/>
  <c r="AO73" i="11"/>
  <c r="AZ73" i="11"/>
  <c r="Q73" i="11"/>
  <c r="CY73" i="11"/>
  <c r="DB73" i="11"/>
  <c r="Y73" i="11"/>
  <c r="DV73" i="11"/>
  <c r="DZ73" i="11"/>
  <c r="BE73" i="11"/>
  <c r="EM73" i="11"/>
  <c r="BQ73" i="11"/>
  <c r="CM73" i="11"/>
  <c r="BL73" i="11"/>
  <c r="CZ73" i="11"/>
  <c r="EQ73" i="11"/>
  <c r="BN73" i="11"/>
  <c r="BH73" i="11"/>
  <c r="EH73" i="11"/>
  <c r="DG73" i="11"/>
  <c r="EZ73" i="11"/>
  <c r="DJ73" i="11"/>
  <c r="DP73" i="11"/>
  <c r="DU73" i="11"/>
  <c r="CO73" i="11"/>
  <c r="CQ73" i="11"/>
  <c r="BC73" i="11"/>
  <c r="ER73" i="11"/>
  <c r="BF73" i="11"/>
  <c r="DN73" i="11"/>
  <c r="DM73" i="11"/>
  <c r="BR73" i="11"/>
  <c r="AC73" i="11"/>
  <c r="AA73" i="11"/>
  <c r="Z73" i="11"/>
  <c r="DW73" i="11"/>
  <c r="X73" i="11"/>
  <c r="DS73" i="11"/>
  <c r="CF73" i="11"/>
  <c r="FB73" i="11"/>
  <c r="EV73" i="11"/>
  <c r="ET73" i="11"/>
  <c r="CH73" i="11"/>
  <c r="BB73" i="11"/>
  <c r="V73" i="11"/>
  <c r="DE73" i="11"/>
  <c r="BP73" i="11"/>
  <c r="FC73" i="11"/>
  <c r="AV73" i="11"/>
  <c r="ED73" i="11"/>
  <c r="DL73" i="11"/>
  <c r="EB73" i="11"/>
  <c r="AI73" i="11"/>
  <c r="FA73" i="11"/>
  <c r="AB73" i="11"/>
  <c r="AY73" i="11"/>
  <c r="DC73" i="11"/>
  <c r="DA73" i="11"/>
  <c r="CK73" i="11"/>
  <c r="AH73" i="11"/>
  <c r="BM73" i="11"/>
  <c r="CN73" i="11"/>
  <c r="AX73" i="11"/>
  <c r="AM73" i="11"/>
  <c r="ES73" i="11"/>
  <c r="DH73" i="11"/>
  <c r="O73" i="11"/>
  <c r="CE73" i="11"/>
  <c r="BU73" i="11"/>
  <c r="CC73" i="11"/>
  <c r="CA73" i="11"/>
  <c r="CD73" i="11"/>
  <c r="J73" i="11"/>
  <c r="BV73" i="11"/>
  <c r="L73" i="11"/>
  <c r="K73" i="11"/>
  <c r="BW73" i="11"/>
  <c r="FJ73" i="11" l="1"/>
  <c r="FK74" i="11" s="1"/>
  <c r="FI73" i="11" l="1"/>
  <c r="FW74" i="11" s="1"/>
  <c r="CF74" i="11" s="1"/>
  <c r="EP74" i="11"/>
  <c r="FC74" i="11"/>
  <c r="DF74" i="11"/>
  <c r="T74" i="11"/>
  <c r="AK74" i="11"/>
  <c r="DN74" i="11"/>
  <c r="DK74" i="11"/>
  <c r="AI74" i="11"/>
  <c r="CW74" i="11"/>
  <c r="EF74" i="11"/>
  <c r="BP74" i="11"/>
  <c r="DS74" i="11"/>
  <c r="AQ74" i="11"/>
  <c r="ED74" i="11"/>
  <c r="EA74" i="11"/>
  <c r="AA74" i="11"/>
  <c r="AH74" i="11"/>
  <c r="AE74" i="11"/>
  <c r="DC74" i="11"/>
  <c r="ET74" i="11"/>
  <c r="BT74" i="11"/>
  <c r="X74" i="11"/>
  <c r="CV74" i="11"/>
  <c r="BI74" i="11"/>
  <c r="AM74" i="11"/>
  <c r="AB74" i="11"/>
  <c r="BE74" i="11"/>
  <c r="CO74" i="11"/>
  <c r="BK74" i="11"/>
  <c r="AR74" i="11"/>
  <c r="DJ74" i="11"/>
  <c r="CP74" i="11"/>
  <c r="CQ74" i="11"/>
  <c r="DL74" i="11"/>
  <c r="EE74" i="11"/>
  <c r="EJ74" i="11"/>
  <c r="CU74" i="11"/>
  <c r="BO74" i="11"/>
  <c r="AS74" i="11"/>
  <c r="BS74" i="11"/>
  <c r="BA74" i="11"/>
  <c r="BD74" i="11"/>
  <c r="EY74" i="11"/>
  <c r="CR74" i="11"/>
  <c r="CS74" i="11"/>
  <c r="AV74" i="11"/>
  <c r="EO74" i="11"/>
  <c r="EU74" i="11"/>
  <c r="EL74" i="11"/>
  <c r="DU74" i="11"/>
  <c r="CT74" i="11"/>
  <c r="AN74" i="11"/>
  <c r="FA74" i="11"/>
  <c r="DW74" i="11"/>
  <c r="BH74" i="11"/>
  <c r="EZ74" i="11"/>
  <c r="BJ74" i="11"/>
  <c r="Z74" i="11"/>
  <c r="DB74" i="11"/>
  <c r="DE74" i="11"/>
  <c r="BL74" i="11"/>
  <c r="AP74" i="11"/>
  <c r="AC74" i="11"/>
  <c r="BF74" i="11"/>
  <c r="AO74" i="11"/>
  <c r="ER74" i="11"/>
  <c r="AD74" i="11"/>
  <c r="CI74" i="11"/>
  <c r="AJ74" i="11"/>
  <c r="BC74" i="11"/>
  <c r="DG74" i="11"/>
  <c r="W74" i="11"/>
  <c r="EC74" i="11"/>
  <c r="EV74" i="11"/>
  <c r="BU74" i="11"/>
  <c r="AG74" i="11"/>
  <c r="AT74" i="11"/>
  <c r="DO74" i="11"/>
  <c r="DT74" i="11"/>
  <c r="CX74" i="11"/>
  <c r="DI74" i="11"/>
  <c r="FE74" i="11"/>
  <c r="BB74" i="11"/>
  <c r="S74" i="11"/>
  <c r="DD74" i="11"/>
  <c r="DM74" i="11"/>
  <c r="DV74" i="11"/>
  <c r="Y74" i="11"/>
  <c r="BN74" i="11"/>
  <c r="U74" i="11"/>
  <c r="EB74" i="11"/>
  <c r="EW74" i="11"/>
  <c r="CH74" i="11"/>
  <c r="V74" i="11"/>
  <c r="CJ74" i="11"/>
  <c r="BR74" i="11"/>
  <c r="AY74" i="11"/>
  <c r="EG74" i="11"/>
  <c r="AX74" i="11"/>
  <c r="AU74" i="11"/>
  <c r="DX74" i="11"/>
  <c r="EH74" i="11"/>
  <c r="CY74" i="11"/>
  <c r="CL74" i="11"/>
  <c r="DR74" i="11"/>
  <c r="DA74" i="11"/>
  <c r="AL74" i="11"/>
  <c r="CZ74" i="11"/>
  <c r="FB74" i="11"/>
  <c r="EN74" i="11"/>
  <c r="EX74" i="11"/>
  <c r="DH74" i="11"/>
  <c r="DQ74" i="11"/>
  <c r="AZ74" i="11"/>
  <c r="CK74" i="11"/>
  <c r="FD74" i="11"/>
  <c r="EQ74" i="11"/>
  <c r="EI74" i="11"/>
  <c r="DZ74" i="11"/>
  <c r="EM74" i="11"/>
  <c r="AW74" i="11"/>
  <c r="BG74" i="11"/>
  <c r="ES74" i="11"/>
  <c r="CM74" i="11"/>
  <c r="DY74" i="11"/>
  <c r="BQ74" i="11"/>
  <c r="AF74" i="11"/>
  <c r="EK74" i="11"/>
  <c r="CN74" i="11"/>
  <c r="CG74" i="11"/>
  <c r="DP74" i="11"/>
  <c r="BM74" i="11"/>
  <c r="FR74" i="11" l="1"/>
  <c r="FM74" i="11"/>
  <c r="BV74" i="11" s="1"/>
  <c r="FV74" i="11"/>
  <c r="FN74" i="11"/>
  <c r="FO74" i="11"/>
  <c r="BX74" i="11" s="1"/>
  <c r="FP74" i="11"/>
  <c r="FQ74" i="11"/>
  <c r="FS74" i="11"/>
  <c r="FT74" i="11"/>
  <c r="FU74" i="11"/>
  <c r="K74" i="11"/>
  <c r="CB74" i="11" l="1"/>
  <c r="O74" i="11"/>
  <c r="BZ74" i="11"/>
  <c r="M74" i="11"/>
  <c r="CE74" i="11"/>
  <c r="R74" i="11"/>
  <c r="BW74" i="11"/>
  <c r="J74" i="11"/>
  <c r="CD74" i="11"/>
  <c r="Q74" i="11"/>
  <c r="BY74" i="11"/>
  <c r="L74" i="11"/>
  <c r="CC74" i="11"/>
  <c r="P74" i="11"/>
  <c r="CA74" i="11"/>
  <c r="N74" i="11"/>
  <c r="FJ74" i="11" l="1"/>
  <c r="FI74" i="11" s="1"/>
  <c r="FU75" i="11" s="1"/>
  <c r="FQ75" i="11" l="1"/>
  <c r="FP75" i="11"/>
  <c r="FW75" i="11"/>
  <c r="FT75" i="11"/>
  <c r="FR75" i="11"/>
  <c r="FV75" i="11"/>
  <c r="FM75" i="11"/>
  <c r="FN75" i="11"/>
  <c r="FO75" i="11"/>
  <c r="FS75" i="11"/>
  <c r="FK75" i="11"/>
  <c r="N75" i="11" s="1"/>
  <c r="Q75" i="11"/>
  <c r="CA75" i="11"/>
  <c r="BZ75" i="11" l="1"/>
  <c r="DZ75" i="11"/>
  <c r="AI75" i="11"/>
  <c r="J75" i="11"/>
  <c r="CF75" i="11"/>
  <c r="EV75" i="11"/>
  <c r="DI75" i="11"/>
  <c r="BJ75" i="11"/>
  <c r="EG75" i="11"/>
  <c r="ER75" i="11"/>
  <c r="R75" i="11"/>
  <c r="L75" i="11"/>
  <c r="O75" i="11"/>
  <c r="CD75" i="11"/>
  <c r="CG75" i="11"/>
  <c r="BW75" i="11"/>
  <c r="EP75" i="11"/>
  <c r="DG75" i="11"/>
  <c r="BF75" i="11"/>
  <c r="AH75" i="11"/>
  <c r="K75" i="11"/>
  <c r="P75" i="11"/>
  <c r="M75" i="11"/>
  <c r="CL75" i="11"/>
  <c r="DN75" i="11"/>
  <c r="CB75" i="11"/>
  <c r="CC75" i="11"/>
  <c r="BX75" i="11"/>
  <c r="EI75" i="11"/>
  <c r="DB75" i="11"/>
  <c r="AL75" i="11"/>
  <c r="BB75" i="11"/>
  <c r="S75" i="11"/>
  <c r="BY75" i="11"/>
  <c r="BS75" i="11"/>
  <c r="AP75" i="11"/>
  <c r="EE75" i="11"/>
  <c r="DJ75" i="11"/>
  <c r="AQ75" i="11"/>
  <c r="EY75" i="11"/>
  <c r="AF75" i="11"/>
  <c r="EM75" i="11"/>
  <c r="AE75" i="11"/>
  <c r="CI75" i="11"/>
  <c r="DH75" i="11"/>
  <c r="EX75" i="11"/>
  <c r="EC75" i="11"/>
  <c r="AW75" i="11"/>
  <c r="AC75" i="11"/>
  <c r="AR75" i="11"/>
  <c r="W75" i="11"/>
  <c r="CV75" i="11"/>
  <c r="EK75" i="11"/>
  <c r="CT75" i="11"/>
  <c r="FC75" i="11"/>
  <c r="FD75" i="11"/>
  <c r="BG75" i="11"/>
  <c r="CP75" i="11"/>
  <c r="DK75" i="11"/>
  <c r="BN75" i="11"/>
  <c r="DC75" i="11"/>
  <c r="EF75" i="11"/>
  <c r="EN75" i="11"/>
  <c r="CW75" i="11"/>
  <c r="ES75" i="11"/>
  <c r="BO75" i="11"/>
  <c r="AJ75" i="11"/>
  <c r="EA75" i="11"/>
  <c r="CK75" i="11"/>
  <c r="BV75" i="11"/>
  <c r="CX75" i="11"/>
  <c r="V75" i="11"/>
  <c r="CN75" i="11"/>
  <c r="DS75" i="11"/>
  <c r="BI75" i="11"/>
  <c r="AZ75" i="11"/>
  <c r="CY75" i="11"/>
  <c r="EZ75" i="11"/>
  <c r="EQ75" i="11"/>
  <c r="T75" i="11"/>
  <c r="AM75" i="11"/>
  <c r="BK75" i="11"/>
  <c r="CM75" i="11"/>
  <c r="AO75" i="11"/>
  <c r="DX75" i="11"/>
  <c r="BM75" i="11"/>
  <c r="DU75" i="11"/>
  <c r="BD75" i="11"/>
  <c r="BE75" i="11"/>
  <c r="DD75" i="11"/>
  <c r="X75" i="11"/>
  <c r="BA75" i="11"/>
  <c r="DR75" i="11"/>
  <c r="DA75" i="11"/>
  <c r="DF75" i="11"/>
  <c r="AG75" i="11"/>
  <c r="CU75" i="11"/>
  <c r="EB75" i="11"/>
  <c r="AD75" i="11"/>
  <c r="EH75" i="11"/>
  <c r="AY75" i="11"/>
  <c r="DM75" i="11"/>
  <c r="Z75" i="11"/>
  <c r="AX75" i="11"/>
  <c r="EO75" i="11"/>
  <c r="ET75" i="11"/>
  <c r="EJ75" i="11"/>
  <c r="AU75" i="11"/>
  <c r="BR75" i="11"/>
  <c r="DE75" i="11"/>
  <c r="AS75" i="11"/>
  <c r="AA75" i="11"/>
  <c r="FE75" i="11"/>
  <c r="CO75" i="11"/>
  <c r="AB75" i="11"/>
  <c r="CQ75" i="11"/>
  <c r="BL75" i="11"/>
  <c r="DP75" i="11"/>
  <c r="BH75" i="11"/>
  <c r="FB75" i="11"/>
  <c r="BC75" i="11"/>
  <c r="EU75" i="11"/>
  <c r="CS75" i="11"/>
  <c r="CH75" i="11"/>
  <c r="AV75" i="11"/>
  <c r="AN75" i="11"/>
  <c r="DV75" i="11"/>
  <c r="Y75" i="11"/>
  <c r="DO75" i="11"/>
  <c r="DY75" i="11"/>
  <c r="DQ75" i="11"/>
  <c r="AT75" i="11"/>
  <c r="CJ75" i="11"/>
  <c r="CZ75" i="11"/>
  <c r="DW75" i="11"/>
  <c r="BU75" i="11"/>
  <c r="BP75" i="11"/>
  <c r="U75" i="11"/>
  <c r="DT75" i="11"/>
  <c r="BT75" i="11"/>
  <c r="ED75" i="11"/>
  <c r="FA75" i="11"/>
  <c r="DL75" i="11"/>
  <c r="AK75" i="11"/>
  <c r="BQ75" i="11"/>
  <c r="EW75" i="11"/>
  <c r="EL75" i="11"/>
  <c r="CR75" i="11"/>
  <c r="CE75" i="11"/>
  <c r="FJ75" i="11" l="1"/>
  <c r="FI75" i="11" s="1"/>
  <c r="FP76" i="11" s="1"/>
  <c r="FM76" i="11" l="1"/>
  <c r="FV76" i="11"/>
  <c r="FO76" i="11"/>
  <c r="FR76" i="11"/>
  <c r="FQ76" i="11"/>
  <c r="FW76" i="11"/>
  <c r="FS76" i="11"/>
  <c r="FT76" i="11"/>
  <c r="FN76" i="11"/>
  <c r="FU76" i="11"/>
  <c r="FK76" i="11"/>
  <c r="M76" i="11" s="1"/>
  <c r="CB76" i="11" l="1"/>
  <c r="O76" i="11"/>
  <c r="CG76" i="11"/>
  <c r="S76" i="11"/>
  <c r="CH76" i="11"/>
  <c r="CF76" i="11"/>
  <c r="V76" i="11"/>
  <c r="CX76" i="11"/>
  <c r="DP76" i="11"/>
  <c r="BI76" i="11"/>
  <c r="EK76" i="11"/>
  <c r="DZ76" i="11"/>
  <c r="EV76" i="11"/>
  <c r="EM76" i="11"/>
  <c r="BF76" i="11"/>
  <c r="CJ76" i="11"/>
  <c r="DJ76" i="11"/>
  <c r="EY76" i="11"/>
  <c r="EQ76" i="11"/>
  <c r="AB76" i="11"/>
  <c r="BQ76" i="11"/>
  <c r="AK76" i="11"/>
  <c r="CU76" i="11"/>
  <c r="EP76" i="11"/>
  <c r="BW76" i="11"/>
  <c r="BG76" i="11"/>
  <c r="DB76" i="11"/>
  <c r="U76" i="11"/>
  <c r="EW76" i="11"/>
  <c r="AG76" i="11"/>
  <c r="X76" i="11"/>
  <c r="EB76" i="11"/>
  <c r="EC76" i="11"/>
  <c r="AZ76" i="11"/>
  <c r="CY76" i="11"/>
  <c r="EI76" i="11"/>
  <c r="BD76" i="11"/>
  <c r="BU76" i="11"/>
  <c r="BR76" i="11"/>
  <c r="AA76" i="11"/>
  <c r="AT76" i="11"/>
  <c r="DI76" i="11"/>
  <c r="CP76" i="11"/>
  <c r="ES76" i="11"/>
  <c r="EH76" i="11"/>
  <c r="DC76" i="11"/>
  <c r="CK76" i="11"/>
  <c r="DT76" i="11"/>
  <c r="CS76" i="11"/>
  <c r="EU76" i="11"/>
  <c r="BN76" i="11"/>
  <c r="BL76" i="11"/>
  <c r="AQ76" i="11"/>
  <c r="CM76" i="11"/>
  <c r="CW76" i="11"/>
  <c r="AP76" i="11"/>
  <c r="EX76" i="11"/>
  <c r="AY76" i="11"/>
  <c r="AX76" i="11"/>
  <c r="AC76" i="11"/>
  <c r="EA76" i="11"/>
  <c r="AN76" i="11"/>
  <c r="AU76" i="11"/>
  <c r="AV76" i="11"/>
  <c r="EZ76" i="11"/>
  <c r="DR76" i="11"/>
  <c r="BH76" i="11"/>
  <c r="AL76" i="11"/>
  <c r="DK76" i="11"/>
  <c r="EN76" i="11"/>
  <c r="AE76" i="11"/>
  <c r="DY76" i="11"/>
  <c r="BJ76" i="11"/>
  <c r="BE76" i="11"/>
  <c r="EE76" i="11"/>
  <c r="Y76" i="11"/>
  <c r="DH76" i="11"/>
  <c r="EO76" i="11"/>
  <c r="CQ76" i="11"/>
  <c r="FD76" i="11"/>
  <c r="EG76" i="11"/>
  <c r="FA76" i="11"/>
  <c r="AI76" i="11"/>
  <c r="DO76" i="11"/>
  <c r="AD76" i="11"/>
  <c r="BM76" i="11"/>
  <c r="AS76" i="11"/>
  <c r="DU76" i="11"/>
  <c r="ED76" i="11"/>
  <c r="ER76" i="11"/>
  <c r="CT76" i="11"/>
  <c r="FB76" i="11"/>
  <c r="FC76" i="11"/>
  <c r="FE76" i="11"/>
  <c r="EF76" i="11"/>
  <c r="AJ76" i="11"/>
  <c r="AO76" i="11"/>
  <c r="DX76" i="11"/>
  <c r="AF76" i="11"/>
  <c r="CR76" i="11"/>
  <c r="BS76" i="11"/>
  <c r="BT76" i="11"/>
  <c r="AW76" i="11"/>
  <c r="CN76" i="11"/>
  <c r="DE76" i="11"/>
  <c r="DQ76" i="11"/>
  <c r="BO76" i="11"/>
  <c r="DL76" i="11"/>
  <c r="BK76" i="11"/>
  <c r="W76" i="11"/>
  <c r="DV76" i="11"/>
  <c r="BV76" i="11"/>
  <c r="BA76" i="11"/>
  <c r="T76" i="11"/>
  <c r="BB76" i="11"/>
  <c r="CI76" i="11"/>
  <c r="CO76" i="11"/>
  <c r="AM76" i="11"/>
  <c r="DD76" i="11"/>
  <c r="Z76" i="11"/>
  <c r="CZ76" i="11"/>
  <c r="CV76" i="11"/>
  <c r="BP76" i="11"/>
  <c r="DG76" i="11"/>
  <c r="DW76" i="11"/>
  <c r="AH76" i="11"/>
  <c r="AR76" i="11"/>
  <c r="DA76" i="11"/>
  <c r="EJ76" i="11"/>
  <c r="DS76" i="11"/>
  <c r="DF76" i="11"/>
  <c r="DM76" i="11"/>
  <c r="EL76" i="11"/>
  <c r="CL76" i="11"/>
  <c r="DN76" i="11"/>
  <c r="BC76" i="11"/>
  <c r="ET76" i="11"/>
  <c r="BZ76" i="11"/>
  <c r="CA76" i="11"/>
  <c r="L76" i="11"/>
  <c r="R76" i="11"/>
  <c r="N76" i="11"/>
  <c r="P76" i="11"/>
  <c r="Q76" i="11"/>
  <c r="CE76" i="11"/>
  <c r="BX76" i="11"/>
  <c r="BY76" i="11"/>
  <c r="K76" i="11"/>
  <c r="J76" i="11"/>
  <c r="CD76" i="11"/>
  <c r="CC76" i="11"/>
  <c r="FJ76" i="11"/>
  <c r="FK77" i="11" s="1"/>
  <c r="FI76" i="11" l="1"/>
  <c r="FU77" i="11" s="1"/>
  <c r="CG77" i="11" s="1"/>
  <c r="FS77" i="11"/>
  <c r="CE77" i="11" s="1"/>
  <c r="FM77" i="11"/>
  <c r="FT77" i="11"/>
  <c r="CF77" i="11" s="1"/>
  <c r="FP77" i="11"/>
  <c r="CB77" i="11" s="1"/>
  <c r="FO77" i="11"/>
  <c r="FV77" i="11"/>
  <c r="CH77" i="11" s="1"/>
  <c r="DL77" i="11"/>
  <c r="AV77" i="11"/>
  <c r="AA77" i="11"/>
  <c r="AZ77" i="11"/>
  <c r="AF77" i="11"/>
  <c r="EW77" i="11"/>
  <c r="EP77" i="11"/>
  <c r="Z77" i="11"/>
  <c r="AS77" i="11"/>
  <c r="CK77" i="11"/>
  <c r="DC77" i="11"/>
  <c r="EE77" i="11"/>
  <c r="EJ77" i="11"/>
  <c r="BW77" i="11"/>
  <c r="DO77" i="11"/>
  <c r="BL77" i="11"/>
  <c r="AK77" i="11"/>
  <c r="L77" i="11"/>
  <c r="EN77" i="11"/>
  <c r="FB77" i="11"/>
  <c r="CN77" i="11"/>
  <c r="AQ77" i="11"/>
  <c r="ES77" i="11"/>
  <c r="BD77" i="11"/>
  <c r="DV77" i="11"/>
  <c r="DG77" i="11"/>
  <c r="DB77" i="11"/>
  <c r="DH77" i="11"/>
  <c r="CU77" i="11"/>
  <c r="DN77" i="11"/>
  <c r="EO77" i="11"/>
  <c r="DD77" i="11"/>
  <c r="DJ77" i="11"/>
  <c r="CM77" i="11"/>
  <c r="CW77" i="11"/>
  <c r="CX77" i="11"/>
  <c r="BU77" i="11"/>
  <c r="BA77" i="11"/>
  <c r="AL77" i="11"/>
  <c r="DY77" i="11"/>
  <c r="DU77" i="11"/>
  <c r="FD77" i="11"/>
  <c r="EA77" i="11"/>
  <c r="CL77" i="11"/>
  <c r="DT77" i="11"/>
  <c r="BQ77" i="11"/>
  <c r="EU77" i="11"/>
  <c r="BX77" i="11"/>
  <c r="EZ77" i="11"/>
  <c r="AG77" i="11"/>
  <c r="EB77" i="11"/>
  <c r="BS77" i="11"/>
  <c r="DX77" i="11"/>
  <c r="ER77" i="11"/>
  <c r="BT77" i="11"/>
  <c r="BE77" i="11"/>
  <c r="O77" i="11"/>
  <c r="BR77" i="11"/>
  <c r="AO77" i="11"/>
  <c r="AD77" i="11"/>
  <c r="BG77" i="11"/>
  <c r="CZ77" i="11"/>
  <c r="FE77" i="11"/>
  <c r="FA77" i="11"/>
  <c r="ET77" i="11"/>
  <c r="EM77" i="11"/>
  <c r="EH77" i="11"/>
  <c r="EX77" i="11"/>
  <c r="BY77" i="11"/>
  <c r="BM77" i="11"/>
  <c r="BI77" i="11"/>
  <c r="BF77" i="11"/>
  <c r="AW77" i="11"/>
  <c r="AC77" i="11"/>
  <c r="BV77" i="11"/>
  <c r="DW77" i="11"/>
  <c r="DA77" i="11"/>
  <c r="CT77" i="11"/>
  <c r="EV77" i="11"/>
  <c r="BP77" i="11"/>
  <c r="CY77" i="11"/>
  <c r="EF77" i="11"/>
  <c r="AJ77" i="11"/>
  <c r="DI77" i="11"/>
  <c r="AE77" i="11"/>
  <c r="Y77" i="11"/>
  <c r="CJ77" i="11"/>
  <c r="AP77" i="11"/>
  <c r="V77" i="11"/>
  <c r="ED77" i="11"/>
  <c r="BC77" i="11"/>
  <c r="DE77" i="11"/>
  <c r="BJ77" i="11"/>
  <c r="AM77" i="11"/>
  <c r="DF77" i="11"/>
  <c r="BH77" i="11"/>
  <c r="CV77" i="11"/>
  <c r="FC77" i="11"/>
  <c r="U77" i="11"/>
  <c r="AH77" i="11"/>
  <c r="AX77" i="11"/>
  <c r="EY77" i="11"/>
  <c r="AB77" i="11"/>
  <c r="BK77" i="11"/>
  <c r="BO77" i="11"/>
  <c r="Q77" i="11"/>
  <c r="AU77" i="11"/>
  <c r="AI77" i="11"/>
  <c r="EI77" i="11"/>
  <c r="M77" i="11"/>
  <c r="W77" i="11"/>
  <c r="CP77" i="11"/>
  <c r="CS77" i="11"/>
  <c r="EL77" i="11"/>
  <c r="EG77" i="11"/>
  <c r="X77" i="11"/>
  <c r="N77" i="11"/>
  <c r="DQ77" i="11"/>
  <c r="EC77" i="11"/>
  <c r="T77" i="11"/>
  <c r="AR77" i="11"/>
  <c r="CO77" i="11"/>
  <c r="AN77" i="11"/>
  <c r="CQ77" i="11"/>
  <c r="EQ77" i="11"/>
  <c r="S77" i="11"/>
  <c r="DM77" i="11"/>
  <c r="AY77" i="11"/>
  <c r="DR77" i="11"/>
  <c r="DP77" i="11"/>
  <c r="BB77" i="11"/>
  <c r="CR77" i="11"/>
  <c r="DZ77" i="11"/>
  <c r="AT77" i="11"/>
  <c r="BN77" i="11"/>
  <c r="EK77" i="11"/>
  <c r="DS77" i="11"/>
  <c r="DK77" i="11"/>
  <c r="K77" i="11"/>
  <c r="FN77" i="11" l="1"/>
  <c r="BZ77" i="11" s="1"/>
  <c r="FQ77" i="11"/>
  <c r="CC77" i="11" s="1"/>
  <c r="FR77" i="11"/>
  <c r="CD77" i="11" s="1"/>
  <c r="FW77" i="11"/>
  <c r="CI77" i="11" s="1"/>
  <c r="R77" i="11"/>
  <c r="P77" i="11"/>
  <c r="J77" i="11"/>
  <c r="CA77" i="11"/>
  <c r="FJ77" i="11" l="1"/>
  <c r="FI77" i="11" s="1"/>
  <c r="FK78" i="11" l="1"/>
  <c r="DI78" i="11"/>
  <c r="AZ78" i="11"/>
  <c r="AA78" i="11"/>
  <c r="EL78" i="11"/>
  <c r="DO78" i="11"/>
  <c r="BD78" i="11"/>
  <c r="CT78" i="11"/>
  <c r="EH78" i="11"/>
  <c r="BY78" i="11"/>
  <c r="BQ78" i="11"/>
  <c r="BU78" i="11"/>
  <c r="FA78" i="11"/>
  <c r="AW78" i="11"/>
  <c r="DP78" i="11"/>
  <c r="AY78" i="11"/>
  <c r="AK78" i="11"/>
  <c r="EW78" i="11"/>
  <c r="DD78" i="11"/>
  <c r="AC78" i="11"/>
  <c r="AO78" i="11"/>
  <c r="EA78" i="11"/>
  <c r="BT78" i="11"/>
  <c r="DV78" i="11"/>
  <c r="DZ78" i="11"/>
  <c r="AR78" i="11"/>
  <c r="AB78" i="11"/>
  <c r="BP78" i="11"/>
  <c r="FE78" i="11"/>
  <c r="DL78" i="11"/>
  <c r="CY78" i="11"/>
  <c r="BH78" i="11"/>
  <c r="CK78" i="11"/>
  <c r="CS78" i="11"/>
  <c r="CV78" i="11"/>
  <c r="AI78" i="11"/>
  <c r="BS78" i="11"/>
  <c r="X78" i="11"/>
  <c r="BM78" i="11"/>
  <c r="AT78" i="11"/>
  <c r="BC78" i="11"/>
  <c r="CX78" i="11"/>
  <c r="CW78" i="11"/>
  <c r="AG78" i="11"/>
  <c r="AV78" i="11"/>
  <c r="EC78" i="11"/>
  <c r="BW78" i="11"/>
  <c r="FB78" i="11"/>
  <c r="DW78" i="11"/>
  <c r="ER78" i="11"/>
  <c r="AP78" i="11"/>
  <c r="BI78" i="11"/>
  <c r="AN78" i="11"/>
  <c r="BO78" i="11"/>
  <c r="BN78" i="11"/>
  <c r="BJ78" i="11"/>
  <c r="AD78" i="11"/>
  <c r="EI78" i="11"/>
  <c r="DX78" i="11"/>
  <c r="BA78" i="11"/>
  <c r="AE78" i="11"/>
  <c r="EG78" i="11"/>
  <c r="DB78" i="11"/>
  <c r="DA78" i="11"/>
  <c r="BX78" i="11"/>
  <c r="AH78" i="11"/>
  <c r="CO78" i="11"/>
  <c r="DY78" i="11"/>
  <c r="AX78" i="11"/>
  <c r="W78" i="11"/>
  <c r="EP78" i="11"/>
  <c r="U78" i="11"/>
  <c r="EQ78" i="11"/>
  <c r="AF78" i="11"/>
  <c r="FD78" i="11"/>
  <c r="Z78" i="11"/>
  <c r="AS78" i="11"/>
  <c r="BG78" i="11"/>
  <c r="EO78" i="11"/>
  <c r="AQ78" i="11"/>
  <c r="AM78" i="11"/>
  <c r="EM78" i="11"/>
  <c r="DR78" i="11"/>
  <c r="BL78" i="11"/>
  <c r="EK78" i="11"/>
  <c r="EE78" i="11"/>
  <c r="BV78" i="11"/>
  <c r="EN78" i="11"/>
  <c r="BF78" i="11"/>
  <c r="DN78" i="11"/>
  <c r="AU78" i="11"/>
  <c r="CQ78" i="11"/>
  <c r="CZ78" i="11"/>
  <c r="BB78" i="11"/>
  <c r="DH78" i="11"/>
  <c r="BK78" i="11"/>
  <c r="DE78" i="11"/>
  <c r="BE78" i="11"/>
  <c r="CU78" i="11"/>
  <c r="CR78" i="11"/>
  <c r="CL78" i="11"/>
  <c r="DK78" i="11"/>
  <c r="EY78" i="11"/>
  <c r="FC78" i="11"/>
  <c r="DQ78" i="11"/>
  <c r="DC78" i="11"/>
  <c r="ES78" i="11"/>
  <c r="T78" i="11"/>
  <c r="EF78" i="11"/>
  <c r="ET78" i="11"/>
  <c r="DG78" i="11"/>
  <c r="EZ78" i="11"/>
  <c r="DS78" i="11"/>
  <c r="ED78" i="11"/>
  <c r="V78" i="11"/>
  <c r="DU78" i="11"/>
  <c r="EB78" i="11"/>
  <c r="CP78" i="11"/>
  <c r="BR78" i="11"/>
  <c r="DM78" i="11"/>
  <c r="Y78" i="11"/>
  <c r="DT78" i="11"/>
  <c r="EJ78" i="11"/>
  <c r="AJ78" i="11"/>
  <c r="EU78" i="11"/>
  <c r="DF78" i="11"/>
  <c r="EV78" i="11"/>
  <c r="EX78" i="11"/>
  <c r="AL78" i="11"/>
  <c r="DJ78" i="11"/>
  <c r="CM78" i="11"/>
  <c r="CN78" i="11"/>
  <c r="FP78" i="11"/>
  <c r="L78" i="11" s="1"/>
  <c r="FS78" i="11"/>
  <c r="CF78" i="11" s="1"/>
  <c r="FN78" i="11"/>
  <c r="CA78" i="11" s="1"/>
  <c r="FM78" i="11"/>
  <c r="FU78" i="11"/>
  <c r="Q78" i="11" s="1"/>
  <c r="FQ78" i="11"/>
  <c r="M78" i="11" s="1"/>
  <c r="FW78" i="11"/>
  <c r="CJ78" i="11" s="1"/>
  <c r="FR78" i="11"/>
  <c r="N78" i="11" s="1"/>
  <c r="FV78" i="11"/>
  <c r="R78" i="11" s="1"/>
  <c r="FO78" i="11"/>
  <c r="K78" i="11" s="1"/>
  <c r="FT78" i="11"/>
  <c r="P78" i="11" s="1"/>
  <c r="S78" i="11" l="1"/>
  <c r="J78" i="11"/>
  <c r="O78" i="11"/>
  <c r="CI78" i="11"/>
  <c r="BZ78" i="11"/>
  <c r="CH78" i="11"/>
  <c r="CC78" i="11"/>
  <c r="CG78" i="11"/>
  <c r="CD78" i="11"/>
  <c r="CE78" i="11"/>
  <c r="CB78" i="11"/>
  <c r="FJ78" i="11" l="1"/>
  <c r="FI78" i="11" s="1"/>
  <c r="FK79" i="11" l="1"/>
  <c r="AK79" i="11"/>
  <c r="AC79" i="11"/>
  <c r="BJ79" i="11"/>
  <c r="DN79" i="11"/>
  <c r="AQ79" i="11"/>
  <c r="BX79" i="11"/>
  <c r="AX79" i="11"/>
  <c r="CQ79" i="11"/>
  <c r="BD79" i="11"/>
  <c r="AR79" i="11"/>
  <c r="AU79" i="11"/>
  <c r="DO79" i="11"/>
  <c r="BP79" i="11"/>
  <c r="BQ79" i="11"/>
  <c r="CL79" i="11"/>
  <c r="EC79" i="11"/>
  <c r="AH79" i="11"/>
  <c r="W79" i="11"/>
  <c r="AV79" i="11"/>
  <c r="AZ79" i="11"/>
  <c r="EM79" i="11"/>
  <c r="CZ79" i="11"/>
  <c r="ES79" i="11"/>
  <c r="EI79" i="11"/>
  <c r="EK79" i="11"/>
  <c r="BE79" i="11"/>
  <c r="DU79" i="11"/>
  <c r="EL79" i="11"/>
  <c r="T79" i="11"/>
  <c r="CR79" i="11"/>
  <c r="CN79" i="11"/>
  <c r="FB79" i="11"/>
  <c r="BC79" i="11"/>
  <c r="DQ79" i="11"/>
  <c r="EJ79" i="11"/>
  <c r="EN79" i="11"/>
  <c r="FE79" i="11"/>
  <c r="BV79" i="11"/>
  <c r="AB79" i="11"/>
  <c r="BH79" i="11"/>
  <c r="AP79" i="11"/>
  <c r="EV79" i="11"/>
  <c r="BU79" i="11"/>
  <c r="DK79" i="11"/>
  <c r="AY79" i="11"/>
  <c r="DI79" i="11"/>
  <c r="BK79" i="11"/>
  <c r="EE79" i="11"/>
  <c r="ER79" i="11"/>
  <c r="BS79" i="11"/>
  <c r="EP79" i="11"/>
  <c r="DR79" i="11"/>
  <c r="DJ79" i="11"/>
  <c r="EW79" i="11"/>
  <c r="AL79" i="11"/>
  <c r="DL79" i="11"/>
  <c r="X79" i="11"/>
  <c r="DG79" i="11"/>
  <c r="CY79" i="11"/>
  <c r="EO79" i="11"/>
  <c r="AM79" i="11"/>
  <c r="EB79" i="11"/>
  <c r="CM79" i="11"/>
  <c r="CV79" i="11"/>
  <c r="CO79" i="11"/>
  <c r="Y79" i="11"/>
  <c r="AW79" i="11"/>
  <c r="EU79" i="11"/>
  <c r="DB79" i="11"/>
  <c r="BN79" i="11"/>
  <c r="DP79" i="11"/>
  <c r="DT79" i="11"/>
  <c r="BF79" i="11"/>
  <c r="CP79" i="11"/>
  <c r="EF79" i="11"/>
  <c r="EH79" i="11"/>
  <c r="BW79" i="11"/>
  <c r="BY79" i="11"/>
  <c r="AE79" i="11"/>
  <c r="BI79" i="11"/>
  <c r="DA79" i="11"/>
  <c r="EA79" i="11"/>
  <c r="U79" i="11"/>
  <c r="DV79" i="11"/>
  <c r="DS79" i="11"/>
  <c r="FD79" i="11"/>
  <c r="BL79" i="11"/>
  <c r="EY79" i="11"/>
  <c r="BT79" i="11"/>
  <c r="DW79" i="11"/>
  <c r="V79" i="11"/>
  <c r="DZ79" i="11"/>
  <c r="BO79" i="11"/>
  <c r="DE79" i="11"/>
  <c r="DH79" i="11"/>
  <c r="AJ79" i="11"/>
  <c r="CU79" i="11"/>
  <c r="CS79" i="11"/>
  <c r="AA79" i="11"/>
  <c r="AI79" i="11"/>
  <c r="DX79" i="11"/>
  <c r="AF79" i="11"/>
  <c r="EZ79" i="11"/>
  <c r="AT79" i="11"/>
  <c r="CX79" i="11"/>
  <c r="EQ79" i="11"/>
  <c r="FC79" i="11"/>
  <c r="BB79" i="11"/>
  <c r="DD79" i="11"/>
  <c r="DM79" i="11"/>
  <c r="AD79" i="11"/>
  <c r="BG79" i="11"/>
  <c r="ET79" i="11"/>
  <c r="DC79" i="11"/>
  <c r="DF79" i="11"/>
  <c r="AG79" i="11"/>
  <c r="EX79" i="11"/>
  <c r="BZ79" i="11"/>
  <c r="ED79" i="11"/>
  <c r="BR79" i="11"/>
  <c r="Z79" i="11"/>
  <c r="FA79" i="11"/>
  <c r="EG79" i="11"/>
  <c r="AN79" i="11"/>
  <c r="DY79" i="11"/>
  <c r="AO79" i="11"/>
  <c r="BA79" i="11"/>
  <c r="AS79" i="11"/>
  <c r="BM79" i="11"/>
  <c r="CW79" i="11"/>
  <c r="CT79" i="11"/>
  <c r="FV79" i="11"/>
  <c r="FR79" i="11"/>
  <c r="CF79" i="11" s="1"/>
  <c r="FT79" i="11"/>
  <c r="P79" i="11" s="1"/>
  <c r="FQ79" i="11"/>
  <c r="M79" i="11" s="1"/>
  <c r="FS79" i="11"/>
  <c r="O79" i="11" s="1"/>
  <c r="FN79" i="11"/>
  <c r="CB79" i="11" s="1"/>
  <c r="FO79" i="11"/>
  <c r="CC79" i="11" s="1"/>
  <c r="FU79" i="11"/>
  <c r="Q79" i="11" s="1"/>
  <c r="FM79" i="11"/>
  <c r="FW79" i="11"/>
  <c r="CK79" i="11" s="1"/>
  <c r="FP79" i="11"/>
  <c r="CD79" i="11" s="1"/>
  <c r="CG79" i="11" l="1"/>
  <c r="R79" i="11"/>
  <c r="CA79" i="11"/>
  <c r="CJ79" i="11"/>
  <c r="CI79" i="11"/>
  <c r="L79" i="11"/>
  <c r="K79" i="11"/>
  <c r="CH79" i="11"/>
  <c r="CE79" i="11"/>
  <c r="S79" i="11"/>
  <c r="J79" i="11"/>
  <c r="N79" i="11"/>
  <c r="FJ79" i="11" l="1"/>
  <c r="FI79" i="11" l="1"/>
  <c r="FK80" i="11"/>
  <c r="DL80" i="11" l="1"/>
  <c r="BV80" i="11"/>
  <c r="EP80" i="11"/>
  <c r="CU80" i="11"/>
  <c r="EE80" i="11"/>
  <c r="CZ80" i="11"/>
  <c r="DO80" i="11"/>
  <c r="CA80" i="11"/>
  <c r="BX80" i="11"/>
  <c r="AI80" i="11"/>
  <c r="BB80" i="11"/>
  <c r="T80" i="11"/>
  <c r="AY80" i="11"/>
  <c r="DJ80" i="11"/>
  <c r="EC80" i="11"/>
  <c r="EV80" i="11"/>
  <c r="DY80" i="11"/>
  <c r="DD80" i="11"/>
  <c r="AE80" i="11"/>
  <c r="DS80" i="11"/>
  <c r="BH80" i="11"/>
  <c r="BG80" i="11"/>
  <c r="EQ80" i="11"/>
  <c r="BR80" i="11"/>
  <c r="Z80" i="11"/>
  <c r="AW80" i="11"/>
  <c r="EF80" i="11"/>
  <c r="DE80" i="11"/>
  <c r="BS80" i="11"/>
  <c r="DW80" i="11"/>
  <c r="EB80" i="11"/>
  <c r="BQ80" i="11"/>
  <c r="DM80" i="11"/>
  <c r="DQ80" i="11"/>
  <c r="CR80" i="11"/>
  <c r="CW80" i="11"/>
  <c r="DN80" i="11"/>
  <c r="BU80" i="11"/>
  <c r="AX80" i="11"/>
  <c r="AF80" i="11"/>
  <c r="AC80" i="11"/>
  <c r="EZ80" i="11"/>
  <c r="X80" i="11"/>
  <c r="BW80" i="11"/>
  <c r="EO80" i="11"/>
  <c r="BF80" i="11"/>
  <c r="BL80" i="11"/>
  <c r="BC80" i="11"/>
  <c r="AG80" i="11"/>
  <c r="FA80" i="11"/>
  <c r="AO80" i="11"/>
  <c r="ET80" i="11"/>
  <c r="CT80" i="11"/>
  <c r="BA80" i="11"/>
  <c r="DK80" i="11"/>
  <c r="AP80" i="11"/>
  <c r="BM80" i="11"/>
  <c r="AQ80" i="11"/>
  <c r="U80" i="11"/>
  <c r="BD80" i="11"/>
  <c r="CP80" i="11"/>
  <c r="ER80" i="11"/>
  <c r="EL80" i="11"/>
  <c r="AU80" i="11"/>
  <c r="W80" i="11"/>
  <c r="EG80" i="11"/>
  <c r="DZ80" i="11"/>
  <c r="EY80" i="11"/>
  <c r="DA80" i="11"/>
  <c r="BN80" i="11"/>
  <c r="AL80" i="11"/>
  <c r="AK80" i="11"/>
  <c r="BT80" i="11"/>
  <c r="AN80" i="11"/>
  <c r="AB80" i="11"/>
  <c r="AD80" i="11"/>
  <c r="CN80" i="11"/>
  <c r="ES80" i="11"/>
  <c r="BP80" i="11"/>
  <c r="DR80" i="11"/>
  <c r="FE80" i="11"/>
  <c r="DV80" i="11"/>
  <c r="EI80" i="11"/>
  <c r="BY80" i="11"/>
  <c r="CM80" i="11"/>
  <c r="CS80" i="11"/>
  <c r="CV80" i="11"/>
  <c r="DH80" i="11"/>
  <c r="AV80" i="11"/>
  <c r="EJ80" i="11"/>
  <c r="BO80" i="11"/>
  <c r="DB80" i="11"/>
  <c r="DI80" i="11"/>
  <c r="AS80" i="11"/>
  <c r="DC80" i="11"/>
  <c r="Y80" i="11"/>
  <c r="EW80" i="11"/>
  <c r="AJ80" i="11"/>
  <c r="CO80" i="11"/>
  <c r="BZ80" i="11"/>
  <c r="BI80" i="11"/>
  <c r="EA80" i="11"/>
  <c r="AR80" i="11"/>
  <c r="EU80" i="11"/>
  <c r="AT80" i="11"/>
  <c r="AM80" i="11"/>
  <c r="DX80" i="11"/>
  <c r="EH80" i="11"/>
  <c r="V80" i="11"/>
  <c r="FD80" i="11"/>
  <c r="EK80" i="11"/>
  <c r="BK80" i="11"/>
  <c r="AZ80" i="11"/>
  <c r="ED80" i="11"/>
  <c r="AA80" i="11"/>
  <c r="EM80" i="11"/>
  <c r="BJ80" i="11"/>
  <c r="CY80" i="11"/>
  <c r="DF80" i="11"/>
  <c r="BE80" i="11"/>
  <c r="AH80" i="11"/>
  <c r="EX80" i="11"/>
  <c r="FB80" i="11"/>
  <c r="DG80" i="11"/>
  <c r="DP80" i="11"/>
  <c r="DT80" i="11"/>
  <c r="FC80" i="11"/>
  <c r="EN80" i="11"/>
  <c r="DU80" i="11"/>
  <c r="CQ80" i="11"/>
  <c r="CX80" i="11"/>
  <c r="FM80" i="11"/>
  <c r="CB80" i="11" s="1"/>
  <c r="FV80" i="11"/>
  <c r="CK80" i="11" s="1"/>
  <c r="FU80" i="11"/>
  <c r="CJ80" i="11" s="1"/>
  <c r="FN80" i="11"/>
  <c r="FQ80" i="11"/>
  <c r="FO80" i="11"/>
  <c r="K80" i="11" s="1"/>
  <c r="FS80" i="11"/>
  <c r="O80" i="11" s="1"/>
  <c r="FW80" i="11"/>
  <c r="FR80" i="11"/>
  <c r="FP80" i="11"/>
  <c r="CE80" i="11" s="1"/>
  <c r="FT80" i="11"/>
  <c r="R80" i="11" l="1"/>
  <c r="N80" i="11"/>
  <c r="S80" i="11"/>
  <c r="J80" i="11"/>
  <c r="P80" i="11"/>
  <c r="Q80" i="11"/>
  <c r="CH80" i="11"/>
  <c r="L80" i="11"/>
  <c r="CD80" i="11"/>
  <c r="CG80" i="11"/>
  <c r="CI80" i="11"/>
  <c r="CL80" i="11"/>
  <c r="M80" i="11"/>
  <c r="CF80" i="11"/>
  <c r="CC80" i="11"/>
  <c r="FJ80" i="11" l="1"/>
  <c r="FI80" i="11" l="1"/>
  <c r="FK81" i="11"/>
  <c r="EM81" i="11" l="1"/>
  <c r="BW81" i="11"/>
  <c r="AQ81" i="11"/>
  <c r="DL81" i="11"/>
  <c r="AX81" i="11"/>
  <c r="DS81" i="11"/>
  <c r="DV81" i="11"/>
  <c r="BA81" i="11"/>
  <c r="BS81" i="11"/>
  <c r="AM81" i="11"/>
  <c r="DH81" i="11"/>
  <c r="EA81" i="11"/>
  <c r="EU81" i="11"/>
  <c r="DN81" i="11"/>
  <c r="CP81" i="11"/>
  <c r="EP81" i="11"/>
  <c r="W81" i="11"/>
  <c r="X81" i="11"/>
  <c r="EF81" i="11"/>
  <c r="BP81" i="11"/>
  <c r="AS81" i="11"/>
  <c r="BV81" i="11"/>
  <c r="AU81" i="11"/>
  <c r="DB81" i="11"/>
  <c r="DM81" i="11"/>
  <c r="EZ81" i="11"/>
  <c r="CV81" i="11"/>
  <c r="CB81" i="11"/>
  <c r="DF81" i="11"/>
  <c r="AH81" i="11"/>
  <c r="BT81" i="11"/>
  <c r="CX81" i="11"/>
  <c r="CQ81" i="11"/>
  <c r="EW81" i="11"/>
  <c r="AI81" i="11"/>
  <c r="ET81" i="11"/>
  <c r="DX81" i="11"/>
  <c r="AA81" i="11"/>
  <c r="AC81" i="11"/>
  <c r="DP81" i="11"/>
  <c r="DA81" i="11"/>
  <c r="AR81" i="11"/>
  <c r="CU81" i="11"/>
  <c r="DY81" i="11"/>
  <c r="DJ81" i="11"/>
  <c r="BR81" i="11"/>
  <c r="DU81" i="11"/>
  <c r="DC81" i="11"/>
  <c r="EQ81" i="11"/>
  <c r="DI81" i="11"/>
  <c r="EV81" i="11"/>
  <c r="BB81" i="11"/>
  <c r="EK81" i="11"/>
  <c r="DG81" i="11"/>
  <c r="BO81" i="11"/>
  <c r="AW81" i="11"/>
  <c r="FB81" i="11"/>
  <c r="BX81" i="11"/>
  <c r="DW81" i="11"/>
  <c r="BG81" i="11"/>
  <c r="EH81" i="11"/>
  <c r="BJ81" i="11"/>
  <c r="FA81" i="11"/>
  <c r="BM81" i="11"/>
  <c r="AZ81" i="11"/>
  <c r="DO81" i="11"/>
  <c r="EJ81" i="11"/>
  <c r="FD81" i="11"/>
  <c r="EL81" i="11"/>
  <c r="AF81" i="11"/>
  <c r="BC81" i="11"/>
  <c r="DZ81" i="11"/>
  <c r="Y81" i="11"/>
  <c r="BH81" i="11"/>
  <c r="AO81" i="11"/>
  <c r="BF81" i="11"/>
  <c r="U81" i="11"/>
  <c r="CN81" i="11"/>
  <c r="CT81" i="11"/>
  <c r="AV81" i="11"/>
  <c r="BL81" i="11"/>
  <c r="AE81" i="11"/>
  <c r="BI81" i="11"/>
  <c r="AT81" i="11"/>
  <c r="DT81" i="11"/>
  <c r="DR81" i="11"/>
  <c r="AK81" i="11"/>
  <c r="BD81" i="11"/>
  <c r="Z81" i="11"/>
  <c r="EO81" i="11"/>
  <c r="BY81" i="11"/>
  <c r="DK81" i="11"/>
  <c r="BQ81" i="11"/>
  <c r="AN81" i="11"/>
  <c r="EI81" i="11"/>
  <c r="AB81" i="11"/>
  <c r="ED81" i="11"/>
  <c r="BK81" i="11"/>
  <c r="BU81" i="11"/>
  <c r="AD81" i="11"/>
  <c r="T81" i="11"/>
  <c r="EC81" i="11"/>
  <c r="EG81" i="11"/>
  <c r="AP81" i="11"/>
  <c r="BZ81" i="11"/>
  <c r="AY81" i="11"/>
  <c r="DE81" i="11"/>
  <c r="EN81" i="11"/>
  <c r="CO81" i="11"/>
  <c r="AL81" i="11"/>
  <c r="EX81" i="11"/>
  <c r="CA81" i="11"/>
  <c r="AG81" i="11"/>
  <c r="ER81" i="11"/>
  <c r="CZ81" i="11"/>
  <c r="FE81" i="11"/>
  <c r="CY81" i="11"/>
  <c r="EY81" i="11"/>
  <c r="V81" i="11"/>
  <c r="BN81" i="11"/>
  <c r="EB81" i="11"/>
  <c r="CS81" i="11"/>
  <c r="CW81" i="11"/>
  <c r="ES81" i="11"/>
  <c r="EE81" i="11"/>
  <c r="FC81" i="11"/>
  <c r="AJ81" i="11"/>
  <c r="DQ81" i="11"/>
  <c r="BE81" i="11"/>
  <c r="DD81" i="11"/>
  <c r="CR81" i="11"/>
  <c r="FR81" i="11"/>
  <c r="FN81" i="11"/>
  <c r="J81" i="11" s="1"/>
  <c r="FP81" i="11"/>
  <c r="L81" i="11" s="1"/>
  <c r="FQ81" i="11"/>
  <c r="CG81" i="11" s="1"/>
  <c r="FU81" i="11"/>
  <c r="Q81" i="11" s="1"/>
  <c r="FM81" i="11"/>
  <c r="CC81" i="11" s="1"/>
  <c r="FV81" i="11"/>
  <c r="R81" i="11" s="1"/>
  <c r="FW81" i="11"/>
  <c r="S81" i="11" s="1"/>
  <c r="FT81" i="11"/>
  <c r="FO81" i="11"/>
  <c r="CE81" i="11" s="1"/>
  <c r="FS81" i="11"/>
  <c r="M81" i="11" l="1"/>
  <c r="P81" i="11"/>
  <c r="CK81" i="11"/>
  <c r="N81" i="11"/>
  <c r="CM81" i="11"/>
  <c r="CJ81" i="11"/>
  <c r="O81" i="11"/>
  <c r="CL81" i="11"/>
  <c r="CF81" i="11"/>
  <c r="K81" i="11"/>
  <c r="CD81" i="11"/>
  <c r="CH81" i="11"/>
  <c r="CI81" i="11"/>
  <c r="FJ81" i="11" l="1"/>
  <c r="FK82" i="11" s="1"/>
  <c r="FI81" i="11" l="1"/>
  <c r="FU82" i="11" s="1"/>
  <c r="CL82" i="11" s="1"/>
  <c r="DT82" i="11"/>
  <c r="DR82" i="11"/>
  <c r="EU82" i="11"/>
  <c r="EC82" i="11"/>
  <c r="EM82" i="11"/>
  <c r="DQ82" i="11"/>
  <c r="EO82" i="11"/>
  <c r="BK82" i="11"/>
  <c r="AD82" i="11"/>
  <c r="BE82" i="11"/>
  <c r="AX82" i="11"/>
  <c r="FD82" i="11"/>
  <c r="AA82" i="11"/>
  <c r="BN82" i="11"/>
  <c r="BZ82" i="11"/>
  <c r="EL82" i="11"/>
  <c r="T82" i="11"/>
  <c r="BF82" i="11"/>
  <c r="DK82" i="11"/>
  <c r="FA82" i="11"/>
  <c r="DN82" i="11"/>
  <c r="EF82" i="11"/>
  <c r="EJ82" i="11"/>
  <c r="CX82" i="11"/>
  <c r="ED82" i="11"/>
  <c r="AV82" i="11"/>
  <c r="CR82" i="11"/>
  <c r="EK82" i="11"/>
  <c r="DW82" i="11"/>
  <c r="AI82" i="11"/>
  <c r="AL82" i="11"/>
  <c r="AH82" i="11"/>
  <c r="EV82" i="11"/>
  <c r="CQ82" i="11"/>
  <c r="FB82" i="11"/>
  <c r="CC82" i="11"/>
  <c r="CW82" i="11"/>
  <c r="BM82" i="11"/>
  <c r="BV82" i="11"/>
  <c r="DP82" i="11"/>
  <c r="AP82" i="11"/>
  <c r="BC82" i="11"/>
  <c r="X82" i="11"/>
  <c r="EB82" i="11"/>
  <c r="BX82" i="11"/>
  <c r="AY82" i="11"/>
  <c r="AW82" i="11"/>
  <c r="CP82" i="11"/>
  <c r="CB82" i="11"/>
  <c r="DO82" i="11"/>
  <c r="DI82" i="11"/>
  <c r="DA82" i="11"/>
  <c r="BG82" i="11"/>
  <c r="BS82" i="11"/>
  <c r="BP82" i="11"/>
  <c r="AR82" i="11"/>
  <c r="DU82" i="11"/>
  <c r="ER82" i="11"/>
  <c r="Z82" i="11"/>
  <c r="DD82" i="11"/>
  <c r="CY82" i="11"/>
  <c r="BB82" i="11"/>
  <c r="AN82" i="11"/>
  <c r="BH82" i="11"/>
  <c r="DF82" i="11"/>
  <c r="EY82" i="11"/>
  <c r="EW82" i="11"/>
  <c r="BO82" i="11"/>
  <c r="AC82" i="11"/>
  <c r="CU82" i="11"/>
  <c r="EN82" i="11"/>
  <c r="AJ82" i="11"/>
  <c r="AQ82" i="11"/>
  <c r="AO82" i="11"/>
  <c r="BL82" i="11"/>
  <c r="ES82" i="11"/>
  <c r="DV82" i="11"/>
  <c r="W82" i="11"/>
  <c r="DM82" i="11"/>
  <c r="BJ82" i="11"/>
  <c r="EZ82" i="11"/>
  <c r="EX82" i="11"/>
  <c r="CT82" i="11"/>
  <c r="DC82" i="11"/>
  <c r="EG82" i="11"/>
  <c r="AZ82" i="11"/>
  <c r="DY82" i="11"/>
  <c r="AF82" i="11"/>
  <c r="CS82" i="11"/>
  <c r="BU82" i="11"/>
  <c r="FC82" i="11"/>
  <c r="BQ82" i="11"/>
  <c r="CZ82" i="11"/>
  <c r="DG82" i="11"/>
  <c r="DL82" i="11"/>
  <c r="DS82" i="11"/>
  <c r="AB82" i="11"/>
  <c r="AM82" i="11"/>
  <c r="BI82" i="11"/>
  <c r="AT82" i="11"/>
  <c r="AG82" i="11"/>
  <c r="BD82" i="11"/>
  <c r="AU82" i="11"/>
  <c r="CO82" i="11"/>
  <c r="Y82" i="11"/>
  <c r="CA82" i="11"/>
  <c r="EE82" i="11"/>
  <c r="AK82" i="11"/>
  <c r="U82" i="11"/>
  <c r="AE82" i="11"/>
  <c r="DZ82" i="11"/>
  <c r="BA82" i="11"/>
  <c r="BW82" i="11"/>
  <c r="DX82" i="11"/>
  <c r="EP82" i="11"/>
  <c r="DH82" i="11"/>
  <c r="BT82" i="11"/>
  <c r="EQ82" i="11"/>
  <c r="BR82" i="11"/>
  <c r="BY82" i="11"/>
  <c r="V82" i="11"/>
  <c r="ET82" i="11"/>
  <c r="DB82" i="11"/>
  <c r="EI82" i="11"/>
  <c r="CV82" i="11"/>
  <c r="DJ82" i="11"/>
  <c r="DE82" i="11"/>
  <c r="EA82" i="11"/>
  <c r="EH82" i="11"/>
  <c r="AS82" i="11"/>
  <c r="FE82" i="11"/>
  <c r="Q82" i="11" l="1"/>
  <c r="FM82" i="11"/>
  <c r="CD82" i="11" s="1"/>
  <c r="FT82" i="11"/>
  <c r="FO82" i="11"/>
  <c r="FN82" i="11"/>
  <c r="FV82" i="11"/>
  <c r="FQ82" i="11"/>
  <c r="FR82" i="11"/>
  <c r="FP82" i="11"/>
  <c r="FS82" i="11"/>
  <c r="FW82" i="11"/>
  <c r="CM82" i="11" l="1"/>
  <c r="R82" i="11"/>
  <c r="CI82" i="11"/>
  <c r="N82" i="11"/>
  <c r="CF82" i="11"/>
  <c r="K82" i="11"/>
  <c r="CH82" i="11"/>
  <c r="M82" i="11"/>
  <c r="CK82" i="11"/>
  <c r="P82" i="11"/>
  <c r="CN82" i="11"/>
  <c r="S82" i="11"/>
  <c r="CJ82" i="11"/>
  <c r="O82" i="11"/>
  <c r="CG82" i="11"/>
  <c r="L82" i="11"/>
  <c r="CE82" i="11"/>
  <c r="J82" i="11"/>
  <c r="FJ82" i="11" l="1"/>
  <c r="FI82" i="11" s="1"/>
  <c r="FW83" i="11" s="1"/>
  <c r="FV83" i="11" l="1"/>
  <c r="FM83" i="11"/>
  <c r="FP83" i="11"/>
  <c r="FN83" i="11"/>
  <c r="FT83" i="11"/>
  <c r="FS83" i="11"/>
  <c r="FR83" i="11"/>
  <c r="FQ83" i="11"/>
  <c r="FU83" i="11"/>
  <c r="FO83" i="11"/>
  <c r="FK83" i="11"/>
  <c r="R83" i="11" s="1"/>
  <c r="CO83" i="11"/>
  <c r="CJ83" i="11"/>
  <c r="CH83" i="11"/>
  <c r="CK83" i="11" l="1"/>
  <c r="CN83" i="11"/>
  <c r="K83" i="11"/>
  <c r="J83" i="11"/>
  <c r="CM83" i="11"/>
  <c r="L83" i="11"/>
  <c r="CL83" i="11"/>
  <c r="CF83" i="11"/>
  <c r="M83" i="11"/>
  <c r="CG83" i="11"/>
  <c r="CE83" i="11"/>
  <c r="N83" i="11"/>
  <c r="P83" i="11"/>
  <c r="O83" i="11"/>
  <c r="BO83" i="11"/>
  <c r="DH83" i="11"/>
  <c r="CD83" i="11"/>
  <c r="DE83" i="11"/>
  <c r="DT83" i="11"/>
  <c r="AQ83" i="11"/>
  <c r="BN83" i="11"/>
  <c r="EB83" i="11"/>
  <c r="CR83" i="11"/>
  <c r="ES83" i="11"/>
  <c r="EI83" i="11"/>
  <c r="ET83" i="11"/>
  <c r="EN83" i="11"/>
  <c r="ED83" i="11"/>
  <c r="BX83" i="11"/>
  <c r="BT83" i="11"/>
  <c r="DA83" i="11"/>
  <c r="AU83" i="11"/>
  <c r="EX83" i="11"/>
  <c r="DX83" i="11"/>
  <c r="AH83" i="11"/>
  <c r="DL83" i="11"/>
  <c r="BM83" i="11"/>
  <c r="DQ83" i="11"/>
  <c r="Y83" i="11"/>
  <c r="FE83" i="11"/>
  <c r="DC83" i="11"/>
  <c r="BB83" i="11"/>
  <c r="AP83" i="11"/>
  <c r="AG83" i="11"/>
  <c r="AX83" i="11"/>
  <c r="ER83" i="11"/>
  <c r="DR83" i="11"/>
  <c r="AE83" i="11"/>
  <c r="CZ83" i="11"/>
  <c r="FB83" i="11"/>
  <c r="AZ83" i="11"/>
  <c r="CU83" i="11"/>
  <c r="CB83" i="11"/>
  <c r="CQ83" i="11"/>
  <c r="DW83" i="11"/>
  <c r="DO83" i="11"/>
  <c r="CP83" i="11"/>
  <c r="AW83" i="11"/>
  <c r="T83" i="11"/>
  <c r="BI83" i="11"/>
  <c r="BD83" i="11"/>
  <c r="DK83" i="11"/>
  <c r="CW83" i="11"/>
  <c r="V83" i="11"/>
  <c r="CV83" i="11"/>
  <c r="DU83" i="11"/>
  <c r="BG83" i="11"/>
  <c r="BU83" i="11"/>
  <c r="AV83" i="11"/>
  <c r="BJ83" i="11"/>
  <c r="AS83" i="11"/>
  <c r="BQ83" i="11"/>
  <c r="DY83" i="11"/>
  <c r="U83" i="11"/>
  <c r="S83" i="11"/>
  <c r="EW83" i="11"/>
  <c r="EU83" i="11"/>
  <c r="EH83" i="11"/>
  <c r="AA83" i="11"/>
  <c r="DD83" i="11"/>
  <c r="EK83" i="11"/>
  <c r="EM83" i="11"/>
  <c r="BW83" i="11"/>
  <c r="BY83" i="11"/>
  <c r="AI83" i="11"/>
  <c r="DJ83" i="11"/>
  <c r="EP83" i="11"/>
  <c r="BZ83" i="11"/>
  <c r="DG83" i="11"/>
  <c r="EY83" i="11"/>
  <c r="DP83" i="11"/>
  <c r="EE83" i="11"/>
  <c r="W83" i="11"/>
  <c r="Z83" i="11"/>
  <c r="AN83" i="11"/>
  <c r="BR83" i="11"/>
  <c r="DN83" i="11"/>
  <c r="DF83" i="11"/>
  <c r="EL83" i="11"/>
  <c r="CT83" i="11"/>
  <c r="AC83" i="11"/>
  <c r="AJ83" i="11"/>
  <c r="AR83" i="11"/>
  <c r="EJ83" i="11"/>
  <c r="DV83" i="11"/>
  <c r="EZ83" i="11"/>
  <c r="FA83" i="11"/>
  <c r="CY83" i="11"/>
  <c r="AD83" i="11"/>
  <c r="BK83" i="11"/>
  <c r="AT83" i="11"/>
  <c r="EF83" i="11"/>
  <c r="DM83" i="11"/>
  <c r="AF83" i="11"/>
  <c r="BV83" i="11"/>
  <c r="AL83" i="11"/>
  <c r="EG83" i="11"/>
  <c r="AO83" i="11"/>
  <c r="EC83" i="11"/>
  <c r="BL83" i="11"/>
  <c r="CC83" i="11"/>
  <c r="AK83" i="11"/>
  <c r="EO83" i="11"/>
  <c r="BF83" i="11"/>
  <c r="CX83" i="11"/>
  <c r="BA83" i="11"/>
  <c r="CA83" i="11"/>
  <c r="FD83" i="11"/>
  <c r="FC83" i="11"/>
  <c r="CS83" i="11"/>
  <c r="EV83" i="11"/>
  <c r="DS83" i="11"/>
  <c r="BP83" i="11"/>
  <c r="AY83" i="11"/>
  <c r="DI83" i="11"/>
  <c r="DZ83" i="11"/>
  <c r="BE83" i="11"/>
  <c r="AM83" i="11"/>
  <c r="AB83" i="11"/>
  <c r="EA83" i="11"/>
  <c r="BH83" i="11"/>
  <c r="BC83" i="11"/>
  <c r="Q83" i="11"/>
  <c r="BS83" i="11"/>
  <c r="X83" i="11"/>
  <c r="DB83" i="11"/>
  <c r="EQ83" i="11"/>
  <c r="CI83" i="11"/>
  <c r="FJ83" i="11" l="1"/>
  <c r="FI83" i="11" s="1"/>
  <c r="FW84" i="11" s="1"/>
  <c r="FP84" i="11" l="1"/>
  <c r="FT84" i="11"/>
  <c r="FU84" i="11"/>
  <c r="FQ84" i="11"/>
  <c r="FR84" i="11"/>
  <c r="FM84" i="11"/>
  <c r="FN84" i="11"/>
  <c r="FS84" i="11"/>
  <c r="FV84" i="11"/>
  <c r="FO84" i="11"/>
  <c r="FK84" i="11"/>
  <c r="CF84" i="11" s="1"/>
  <c r="EP84" i="11"/>
  <c r="DI84" i="11"/>
  <c r="AZ84" i="11"/>
  <c r="BC84" i="11"/>
  <c r="CG84" i="11"/>
  <c r="CH84" i="11"/>
  <c r="CI84" i="11"/>
  <c r="BX84" i="11" l="1"/>
  <c r="Q84" i="11"/>
  <c r="DR84" i="11"/>
  <c r="V84" i="11"/>
  <c r="AM84" i="11"/>
  <c r="T84" i="11"/>
  <c r="CP84" i="11"/>
  <c r="EO84" i="11"/>
  <c r="FB84" i="11"/>
  <c r="CD84" i="11"/>
  <c r="CU84" i="11"/>
  <c r="BS84" i="11"/>
  <c r="DY84" i="11"/>
  <c r="DZ84" i="11"/>
  <c r="K84" i="11"/>
  <c r="R84" i="11"/>
  <c r="EK84" i="11"/>
  <c r="EX84" i="11"/>
  <c r="FC84" i="11"/>
  <c r="AX84" i="11"/>
  <c r="AG84" i="11"/>
  <c r="AJ84" i="11"/>
  <c r="AD84" i="11"/>
  <c r="DV84" i="11"/>
  <c r="DW84" i="11"/>
  <c r="DG84" i="11"/>
  <c r="AT84" i="11"/>
  <c r="CB84" i="11"/>
  <c r="AB84" i="11"/>
  <c r="BP84" i="11"/>
  <c r="AU84" i="11"/>
  <c r="DB84" i="11"/>
  <c r="DX84" i="11"/>
  <c r="CZ84" i="11"/>
  <c r="AW84" i="11"/>
  <c r="EQ84" i="11"/>
  <c r="BW84" i="11"/>
  <c r="EE84" i="11"/>
  <c r="U84" i="11"/>
  <c r="ED84" i="11"/>
  <c r="DO84" i="11"/>
  <c r="EZ84" i="11"/>
  <c r="EN84" i="11"/>
  <c r="EC84" i="11"/>
  <c r="EL84" i="11"/>
  <c r="AL84" i="11"/>
  <c r="BA84" i="11"/>
  <c r="BJ84" i="11"/>
  <c r="AF84" i="11"/>
  <c r="BQ84" i="11"/>
  <c r="DK84" i="11"/>
  <c r="AC84" i="11"/>
  <c r="ER84" i="11"/>
  <c r="AK84" i="11"/>
  <c r="EI84" i="11"/>
  <c r="BL84" i="11"/>
  <c r="EH84" i="11"/>
  <c r="AP84" i="11"/>
  <c r="EM84" i="11"/>
  <c r="EG84" i="11"/>
  <c r="CT84" i="11"/>
  <c r="BZ84" i="11"/>
  <c r="BR84" i="11"/>
  <c r="EA84" i="11"/>
  <c r="CQ84" i="11"/>
  <c r="BD84" i="11"/>
  <c r="BH84" i="11"/>
  <c r="S84" i="11"/>
  <c r="CE84" i="11"/>
  <c r="EB84" i="11"/>
  <c r="CW84" i="11"/>
  <c r="DE84" i="11"/>
  <c r="W84" i="11"/>
  <c r="BI84" i="11"/>
  <c r="DD84" i="11"/>
  <c r="Y84" i="11"/>
  <c r="BY84" i="11"/>
  <c r="AS84" i="11"/>
  <c r="CX84" i="11"/>
  <c r="DS84" i="11"/>
  <c r="AY84" i="11"/>
  <c r="AE84" i="11"/>
  <c r="EF84" i="11"/>
  <c r="EW84" i="11"/>
  <c r="CS84" i="11"/>
  <c r="EU84" i="11"/>
  <c r="BG84" i="11"/>
  <c r="DM84" i="11"/>
  <c r="Z84" i="11"/>
  <c r="EJ84" i="11"/>
  <c r="FE84" i="11"/>
  <c r="BT84" i="11"/>
  <c r="CC84" i="11"/>
  <c r="BB84" i="11"/>
  <c r="BF84" i="11"/>
  <c r="DA84" i="11"/>
  <c r="DT84" i="11"/>
  <c r="BO84" i="11"/>
  <c r="BK84" i="11"/>
  <c r="BE84" i="11"/>
  <c r="CY84" i="11"/>
  <c r="AR84" i="11"/>
  <c r="BM84" i="11"/>
  <c r="CM84" i="11"/>
  <c r="AA84" i="11"/>
  <c r="L84" i="11"/>
  <c r="FA84" i="11"/>
  <c r="DC84" i="11"/>
  <c r="CR84" i="11"/>
  <c r="DF84" i="11"/>
  <c r="AH84" i="11"/>
  <c r="DH84" i="11"/>
  <c r="DJ84" i="11"/>
  <c r="X84" i="11"/>
  <c r="FD84" i="11"/>
  <c r="CV84" i="11"/>
  <c r="J84" i="11"/>
  <c r="CK84" i="11"/>
  <c r="AQ84" i="11"/>
  <c r="EY84" i="11"/>
  <c r="DU84" i="11"/>
  <c r="M84" i="11"/>
  <c r="DN84" i="11"/>
  <c r="CA84" i="11"/>
  <c r="N84" i="11"/>
  <c r="CO84" i="11"/>
  <c r="BU84" i="11"/>
  <c r="CN84" i="11"/>
  <c r="CL84" i="11"/>
  <c r="O84" i="11"/>
  <c r="DL84" i="11"/>
  <c r="EV84" i="11"/>
  <c r="ES84" i="11"/>
  <c r="BV84" i="11"/>
  <c r="AO84" i="11"/>
  <c r="ET84" i="11"/>
  <c r="AI84" i="11"/>
  <c r="AN84" i="11"/>
  <c r="DP84" i="11"/>
  <c r="AV84" i="11"/>
  <c r="DQ84" i="11"/>
  <c r="BN84" i="11"/>
  <c r="CJ84" i="11"/>
  <c r="P84" i="11"/>
  <c r="FJ84" i="11" l="1"/>
  <c r="FI84" i="11" s="1"/>
  <c r="FR85" i="11" s="1"/>
  <c r="FM85" i="11" l="1"/>
  <c r="FU85" i="11"/>
  <c r="FT85" i="11"/>
  <c r="FW85" i="11"/>
  <c r="FS85" i="11"/>
  <c r="FV85" i="11"/>
  <c r="FQ85" i="11"/>
  <c r="FN85" i="11"/>
  <c r="FO85" i="11"/>
  <c r="FP85" i="11"/>
  <c r="FK85" i="11"/>
  <c r="BE85" i="11" l="1"/>
  <c r="AS85" i="11"/>
  <c r="BR85" i="11"/>
  <c r="BC85" i="11"/>
  <c r="FE85" i="11"/>
  <c r="EP85" i="11"/>
  <c r="EO85" i="11"/>
  <c r="DO85" i="11"/>
  <c r="CZ85" i="11"/>
  <c r="ED85" i="11"/>
  <c r="CH85" i="11"/>
  <c r="DG85" i="11"/>
  <c r="DD85" i="11"/>
  <c r="AZ85" i="11"/>
  <c r="AC85" i="11"/>
  <c r="BS85" i="11"/>
  <c r="AU85" i="11"/>
  <c r="DE85" i="11"/>
  <c r="EJ85" i="11"/>
  <c r="X85" i="11"/>
  <c r="EI85" i="11"/>
  <c r="EK85" i="11"/>
  <c r="CF85" i="11"/>
  <c r="EF85" i="11"/>
  <c r="EC85" i="11"/>
  <c r="CW85" i="11"/>
  <c r="AI85" i="11"/>
  <c r="EE85" i="11"/>
  <c r="BL85" i="11"/>
  <c r="EH85" i="11"/>
  <c r="Q85" i="11"/>
  <c r="R85" i="11"/>
  <c r="DN85" i="11"/>
  <c r="AO85" i="11"/>
  <c r="DS85" i="11"/>
  <c r="CE85" i="11"/>
  <c r="CG85" i="11"/>
  <c r="BO85" i="11"/>
  <c r="BY85" i="11"/>
  <c r="T85" i="11"/>
  <c r="K85" i="11"/>
  <c r="CP85" i="11"/>
  <c r="DP85" i="11"/>
  <c r="EG85" i="11"/>
  <c r="AW85" i="11"/>
  <c r="EB85" i="11"/>
  <c r="BZ85" i="11"/>
  <c r="AF85" i="11"/>
  <c r="CC85" i="11"/>
  <c r="V85" i="11"/>
  <c r="EX85" i="11"/>
  <c r="DH85" i="11"/>
  <c r="CD85" i="11"/>
  <c r="CY85" i="11"/>
  <c r="DI85" i="11"/>
  <c r="FD85" i="11"/>
  <c r="ER85" i="11"/>
  <c r="DJ85" i="11"/>
  <c r="EM85" i="11"/>
  <c r="DR85" i="11"/>
  <c r="BU85" i="11"/>
  <c r="DZ85" i="11"/>
  <c r="DQ85" i="11"/>
  <c r="BF85" i="11"/>
  <c r="EN85" i="11"/>
  <c r="N85" i="11"/>
  <c r="U85" i="11"/>
  <c r="AQ85" i="11"/>
  <c r="Y85" i="11"/>
  <c r="BP85" i="11"/>
  <c r="EV85" i="11"/>
  <c r="DK85" i="11"/>
  <c r="DU85" i="11"/>
  <c r="Z85" i="11"/>
  <c r="AR85" i="11"/>
  <c r="DF85" i="11"/>
  <c r="AL85" i="11"/>
  <c r="CX85" i="11"/>
  <c r="AH85" i="11"/>
  <c r="DY85" i="11"/>
  <c r="CJ85" i="11"/>
  <c r="CO85" i="11"/>
  <c r="CI85" i="11"/>
  <c r="AX85" i="11"/>
  <c r="ES85" i="11"/>
  <c r="BD85" i="11"/>
  <c r="BH85" i="11"/>
  <c r="BM85" i="11"/>
  <c r="CV85" i="11"/>
  <c r="W85" i="11"/>
  <c r="DW85" i="11"/>
  <c r="DT85" i="11"/>
  <c r="AP85" i="11"/>
  <c r="AV85" i="11"/>
  <c r="DL85" i="11"/>
  <c r="AJ85" i="11"/>
  <c r="CS85" i="11"/>
  <c r="BG85" i="11"/>
  <c r="AT85" i="11"/>
  <c r="BI85" i="11"/>
  <c r="DC85" i="11"/>
  <c r="M85" i="11"/>
  <c r="CA85" i="11"/>
  <c r="CT85" i="11"/>
  <c r="CK85" i="11"/>
  <c r="CR85" i="11"/>
  <c r="L85" i="11"/>
  <c r="EA85" i="11"/>
  <c r="EZ85" i="11"/>
  <c r="BB85" i="11"/>
  <c r="AE85" i="11"/>
  <c r="EQ85" i="11"/>
  <c r="BQ85" i="11"/>
  <c r="BN85" i="11"/>
  <c r="BV85" i="11"/>
  <c r="AA85" i="11"/>
  <c r="AD85" i="11"/>
  <c r="DX85" i="11"/>
  <c r="ET85" i="11"/>
  <c r="EL85" i="11"/>
  <c r="EW85" i="11"/>
  <c r="BK85" i="11"/>
  <c r="FB85" i="11"/>
  <c r="AB85" i="11"/>
  <c r="AY85" i="11"/>
  <c r="BJ85" i="11"/>
  <c r="BW85" i="11"/>
  <c r="DV85" i="11"/>
  <c r="CU85" i="11"/>
  <c r="DB85" i="11"/>
  <c r="BX85" i="11"/>
  <c r="DA85" i="11"/>
  <c r="CB85" i="11"/>
  <c r="FA85" i="11"/>
  <c r="AN85" i="11"/>
  <c r="FC85" i="11"/>
  <c r="AK85" i="11"/>
  <c r="CN85" i="11"/>
  <c r="AM85" i="11"/>
  <c r="DM85" i="11"/>
  <c r="P85" i="11"/>
  <c r="AG85" i="11"/>
  <c r="EY85" i="11"/>
  <c r="BT85" i="11"/>
  <c r="EU85" i="11"/>
  <c r="BA85" i="11"/>
  <c r="S85" i="11"/>
  <c r="J85" i="11"/>
  <c r="FJ85" i="11" s="1"/>
  <c r="FK86" i="11" s="1"/>
  <c r="CQ85" i="11"/>
  <c r="O85" i="11"/>
  <c r="CM85" i="11"/>
  <c r="CL85" i="11"/>
  <c r="FI85" i="11" l="1"/>
  <c r="FP86" i="11" s="1"/>
  <c r="CK86" i="11" s="1"/>
  <c r="FQ86" i="11"/>
  <c r="CL86" i="11" s="1"/>
  <c r="FV86" i="11"/>
  <c r="CQ86" i="11" s="1"/>
  <c r="FN86" i="11"/>
  <c r="FW86" i="11"/>
  <c r="FT86" i="11"/>
  <c r="P86" i="11" s="1"/>
  <c r="FM86" i="11"/>
  <c r="CH86" i="11" s="1"/>
  <c r="FO86" i="11"/>
  <c r="CJ86" i="11" s="1"/>
  <c r="DP86" i="11"/>
  <c r="M86" i="11"/>
  <c r="BT86" i="11"/>
  <c r="X86" i="11"/>
  <c r="CA86" i="11"/>
  <c r="DN86" i="11"/>
  <c r="DJ86" i="11"/>
  <c r="BX86" i="11"/>
  <c r="AB86" i="11"/>
  <c r="CD86" i="11"/>
  <c r="EU86" i="11"/>
  <c r="DM86" i="11"/>
  <c r="BY86" i="11"/>
  <c r="T86" i="11"/>
  <c r="BL86" i="11"/>
  <c r="AR86" i="11"/>
  <c r="AF86" i="11"/>
  <c r="CB86" i="11"/>
  <c r="AV86" i="11"/>
  <c r="BP86" i="11"/>
  <c r="Y86" i="11"/>
  <c r="AC86" i="11"/>
  <c r="BA86" i="11"/>
  <c r="CE86" i="11"/>
  <c r="BV86" i="11"/>
  <c r="ES86" i="11"/>
  <c r="FA86" i="11"/>
  <c r="DY86" i="11"/>
  <c r="DG86" i="11"/>
  <c r="BO86" i="11"/>
  <c r="BI86" i="11"/>
  <c r="AG86" i="11"/>
  <c r="CY86" i="11"/>
  <c r="AI86" i="11"/>
  <c r="AM86" i="11"/>
  <c r="EX86" i="11"/>
  <c r="FB86" i="11"/>
  <c r="FC86" i="11"/>
  <c r="ED86" i="11"/>
  <c r="DZ86" i="11"/>
  <c r="R86" i="11"/>
  <c r="EB86" i="11"/>
  <c r="DL86" i="11"/>
  <c r="EZ86" i="11"/>
  <c r="CV86" i="11"/>
  <c r="DW86" i="11"/>
  <c r="DI86" i="11"/>
  <c r="BG86" i="11"/>
  <c r="AQ86" i="11"/>
  <c r="BB86" i="11"/>
  <c r="BN86" i="11"/>
  <c r="AP86" i="11"/>
  <c r="BJ86" i="11"/>
  <c r="W86" i="11"/>
  <c r="V86" i="11"/>
  <c r="CS86" i="11"/>
  <c r="EE86" i="11"/>
  <c r="BQ86" i="11"/>
  <c r="AU86" i="11"/>
  <c r="AK86" i="11"/>
  <c r="DQ86" i="11"/>
  <c r="L86" i="11"/>
  <c r="EJ86" i="11"/>
  <c r="EA86" i="11"/>
  <c r="DU86" i="11"/>
  <c r="S86" i="11"/>
  <c r="Q86" i="11"/>
  <c r="AO86" i="11"/>
  <c r="CX86" i="11"/>
  <c r="DA86" i="11"/>
  <c r="DC86" i="11"/>
  <c r="U86" i="11"/>
  <c r="CZ86" i="11"/>
  <c r="EF86" i="11"/>
  <c r="EV86" i="11"/>
  <c r="DE86" i="11"/>
  <c r="BD86" i="11"/>
  <c r="AN86" i="11"/>
  <c r="DR86" i="11"/>
  <c r="DV86" i="11"/>
  <c r="J86" i="11"/>
  <c r="CR86" i="11"/>
  <c r="AH86" i="11"/>
  <c r="EO86" i="11"/>
  <c r="EK86" i="11"/>
  <c r="DK86" i="11"/>
  <c r="BS86" i="11"/>
  <c r="AW86" i="11"/>
  <c r="FD86" i="11"/>
  <c r="EN86" i="11"/>
  <c r="DH86" i="11"/>
  <c r="DT86" i="11"/>
  <c r="DF86" i="11"/>
  <c r="AT86" i="11"/>
  <c r="EM86" i="11"/>
  <c r="EG86" i="11"/>
  <c r="BU86" i="11"/>
  <c r="AY86" i="11"/>
  <c r="AE86" i="11"/>
  <c r="DB86" i="11"/>
  <c r="N86" i="11"/>
  <c r="DX86" i="11"/>
  <c r="K86" i="11"/>
  <c r="O86" i="11"/>
  <c r="BC86" i="11"/>
  <c r="AA86" i="11"/>
  <c r="AS86" i="11"/>
  <c r="CU86" i="11"/>
  <c r="CT86" i="11"/>
  <c r="DD86" i="11"/>
  <c r="CW86" i="11"/>
  <c r="CG86" i="11"/>
  <c r="ET86" i="11"/>
  <c r="EP86" i="11"/>
  <c r="EH86" i="11"/>
  <c r="EL86" i="11"/>
  <c r="BH86" i="11"/>
  <c r="ER86" i="11"/>
  <c r="AJ86" i="11"/>
  <c r="CC86" i="11"/>
  <c r="Z86" i="11"/>
  <c r="CF86" i="11"/>
  <c r="EI86" i="11"/>
  <c r="FE86" i="11"/>
  <c r="DO86" i="11"/>
  <c r="BK86" i="11"/>
  <c r="BF86" i="11"/>
  <c r="BZ86" i="11"/>
  <c r="AD86" i="11"/>
  <c r="AL86" i="11"/>
  <c r="AX86" i="11"/>
  <c r="AZ86" i="11"/>
  <c r="EW86" i="11"/>
  <c r="BW86" i="11"/>
  <c r="EY86" i="11"/>
  <c r="EQ86" i="11"/>
  <c r="EC86" i="11"/>
  <c r="DS86" i="11"/>
  <c r="BM86" i="11"/>
  <c r="BE86" i="11"/>
  <c r="BR86" i="11"/>
  <c r="FS86" i="11" l="1"/>
  <c r="CN86" i="11" s="1"/>
  <c r="FU86" i="11"/>
  <c r="CP86" i="11" s="1"/>
  <c r="FR86" i="11"/>
  <c r="CM86" i="11" s="1"/>
  <c r="CO86" i="11"/>
  <c r="CI86" i="11"/>
  <c r="FJ86" i="11" s="1"/>
  <c r="FK87" i="11" l="1"/>
  <c r="FI86" i="11"/>
  <c r="FT87" i="11" l="1"/>
  <c r="CP87" i="11" s="1"/>
  <c r="FW87" i="11"/>
  <c r="CS87" i="11" s="1"/>
  <c r="FP87" i="11"/>
  <c r="FQ87" i="11"/>
  <c r="FU87" i="11"/>
  <c r="CQ87" i="11" s="1"/>
  <c r="FV87" i="11"/>
  <c r="CR87" i="11" s="1"/>
  <c r="FS87" i="11"/>
  <c r="FM87" i="11"/>
  <c r="CI87" i="11" s="1"/>
  <c r="FO87" i="11"/>
  <c r="CK87" i="11" s="1"/>
  <c r="FR87" i="11"/>
  <c r="CN87" i="11" s="1"/>
  <c r="FN87" i="11"/>
  <c r="BG87" i="11"/>
  <c r="AK87" i="11"/>
  <c r="ES87" i="11"/>
  <c r="BA87" i="11"/>
  <c r="FB87" i="11"/>
  <c r="ET87" i="11"/>
  <c r="AI87" i="11"/>
  <c r="EJ87" i="11"/>
  <c r="EL87" i="11"/>
  <c r="V87" i="11"/>
  <c r="W87" i="11"/>
  <c r="DZ87" i="11"/>
  <c r="DH87" i="11"/>
  <c r="CD87" i="11"/>
  <c r="DS87" i="11"/>
  <c r="DL87" i="11"/>
  <c r="BV87" i="11"/>
  <c r="EI87" i="11"/>
  <c r="BW87" i="11"/>
  <c r="CO87" i="11"/>
  <c r="AP87" i="11"/>
  <c r="DQ87" i="11"/>
  <c r="EH87" i="11"/>
  <c r="EY87" i="11"/>
  <c r="EC87" i="11"/>
  <c r="AD87" i="11"/>
  <c r="FE87" i="11"/>
  <c r="FA87" i="11"/>
  <c r="AH87" i="11"/>
  <c r="DY87" i="11"/>
  <c r="EA87" i="11"/>
  <c r="DC87" i="11"/>
  <c r="DA87" i="11"/>
  <c r="CX87" i="11"/>
  <c r="DB87" i="11"/>
  <c r="BC87" i="11"/>
  <c r="EU87" i="11"/>
  <c r="AL87" i="11"/>
  <c r="BD87" i="11"/>
  <c r="FD87" i="11"/>
  <c r="CF87" i="11"/>
  <c r="BN87" i="11"/>
  <c r="CE87" i="11"/>
  <c r="EX87" i="11"/>
  <c r="FC87" i="11"/>
  <c r="EZ87" i="11"/>
  <c r="EB87" i="11"/>
  <c r="DR87" i="11"/>
  <c r="EN87" i="11"/>
  <c r="DX87" i="11"/>
  <c r="CC87" i="11"/>
  <c r="BX87" i="11"/>
  <c r="O87" i="11"/>
  <c r="AQ87" i="11"/>
  <c r="BJ87" i="11"/>
  <c r="CW87" i="11"/>
  <c r="DM87" i="11"/>
  <c r="DU87" i="11"/>
  <c r="M87" i="11"/>
  <c r="AX87" i="11"/>
  <c r="AF87" i="11"/>
  <c r="AN87" i="11"/>
  <c r="EQ87" i="11"/>
  <c r="AJ87" i="11"/>
  <c r="BY87" i="11"/>
  <c r="DN87" i="11"/>
  <c r="CZ87" i="11"/>
  <c r="EP87" i="11"/>
  <c r="Y87" i="11"/>
  <c r="X87" i="11"/>
  <c r="BP87" i="11"/>
  <c r="AC87" i="11"/>
  <c r="AM87" i="11"/>
  <c r="AW87" i="11"/>
  <c r="EV87" i="11"/>
  <c r="EM87" i="11"/>
  <c r="AA87" i="11"/>
  <c r="BU87" i="11"/>
  <c r="AO87" i="11"/>
  <c r="EO87" i="11"/>
  <c r="DT87" i="11"/>
  <c r="BQ87" i="11"/>
  <c r="AR87" i="11"/>
  <c r="BZ87" i="11"/>
  <c r="BB87" i="11"/>
  <c r="ED87" i="11"/>
  <c r="DW87" i="11"/>
  <c r="DI87" i="11"/>
  <c r="EK87" i="11"/>
  <c r="AG87" i="11"/>
  <c r="DG87" i="11"/>
  <c r="BE87" i="11"/>
  <c r="AZ87" i="11"/>
  <c r="Z87" i="11"/>
  <c r="DK87" i="11"/>
  <c r="AY87" i="11"/>
  <c r="BT87" i="11"/>
  <c r="AE87" i="11"/>
  <c r="AU87" i="11"/>
  <c r="CY87" i="11"/>
  <c r="CU87" i="11"/>
  <c r="AS87" i="11"/>
  <c r="BS87" i="11"/>
  <c r="EW87" i="11"/>
  <c r="EG87" i="11"/>
  <c r="EE87" i="11"/>
  <c r="U87" i="11"/>
  <c r="BL87" i="11"/>
  <c r="AV87" i="11"/>
  <c r="BK87" i="11"/>
  <c r="DV87" i="11"/>
  <c r="CG87" i="11"/>
  <c r="BM87" i="11"/>
  <c r="DF87" i="11"/>
  <c r="CH87" i="11"/>
  <c r="EF87" i="11"/>
  <c r="DJ87" i="11"/>
  <c r="CB87" i="11"/>
  <c r="T87" i="11"/>
  <c r="ER87" i="11"/>
  <c r="DE87" i="11"/>
  <c r="AT87" i="11"/>
  <c r="BO87" i="11"/>
  <c r="BI87" i="11"/>
  <c r="CA87" i="11"/>
  <c r="BR87" i="11"/>
  <c r="DP87" i="11"/>
  <c r="AB87" i="11"/>
  <c r="BH87" i="11"/>
  <c r="DO87" i="11"/>
  <c r="J87" i="11"/>
  <c r="BF87" i="11"/>
  <c r="CT87" i="11"/>
  <c r="DD87" i="11"/>
  <c r="CV87" i="11"/>
  <c r="CL87" i="11"/>
  <c r="CM87" i="11"/>
  <c r="CJ87" i="11" l="1"/>
  <c r="L87" i="11"/>
  <c r="N87" i="11"/>
  <c r="R87" i="11"/>
  <c r="S87" i="11"/>
  <c r="K87" i="11"/>
  <c r="Q87" i="11"/>
  <c r="P87" i="11"/>
  <c r="FJ87" i="11" l="1"/>
  <c r="FK88" i="11" s="1"/>
  <c r="FI87" i="11" l="1"/>
  <c r="FN88" i="11" s="1"/>
  <c r="CK88" i="11" s="1"/>
  <c r="DW88" i="11"/>
  <c r="CE88" i="11"/>
  <c r="AM88" i="11"/>
  <c r="DG88" i="11"/>
  <c r="DK88" i="11"/>
  <c r="EG88" i="11"/>
  <c r="CH88" i="11"/>
  <c r="DO88" i="11"/>
  <c r="AN88" i="11"/>
  <c r="AI88" i="11"/>
  <c r="BE88" i="11"/>
  <c r="EM88" i="11"/>
  <c r="BG88" i="11"/>
  <c r="ET88" i="11"/>
  <c r="DI88" i="11"/>
  <c r="AF88" i="11"/>
  <c r="EA88" i="11"/>
  <c r="EP88" i="11"/>
  <c r="EN88" i="11"/>
  <c r="AS88" i="11"/>
  <c r="AL88" i="11"/>
  <c r="EH88" i="11"/>
  <c r="AD88" i="11"/>
  <c r="FA88" i="11"/>
  <c r="FD88" i="11"/>
  <c r="BN88" i="11"/>
  <c r="AP88" i="11"/>
  <c r="BL88" i="11"/>
  <c r="DL88" i="11"/>
  <c r="EE88" i="11"/>
  <c r="CF88" i="11"/>
  <c r="DR88" i="11"/>
  <c r="CY88" i="11"/>
  <c r="BU88" i="11"/>
  <c r="DZ88" i="11"/>
  <c r="EB88" i="11"/>
  <c r="EO88" i="11"/>
  <c r="AV88" i="11"/>
  <c r="DB88" i="11"/>
  <c r="AW88" i="11"/>
  <c r="U88" i="11"/>
  <c r="BR88" i="11"/>
  <c r="EL88" i="11"/>
  <c r="V88" i="11"/>
  <c r="AO88" i="11"/>
  <c r="AU88" i="11"/>
  <c r="BV88" i="11"/>
  <c r="ER88" i="11"/>
  <c r="DY88" i="11"/>
  <c r="EZ88" i="11"/>
  <c r="AQ88" i="11"/>
  <c r="FB88" i="11"/>
  <c r="CC88" i="11"/>
  <c r="BA88" i="11"/>
  <c r="BD88" i="11"/>
  <c r="CZ88" i="11"/>
  <c r="AC88" i="11"/>
  <c r="CX88" i="11"/>
  <c r="CV88" i="11"/>
  <c r="DS88" i="11"/>
  <c r="BK88" i="11"/>
  <c r="EY88" i="11"/>
  <c r="W88" i="11"/>
  <c r="AT88" i="11"/>
  <c r="AZ88" i="11"/>
  <c r="BQ88" i="11"/>
  <c r="EX88" i="11"/>
  <c r="Z88" i="11"/>
  <c r="DF88" i="11"/>
  <c r="BP88" i="11"/>
  <c r="CI88" i="11"/>
  <c r="EU88" i="11"/>
  <c r="BJ88" i="11"/>
  <c r="AK88" i="11"/>
  <c r="EJ88" i="11"/>
  <c r="AG88" i="11"/>
  <c r="EK88" i="11"/>
  <c r="BS88" i="11"/>
  <c r="AJ88" i="11"/>
  <c r="BC88" i="11"/>
  <c r="T88" i="11"/>
  <c r="DV88" i="11"/>
  <c r="BX88" i="11"/>
  <c r="DJ88" i="11"/>
  <c r="DP88" i="11"/>
  <c r="AX88" i="11"/>
  <c r="CA88" i="11"/>
  <c r="AY88" i="11"/>
  <c r="DQ88" i="11"/>
  <c r="BZ88" i="11"/>
  <c r="Y88" i="11"/>
  <c r="CU88" i="11"/>
  <c r="DE88" i="11"/>
  <c r="ED88" i="11"/>
  <c r="BW88" i="11"/>
  <c r="FE88" i="11"/>
  <c r="CG88" i="11"/>
  <c r="BO88" i="11"/>
  <c r="BB88" i="11"/>
  <c r="BM88" i="11"/>
  <c r="BT88" i="11"/>
  <c r="AR88" i="11"/>
  <c r="AE88" i="11"/>
  <c r="CW88" i="11"/>
  <c r="DN88" i="11"/>
  <c r="AH88" i="11"/>
  <c r="DH88" i="11"/>
  <c r="X88" i="11"/>
  <c r="AA88" i="11"/>
  <c r="BI88" i="11"/>
  <c r="CB88" i="11"/>
  <c r="ES88" i="11"/>
  <c r="EI88" i="11"/>
  <c r="EQ88" i="11"/>
  <c r="CD88" i="11"/>
  <c r="EC88" i="11"/>
  <c r="EV88" i="11"/>
  <c r="DC88" i="11"/>
  <c r="EF88" i="11"/>
  <c r="BF88" i="11"/>
  <c r="DT88" i="11"/>
  <c r="EW88" i="11"/>
  <c r="DU88" i="11"/>
  <c r="DX88" i="11"/>
  <c r="BY88" i="11"/>
  <c r="DM88" i="11"/>
  <c r="BH88" i="11"/>
  <c r="AB88" i="11"/>
  <c r="DD88" i="11"/>
  <c r="FC88" i="11"/>
  <c r="DA88" i="11"/>
  <c r="J88" i="11" l="1"/>
  <c r="FO88" i="11"/>
  <c r="FT88" i="11"/>
  <c r="CQ88" i="11" s="1"/>
  <c r="FS88" i="11"/>
  <c r="FQ88" i="11"/>
  <c r="FU88" i="11"/>
  <c r="FV88" i="11"/>
  <c r="FW88" i="11"/>
  <c r="CT88" i="11" s="1"/>
  <c r="FP88" i="11"/>
  <c r="FR88" i="11"/>
  <c r="FM88" i="11"/>
  <c r="CJ88" i="11" s="1"/>
  <c r="CM88" i="11" l="1"/>
  <c r="L88" i="11"/>
  <c r="CN88" i="11"/>
  <c r="M88" i="11"/>
  <c r="CP88" i="11"/>
  <c r="O88" i="11"/>
  <c r="S88" i="11"/>
  <c r="CS88" i="11"/>
  <c r="R88" i="11"/>
  <c r="P88" i="11"/>
  <c r="CO88" i="11"/>
  <c r="N88" i="11"/>
  <c r="CR88" i="11"/>
  <c r="Q88" i="11"/>
  <c r="CL88" i="11"/>
  <c r="K88" i="11"/>
  <c r="FJ88" i="11" s="1"/>
  <c r="FI88" i="11" s="1"/>
  <c r="FK89" i="11" l="1"/>
  <c r="EE89" i="11" s="1"/>
  <c r="FR89" i="11"/>
  <c r="FP89" i="11"/>
  <c r="FS89" i="11"/>
  <c r="FV89" i="11"/>
  <c r="FO89" i="11"/>
  <c r="FT89" i="11"/>
  <c r="FU89" i="11"/>
  <c r="FW89" i="11"/>
  <c r="FQ89" i="11"/>
  <c r="FM89" i="11"/>
  <c r="FN89" i="11"/>
  <c r="CL89" i="11" s="1"/>
  <c r="BD89" i="11" l="1"/>
  <c r="CY89" i="11"/>
  <c r="Y89" i="11"/>
  <c r="ET89" i="11"/>
  <c r="AA89" i="11"/>
  <c r="AO89" i="11"/>
  <c r="BF89" i="11"/>
  <c r="DN89" i="11"/>
  <c r="CA89" i="11"/>
  <c r="BE89" i="11"/>
  <c r="DV89" i="11"/>
  <c r="DC89" i="11"/>
  <c r="AN89" i="11"/>
  <c r="AP89" i="11"/>
  <c r="EI89" i="11"/>
  <c r="EB89" i="11"/>
  <c r="FE89" i="11"/>
  <c r="BJ89" i="11"/>
  <c r="CJ89" i="11"/>
  <c r="AM89" i="11"/>
  <c r="EZ89" i="11"/>
  <c r="BZ89" i="11"/>
  <c r="AQ89" i="11"/>
  <c r="V89" i="11"/>
  <c r="EQ89" i="11"/>
  <c r="EV89" i="11"/>
  <c r="Q89" i="11"/>
  <c r="CV89" i="11"/>
  <c r="AF89" i="11"/>
  <c r="AI89" i="11"/>
  <c r="BM89" i="11"/>
  <c r="AJ89" i="11"/>
  <c r="AC89" i="11"/>
  <c r="BN89" i="11"/>
  <c r="N89" i="11"/>
  <c r="CK89" i="11"/>
  <c r="O89" i="11"/>
  <c r="ED89" i="11"/>
  <c r="DI89" i="11"/>
  <c r="BX89" i="11"/>
  <c r="DE89" i="11"/>
  <c r="FA89" i="11"/>
  <c r="AK89" i="11"/>
  <c r="AV89" i="11"/>
  <c r="CX89" i="11"/>
  <c r="CZ89" i="11"/>
  <c r="DH89" i="11"/>
  <c r="EH89" i="11"/>
  <c r="EO89" i="11"/>
  <c r="BC89" i="11"/>
  <c r="EN89" i="11"/>
  <c r="CC89" i="11"/>
  <c r="DW89" i="11"/>
  <c r="CO89" i="11"/>
  <c r="CM89" i="11"/>
  <c r="CP89" i="11"/>
  <c r="W89" i="11"/>
  <c r="ER89" i="11"/>
  <c r="AG89" i="11"/>
  <c r="DO89" i="11"/>
  <c r="EK89" i="11"/>
  <c r="BQ89" i="11"/>
  <c r="AY89" i="11"/>
  <c r="AB89" i="11"/>
  <c r="DF89" i="11"/>
  <c r="FC89" i="11"/>
  <c r="BS89" i="11"/>
  <c r="BP89" i="11"/>
  <c r="EM89" i="11"/>
  <c r="EJ89" i="11"/>
  <c r="DL89" i="11"/>
  <c r="CW89" i="11"/>
  <c r="BU89" i="11"/>
  <c r="R89" i="11"/>
  <c r="AD89" i="11"/>
  <c r="BY89" i="11"/>
  <c r="BV89" i="11"/>
  <c r="CI89" i="11"/>
  <c r="BI89" i="11"/>
  <c r="BW89" i="11"/>
  <c r="X89" i="11"/>
  <c r="EA89" i="11"/>
  <c r="DX89" i="11"/>
  <c r="DP89" i="11"/>
  <c r="AR89" i="11"/>
  <c r="DZ89" i="11"/>
  <c r="ES89" i="11"/>
  <c r="AU89" i="11"/>
  <c r="AT89" i="11"/>
  <c r="EU89" i="11"/>
  <c r="T89" i="11"/>
  <c r="DJ89" i="11"/>
  <c r="EX89" i="11"/>
  <c r="J89" i="11"/>
  <c r="BT89" i="11"/>
  <c r="DK89" i="11"/>
  <c r="BB89" i="11"/>
  <c r="CB89" i="11"/>
  <c r="EC89" i="11"/>
  <c r="EG89" i="11"/>
  <c r="BR89" i="11"/>
  <c r="K89" i="11"/>
  <c r="DY89" i="11"/>
  <c r="S89" i="11"/>
  <c r="BG89" i="11"/>
  <c r="DT89" i="11"/>
  <c r="AZ89" i="11"/>
  <c r="CE89" i="11"/>
  <c r="CQ89" i="11"/>
  <c r="P89" i="11"/>
  <c r="CF89" i="11"/>
  <c r="EP89" i="11"/>
  <c r="EW89" i="11"/>
  <c r="DD89" i="11"/>
  <c r="AE89" i="11"/>
  <c r="BK89" i="11"/>
  <c r="AH89" i="11"/>
  <c r="AS89" i="11"/>
  <c r="BL89" i="11"/>
  <c r="EL89" i="11"/>
  <c r="BH89" i="11"/>
  <c r="EF89" i="11"/>
  <c r="CD89" i="11"/>
  <c r="U89" i="11"/>
  <c r="DQ89" i="11"/>
  <c r="DM89" i="11"/>
  <c r="DB89" i="11"/>
  <c r="AX89" i="11"/>
  <c r="FD89" i="11"/>
  <c r="DA89" i="11"/>
  <c r="DU89" i="11"/>
  <c r="AL89" i="11"/>
  <c r="BO89" i="11"/>
  <c r="Z89" i="11"/>
  <c r="EY89" i="11"/>
  <c r="DG89" i="11"/>
  <c r="CG89" i="11"/>
  <c r="DS89" i="11"/>
  <c r="AW89" i="11"/>
  <c r="BA89" i="11"/>
  <c r="CH89" i="11"/>
  <c r="FB89" i="11"/>
  <c r="DR89" i="11"/>
  <c r="CT89" i="11"/>
  <c r="CU89" i="11"/>
  <c r="CS89" i="11"/>
  <c r="CR89" i="11"/>
  <c r="L89" i="11"/>
  <c r="M89" i="11"/>
  <c r="CN89" i="11"/>
  <c r="FJ89" i="11" l="1"/>
  <c r="FK90" i="11" s="1"/>
  <c r="FI89" i="11" l="1"/>
  <c r="FW90" i="11" s="1"/>
  <c r="CV90" i="11" s="1"/>
  <c r="CG90" i="11"/>
  <c r="BZ90" i="11"/>
  <c r="EI90" i="11"/>
  <c r="BW90" i="11"/>
  <c r="AZ90" i="11"/>
  <c r="U90" i="11"/>
  <c r="EK90" i="11"/>
  <c r="ET90" i="11"/>
  <c r="BA90" i="11"/>
  <c r="BC90" i="11"/>
  <c r="X90" i="11"/>
  <c r="DP90" i="11"/>
  <c r="CI90" i="11"/>
  <c r="BU90" i="11"/>
  <c r="AL90" i="11"/>
  <c r="AN90" i="11"/>
  <c r="EH90" i="11"/>
  <c r="BB90" i="11"/>
  <c r="BS90" i="11"/>
  <c r="BG90" i="11"/>
  <c r="DL90" i="11"/>
  <c r="EU90" i="11"/>
  <c r="DH90" i="11"/>
  <c r="DB90" i="11"/>
  <c r="DJ90" i="11"/>
  <c r="AV90" i="11"/>
  <c r="EO90" i="11"/>
  <c r="CA90" i="11"/>
  <c r="AX90" i="11"/>
  <c r="ES90" i="11"/>
  <c r="EL90" i="11"/>
  <c r="DQ90" i="11"/>
  <c r="AM90" i="11"/>
  <c r="AF90" i="11"/>
  <c r="DA90" i="11"/>
  <c r="EJ90" i="11"/>
  <c r="AQ90" i="11"/>
  <c r="BY90" i="11"/>
  <c r="DI90" i="11"/>
  <c r="DT90" i="11"/>
  <c r="BX90" i="11"/>
  <c r="EF90" i="11"/>
  <c r="CD90" i="11"/>
  <c r="AP90" i="11"/>
  <c r="CC90" i="11"/>
  <c r="DR90" i="11"/>
  <c r="DZ90" i="11"/>
  <c r="Z90" i="11"/>
  <c r="FB90" i="11"/>
  <c r="DS90" i="11"/>
  <c r="FA90" i="11"/>
  <c r="Y90" i="11"/>
  <c r="EZ90" i="11"/>
  <c r="BE90" i="11"/>
  <c r="CZ90" i="11"/>
  <c r="DG90" i="11"/>
  <c r="DE90" i="11"/>
  <c r="BL90" i="11"/>
  <c r="BD90" i="11"/>
  <c r="EQ90" i="11"/>
  <c r="EP90" i="11"/>
  <c r="S90" i="11"/>
  <c r="EY90" i="11"/>
  <c r="BT90" i="11"/>
  <c r="BF90" i="11"/>
  <c r="AK90" i="11"/>
  <c r="AT90" i="11"/>
  <c r="AC90" i="11"/>
  <c r="V90" i="11"/>
  <c r="CE90" i="11"/>
  <c r="W90" i="11"/>
  <c r="DY90" i="11"/>
  <c r="EB90" i="11"/>
  <c r="AO90" i="11"/>
  <c r="AA90" i="11"/>
  <c r="CW90" i="11"/>
  <c r="DC90" i="11"/>
  <c r="DU90" i="11"/>
  <c r="EC90" i="11"/>
  <c r="DD90" i="11"/>
  <c r="BR90" i="11"/>
  <c r="BH90" i="11"/>
  <c r="AD90" i="11"/>
  <c r="CF90" i="11"/>
  <c r="EE90" i="11"/>
  <c r="AH90" i="11"/>
  <c r="BM90" i="11"/>
  <c r="DX90" i="11"/>
  <c r="EV90" i="11"/>
  <c r="BJ90" i="11"/>
  <c r="BK90" i="11"/>
  <c r="DV90" i="11"/>
  <c r="ER90" i="11"/>
  <c r="AU90" i="11"/>
  <c r="CY90" i="11"/>
  <c r="AI90" i="11"/>
  <c r="CH90" i="11"/>
  <c r="AR90" i="11"/>
  <c r="CB90" i="11"/>
  <c r="FD90" i="11"/>
  <c r="EX90" i="11"/>
  <c r="CJ90" i="11"/>
  <c r="EW90" i="11"/>
  <c r="DN90" i="11"/>
  <c r="AJ90" i="11"/>
  <c r="EN90" i="11"/>
  <c r="AS90" i="11"/>
  <c r="AY90" i="11"/>
  <c r="FE90" i="11"/>
  <c r="EM90" i="11"/>
  <c r="DM90" i="11"/>
  <c r="AE90" i="11"/>
  <c r="BO90" i="11"/>
  <c r="T90" i="11"/>
  <c r="BN90" i="11"/>
  <c r="AB90" i="11"/>
  <c r="CX90" i="11"/>
  <c r="AG90" i="11"/>
  <c r="DK90" i="11"/>
  <c r="DO90" i="11"/>
  <c r="CK90" i="11"/>
  <c r="ED90" i="11"/>
  <c r="DW90" i="11"/>
  <c r="FC90" i="11"/>
  <c r="EA90" i="11"/>
  <c r="BP90" i="11"/>
  <c r="BV90" i="11"/>
  <c r="AW90" i="11"/>
  <c r="BQ90" i="11"/>
  <c r="EG90" i="11"/>
  <c r="BI90" i="11"/>
  <c r="DF90" i="11"/>
  <c r="FS90" i="11" l="1"/>
  <c r="CR90" i="11" s="1"/>
  <c r="FM90" i="11"/>
  <c r="CL90" i="11" s="1"/>
  <c r="FV90" i="11"/>
  <c r="FP90" i="11"/>
  <c r="FQ90" i="11"/>
  <c r="FU90" i="11"/>
  <c r="FT90" i="11"/>
  <c r="FR90" i="11"/>
  <c r="FO90" i="11"/>
  <c r="FN90" i="11"/>
  <c r="O90" i="11"/>
  <c r="CM90" i="11" l="1"/>
  <c r="J90" i="11"/>
  <c r="CT90" i="11"/>
  <c r="Q90" i="11"/>
  <c r="CO90" i="11"/>
  <c r="L90" i="11"/>
  <c r="CN90" i="11"/>
  <c r="K90" i="11"/>
  <c r="CP90" i="11"/>
  <c r="M90" i="11"/>
  <c r="CU90" i="11"/>
  <c r="R90" i="11"/>
  <c r="CQ90" i="11"/>
  <c r="N90" i="11"/>
  <c r="CS90" i="11"/>
  <c r="P90" i="11"/>
  <c r="FJ90" i="11" l="1"/>
  <c r="FI90" i="11" s="1"/>
  <c r="FV91" i="11" s="1"/>
  <c r="FW91" i="11" l="1"/>
  <c r="FN91" i="11"/>
  <c r="FT91" i="11"/>
  <c r="FQ91" i="11"/>
  <c r="FS91" i="11"/>
  <c r="FP91" i="11"/>
  <c r="FO91" i="11"/>
  <c r="FR91" i="11"/>
  <c r="FU91" i="11"/>
  <c r="FM91" i="11"/>
  <c r="FK91" i="11"/>
  <c r="CT91" i="11" s="1"/>
  <c r="CP91" i="11"/>
  <c r="P91" i="11" l="1"/>
  <c r="DV91" i="11"/>
  <c r="AG91" i="11"/>
  <c r="AZ91" i="11"/>
  <c r="AC91" i="11"/>
  <c r="EQ91" i="11"/>
  <c r="L91" i="11"/>
  <c r="DK91" i="11"/>
  <c r="AE91" i="11"/>
  <c r="AK91" i="11"/>
  <c r="EY91" i="11"/>
  <c r="EE91" i="11"/>
  <c r="AX91" i="11"/>
  <c r="DU91" i="11"/>
  <c r="T91" i="11"/>
  <c r="CG91" i="11"/>
  <c r="AP91" i="11"/>
  <c r="ET91" i="11"/>
  <c r="AS91" i="11"/>
  <c r="EA91" i="11"/>
  <c r="M91" i="11"/>
  <c r="BL91" i="11"/>
  <c r="CS91" i="11"/>
  <c r="EF91" i="11"/>
  <c r="BJ91" i="11"/>
  <c r="Y91" i="11"/>
  <c r="DS91" i="11"/>
  <c r="R91" i="11"/>
  <c r="AT91" i="11"/>
  <c r="AM91" i="11"/>
  <c r="BO91" i="11"/>
  <c r="DZ91" i="11"/>
  <c r="EO91" i="11"/>
  <c r="DR91" i="11"/>
  <c r="AV91" i="11"/>
  <c r="EI91" i="11"/>
  <c r="CE91" i="11"/>
  <c r="AN91" i="11"/>
  <c r="CV91" i="11"/>
  <c r="DD91" i="11"/>
  <c r="BV91" i="11"/>
  <c r="AB91" i="11"/>
  <c r="EB91" i="11"/>
  <c r="DM91" i="11"/>
  <c r="AO91" i="11"/>
  <c r="DP91" i="11"/>
  <c r="DQ91" i="11"/>
  <c r="FE91" i="11"/>
  <c r="DH91" i="11"/>
  <c r="AY91" i="11"/>
  <c r="DN91" i="11"/>
  <c r="FA91" i="11"/>
  <c r="EL91" i="11"/>
  <c r="EK91" i="11"/>
  <c r="O91" i="11"/>
  <c r="CC91" i="11"/>
  <c r="CF91" i="11"/>
  <c r="EX91" i="11"/>
  <c r="CZ91" i="11"/>
  <c r="CR91" i="11"/>
  <c r="DX91" i="11"/>
  <c r="CU91" i="11"/>
  <c r="CL91" i="11"/>
  <c r="AF91" i="11"/>
  <c r="CA91" i="11"/>
  <c r="BC91" i="11"/>
  <c r="BG91" i="11"/>
  <c r="BM91" i="11"/>
  <c r="N91" i="11"/>
  <c r="BN91" i="11"/>
  <c r="BH91" i="11"/>
  <c r="BT91" i="11"/>
  <c r="DL91" i="11"/>
  <c r="W91" i="11"/>
  <c r="BU91" i="11"/>
  <c r="BQ91" i="11"/>
  <c r="AH91" i="11"/>
  <c r="EZ91" i="11"/>
  <c r="BX91" i="11"/>
  <c r="BA91" i="11"/>
  <c r="DE91" i="11"/>
  <c r="DA91" i="11"/>
  <c r="EV91" i="11"/>
  <c r="DT91" i="11"/>
  <c r="EW91" i="11"/>
  <c r="BD91" i="11"/>
  <c r="X91" i="11"/>
  <c r="BK91" i="11"/>
  <c r="CJ91" i="11"/>
  <c r="FB91" i="11"/>
  <c r="CN91" i="11"/>
  <c r="AQ91" i="11"/>
  <c r="EH91" i="11"/>
  <c r="EU91" i="11"/>
  <c r="Z91" i="11"/>
  <c r="V91" i="11"/>
  <c r="BR91" i="11"/>
  <c r="BS91" i="11"/>
  <c r="DI91" i="11"/>
  <c r="DF91" i="11"/>
  <c r="CX91" i="11"/>
  <c r="BP91" i="11"/>
  <c r="FD91" i="11"/>
  <c r="CY91" i="11"/>
  <c r="AL91" i="11"/>
  <c r="EG91" i="11"/>
  <c r="S91" i="11"/>
  <c r="BZ91" i="11"/>
  <c r="EN91" i="11"/>
  <c r="AD91" i="11"/>
  <c r="CB91" i="11"/>
  <c r="U91" i="11"/>
  <c r="ED91" i="11"/>
  <c r="ES91" i="11"/>
  <c r="AR91" i="11"/>
  <c r="DJ91" i="11"/>
  <c r="DG91" i="11"/>
  <c r="FC91" i="11"/>
  <c r="AA91" i="11"/>
  <c r="CD91" i="11"/>
  <c r="BI91" i="11"/>
  <c r="BB91" i="11"/>
  <c r="DB91" i="11"/>
  <c r="EM91" i="11"/>
  <c r="AW91" i="11"/>
  <c r="DY91" i="11"/>
  <c r="BY91" i="11"/>
  <c r="BW91" i="11"/>
  <c r="CI91" i="11"/>
  <c r="EP91" i="11"/>
  <c r="AJ91" i="11"/>
  <c r="DC91" i="11"/>
  <c r="AU91" i="11"/>
  <c r="CK91" i="11"/>
  <c r="CH91" i="11"/>
  <c r="EJ91" i="11"/>
  <c r="DW91" i="11"/>
  <c r="AI91" i="11"/>
  <c r="BF91" i="11"/>
  <c r="K91" i="11"/>
  <c r="BE91" i="11"/>
  <c r="CM91" i="11"/>
  <c r="CQ91" i="11"/>
  <c r="EC91" i="11"/>
  <c r="ER91" i="11"/>
  <c r="DO91" i="11"/>
  <c r="Q91" i="11"/>
  <c r="J91" i="11"/>
  <c r="CO91" i="11"/>
  <c r="CW91" i="11"/>
  <c r="FJ91" i="11" l="1"/>
  <c r="FI91" i="11" s="1"/>
  <c r="FV92" i="11" s="1"/>
  <c r="FQ92" i="11" l="1"/>
  <c r="FU92" i="11"/>
  <c r="FM92" i="11"/>
  <c r="FN92" i="11"/>
  <c r="FS92" i="11"/>
  <c r="FO92" i="11"/>
  <c r="FR92" i="11"/>
  <c r="FP92" i="11"/>
  <c r="FT92" i="11"/>
  <c r="FW92" i="11"/>
  <c r="FK92" i="11"/>
  <c r="CR92" i="11" s="1"/>
  <c r="M92" i="11" l="1"/>
  <c r="P92" i="11"/>
  <c r="O92" i="11"/>
  <c r="BN92" i="11"/>
  <c r="DY92" i="11"/>
  <c r="EX92" i="11"/>
  <c r="AU92" i="11"/>
  <c r="ER92" i="11"/>
  <c r="EZ92" i="11"/>
  <c r="BF92" i="11"/>
  <c r="N92" i="11"/>
  <c r="AD92" i="11"/>
  <c r="DO92" i="11"/>
  <c r="AE92" i="11"/>
  <c r="DS92" i="11"/>
  <c r="AX92" i="11"/>
  <c r="BS92" i="11"/>
  <c r="EN92" i="11"/>
  <c r="DP92" i="11"/>
  <c r="EV92" i="11"/>
  <c r="CG92" i="11"/>
  <c r="AP92" i="11"/>
  <c r="U92" i="11"/>
  <c r="DT92" i="11"/>
  <c r="T92" i="11"/>
  <c r="BV92" i="11"/>
  <c r="EH92" i="11"/>
  <c r="DC92" i="11"/>
  <c r="FC92" i="11"/>
  <c r="EW92" i="11"/>
  <c r="BX92" i="11"/>
  <c r="CE92" i="11"/>
  <c r="CA92" i="11"/>
  <c r="AB92" i="11"/>
  <c r="CK92" i="11"/>
  <c r="DM92" i="11"/>
  <c r="CC92" i="11"/>
  <c r="EP92" i="11"/>
  <c r="AK92" i="11"/>
  <c r="DV92" i="11"/>
  <c r="CW92" i="11"/>
  <c r="BJ92" i="11"/>
  <c r="EM92" i="11"/>
  <c r="DK92" i="11"/>
  <c r="BM92" i="11"/>
  <c r="AI92" i="11"/>
  <c r="CZ92" i="11"/>
  <c r="AZ92" i="11"/>
  <c r="AF92" i="11"/>
  <c r="AV92" i="11"/>
  <c r="EK92" i="11"/>
  <c r="EG92" i="11"/>
  <c r="BG92" i="11"/>
  <c r="AQ92" i="11"/>
  <c r="BE92" i="11"/>
  <c r="BZ92" i="11"/>
  <c r="BD92" i="11"/>
  <c r="CU92" i="11"/>
  <c r="AG92" i="11"/>
  <c r="FE92" i="11"/>
  <c r="DN92" i="11"/>
  <c r="DF92" i="11"/>
  <c r="AA92" i="11"/>
  <c r="EI92" i="11"/>
  <c r="CD92" i="11"/>
  <c r="BB92" i="11"/>
  <c r="DE92" i="11"/>
  <c r="CV92" i="11"/>
  <c r="AN92" i="11"/>
  <c r="BC92" i="11"/>
  <c r="BO92" i="11"/>
  <c r="CY92" i="11"/>
  <c r="BK92" i="11"/>
  <c r="DD92" i="11"/>
  <c r="EJ92" i="11"/>
  <c r="CH92" i="11"/>
  <c r="AJ92" i="11"/>
  <c r="DL92" i="11"/>
  <c r="CN92" i="11"/>
  <c r="CJ92" i="11"/>
  <c r="EC92" i="11"/>
  <c r="AM92" i="11"/>
  <c r="FD92" i="11"/>
  <c r="AL92" i="11"/>
  <c r="EA92" i="11"/>
  <c r="AY92" i="11"/>
  <c r="CF92" i="11"/>
  <c r="FB92" i="11"/>
  <c r="DJ92" i="11"/>
  <c r="AR92" i="11"/>
  <c r="EB92" i="11"/>
  <c r="CQ92" i="11"/>
  <c r="DZ92" i="11"/>
  <c r="BP92" i="11"/>
  <c r="DG92" i="11"/>
  <c r="FA92" i="11"/>
  <c r="BA92" i="11"/>
  <c r="EU92" i="11"/>
  <c r="BI92" i="11"/>
  <c r="CM92" i="11"/>
  <c r="DI92" i="11"/>
  <c r="V92" i="11"/>
  <c r="BL92" i="11"/>
  <c r="EY92" i="11"/>
  <c r="CI92" i="11"/>
  <c r="DX92" i="11"/>
  <c r="ET92" i="11"/>
  <c r="DU92" i="11"/>
  <c r="DA92" i="11"/>
  <c r="BT92" i="11"/>
  <c r="AC92" i="11"/>
  <c r="EO92" i="11"/>
  <c r="DB92" i="11"/>
  <c r="EQ92" i="11"/>
  <c r="AW92" i="11"/>
  <c r="BR92" i="11"/>
  <c r="ED92" i="11"/>
  <c r="BU92" i="11"/>
  <c r="DR92" i="11"/>
  <c r="AH92" i="11"/>
  <c r="W92" i="11"/>
  <c r="CS92" i="11"/>
  <c r="DQ92" i="11"/>
  <c r="AO92" i="11"/>
  <c r="X92" i="11"/>
  <c r="EL92" i="11"/>
  <c r="CL92" i="11"/>
  <c r="AS92" i="11"/>
  <c r="BQ92" i="11"/>
  <c r="BW92" i="11"/>
  <c r="ES92" i="11"/>
  <c r="BH92" i="11"/>
  <c r="BY92" i="11"/>
  <c r="Y92" i="11"/>
  <c r="DH92" i="11"/>
  <c r="EF92" i="11"/>
  <c r="Z92" i="11"/>
  <c r="DW92" i="11"/>
  <c r="CB92" i="11"/>
  <c r="S92" i="11"/>
  <c r="AT92" i="11"/>
  <c r="EE92" i="11"/>
  <c r="J92" i="11"/>
  <c r="CO92" i="11"/>
  <c r="CP92" i="11"/>
  <c r="Q92" i="11"/>
  <c r="R92" i="11"/>
  <c r="L92" i="11"/>
  <c r="K92" i="11"/>
  <c r="CX92" i="11"/>
  <c r="CT92" i="11"/>
  <c r="FJ92" i="11" l="1"/>
  <c r="FK93" i="11" s="1"/>
  <c r="BX93" i="11" s="1"/>
  <c r="FA93" i="11"/>
  <c r="EK93" i="11"/>
  <c r="AE93" i="11"/>
  <c r="CB93" i="11"/>
  <c r="AP93" i="11"/>
  <c r="BY93" i="11"/>
  <c r="AZ93" i="11"/>
  <c r="CJ93" i="11"/>
  <c r="EQ93" i="11"/>
  <c r="EP93" i="11"/>
  <c r="BV93" i="11"/>
  <c r="BR93" i="11"/>
  <c r="EO93" i="11"/>
  <c r="EL93" i="11"/>
  <c r="DF93" i="11"/>
  <c r="U93" i="11"/>
  <c r="BH93" i="11"/>
  <c r="DO93" i="11" l="1"/>
  <c r="DR93" i="11"/>
  <c r="EC93" i="11"/>
  <c r="DU93" i="11"/>
  <c r="Y93" i="11"/>
  <c r="V93" i="11"/>
  <c r="BD93" i="11"/>
  <c r="Z93" i="11"/>
  <c r="BQ93" i="11"/>
  <c r="AX93" i="11"/>
  <c r="EJ93" i="11"/>
  <c r="DI93" i="11"/>
  <c r="AJ93" i="11"/>
  <c r="EM93" i="11"/>
  <c r="AI93" i="11"/>
  <c r="CA93" i="11"/>
  <c r="BB93" i="11"/>
  <c r="FE93" i="11"/>
  <c r="DX93" i="11"/>
  <c r="CG93" i="11"/>
  <c r="CK93" i="11"/>
  <c r="BO93" i="11"/>
  <c r="DT93" i="11"/>
  <c r="BN93" i="11"/>
  <c r="DA93" i="11"/>
  <c r="EI93" i="11"/>
  <c r="AB93" i="11"/>
  <c r="FB93" i="11"/>
  <c r="DQ93" i="11"/>
  <c r="CM93" i="11"/>
  <c r="T93" i="11"/>
  <c r="AG93" i="11"/>
  <c r="AS93" i="11"/>
  <c r="ET93" i="11"/>
  <c r="EX93" i="11"/>
  <c r="AV93" i="11"/>
  <c r="DG93" i="11"/>
  <c r="DS93" i="11"/>
  <c r="W93" i="11"/>
  <c r="ED93" i="11"/>
  <c r="AY93" i="11"/>
  <c r="ES93" i="11"/>
  <c r="BK93" i="11"/>
  <c r="EF93" i="11"/>
  <c r="BA93" i="11"/>
  <c r="AR93" i="11"/>
  <c r="BP93" i="11"/>
  <c r="AA93" i="11"/>
  <c r="AQ93" i="11"/>
  <c r="BM93" i="11"/>
  <c r="DM93" i="11"/>
  <c r="FI92" i="11"/>
  <c r="FN93" i="11" s="1"/>
  <c r="CP93" i="11" s="1"/>
  <c r="BG93" i="11"/>
  <c r="EV93" i="11"/>
  <c r="AW93" i="11"/>
  <c r="BU93" i="11"/>
  <c r="AT93" i="11"/>
  <c r="AD93" i="11"/>
  <c r="DJ93" i="11"/>
  <c r="AM93" i="11"/>
  <c r="DH93" i="11"/>
  <c r="EZ93" i="11"/>
  <c r="CL93" i="11"/>
  <c r="AL93" i="11"/>
  <c r="CC93" i="11"/>
  <c r="BT93" i="11"/>
  <c r="EG93" i="11"/>
  <c r="CZ93" i="11"/>
  <c r="AN93" i="11"/>
  <c r="X93" i="11"/>
  <c r="AH93" i="11"/>
  <c r="EU93" i="11"/>
  <c r="DY93" i="11"/>
  <c r="CH93" i="11"/>
  <c r="AU93" i="11"/>
  <c r="CE93" i="11"/>
  <c r="FC93" i="11"/>
  <c r="EY93" i="11"/>
  <c r="BS93" i="11"/>
  <c r="EW93" i="11"/>
  <c r="CD93" i="11"/>
  <c r="EH93" i="11"/>
  <c r="EB93" i="11"/>
  <c r="BI93" i="11"/>
  <c r="DB93" i="11"/>
  <c r="BL93" i="11"/>
  <c r="CI93" i="11"/>
  <c r="DK93" i="11"/>
  <c r="CF93" i="11"/>
  <c r="EE93" i="11"/>
  <c r="DV93" i="11"/>
  <c r="ER93" i="11"/>
  <c r="BJ93" i="11"/>
  <c r="DE93" i="11"/>
  <c r="DN93" i="11"/>
  <c r="FD93" i="11"/>
  <c r="BF93" i="11"/>
  <c r="BZ93" i="11"/>
  <c r="DL93" i="11"/>
  <c r="BE93" i="11"/>
  <c r="EN93" i="11"/>
  <c r="AO93" i="11"/>
  <c r="DD93" i="11"/>
  <c r="DP93" i="11"/>
  <c r="CN93" i="11"/>
  <c r="AC93" i="11"/>
  <c r="DW93" i="11"/>
  <c r="DZ93" i="11"/>
  <c r="EA93" i="11"/>
  <c r="BC93" i="11"/>
  <c r="BW93" i="11"/>
  <c r="AF93" i="11"/>
  <c r="DC93" i="11"/>
  <c r="AK93" i="11"/>
  <c r="J93" i="11"/>
  <c r="FR93" i="11"/>
  <c r="FQ93" i="11"/>
  <c r="FS93" i="11"/>
  <c r="FP93" i="11" l="1"/>
  <c r="FO93" i="11"/>
  <c r="FV93" i="11"/>
  <c r="CX93" i="11" s="1"/>
  <c r="FU93" i="11"/>
  <c r="FW93" i="11"/>
  <c r="FM93" i="11"/>
  <c r="CO93" i="11" s="1"/>
  <c r="FT93" i="11"/>
  <c r="CV93" i="11" s="1"/>
  <c r="CQ93" i="11"/>
  <c r="K93" i="11"/>
  <c r="CY93" i="11"/>
  <c r="S93" i="11"/>
  <c r="R93" i="11"/>
  <c r="CW93" i="11"/>
  <c r="Q93" i="11"/>
  <c r="CU93" i="11"/>
  <c r="O93" i="11"/>
  <c r="P93" i="11"/>
  <c r="CS93" i="11"/>
  <c r="M93" i="11"/>
  <c r="CT93" i="11"/>
  <c r="N93" i="11"/>
  <c r="CR93" i="11"/>
  <c r="L93" i="11"/>
  <c r="FJ93" i="11" l="1"/>
  <c r="FI93" i="11" s="1"/>
  <c r="FQ94" i="11" s="1"/>
  <c r="FN94" i="11" l="1"/>
  <c r="FU94" i="11"/>
  <c r="FW94" i="11"/>
  <c r="FP94" i="11"/>
  <c r="FR94" i="11"/>
  <c r="FS94" i="11"/>
  <c r="FT94" i="11"/>
  <c r="FO94" i="11"/>
  <c r="FV94" i="11"/>
  <c r="FM94" i="11"/>
  <c r="FK94" i="11"/>
  <c r="CZ94" i="11" s="1"/>
  <c r="CV94" i="11" l="1"/>
  <c r="DV94" i="11"/>
  <c r="BX94" i="11"/>
  <c r="AD94" i="11"/>
  <c r="FA94" i="11"/>
  <c r="BY94" i="11"/>
  <c r="EK94" i="11"/>
  <c r="BC94" i="11"/>
  <c r="AL94" i="11"/>
  <c r="DA94" i="11"/>
  <c r="T94" i="11"/>
  <c r="FD94" i="11"/>
  <c r="FE94" i="11"/>
  <c r="FC94" i="11"/>
  <c r="AY94" i="11"/>
  <c r="EN94" i="11"/>
  <c r="EE94" i="11"/>
  <c r="DF94" i="11"/>
  <c r="AC94" i="11"/>
  <c r="BI94" i="11"/>
  <c r="AV94" i="11"/>
  <c r="DQ94" i="11"/>
  <c r="CO94" i="11"/>
  <c r="BO94" i="11"/>
  <c r="CJ94" i="11"/>
  <c r="DJ94" i="11"/>
  <c r="CF94" i="11"/>
  <c r="AA94" i="11"/>
  <c r="CD94" i="11"/>
  <c r="AJ94" i="11"/>
  <c r="EI94" i="11"/>
  <c r="AG94" i="11"/>
  <c r="DU94" i="11"/>
  <c r="CM94" i="11"/>
  <c r="ET94" i="11"/>
  <c r="FB94" i="11"/>
  <c r="EM94" i="11"/>
  <c r="BW94" i="11"/>
  <c r="CG94" i="11"/>
  <c r="BJ94" i="11"/>
  <c r="CN94" i="11"/>
  <c r="BM94" i="11"/>
  <c r="DB94" i="11"/>
  <c r="EQ94" i="11"/>
  <c r="DT94" i="11"/>
  <c r="CA94" i="11"/>
  <c r="AZ94" i="11"/>
  <c r="V94" i="11"/>
  <c r="EJ94" i="11"/>
  <c r="BS94" i="11"/>
  <c r="DR94" i="11"/>
  <c r="EG94" i="11"/>
  <c r="EO94" i="11"/>
  <c r="CE94" i="11"/>
  <c r="DZ94" i="11"/>
  <c r="ES94" i="11"/>
  <c r="AH94" i="11"/>
  <c r="ED94" i="11"/>
  <c r="EH94" i="11"/>
  <c r="ER94" i="11"/>
  <c r="BD94" i="11"/>
  <c r="CI94" i="11"/>
  <c r="DI94" i="11"/>
  <c r="Y94" i="11"/>
  <c r="BE94" i="11"/>
  <c r="AQ94" i="11"/>
  <c r="BV94" i="11"/>
  <c r="CK94" i="11"/>
  <c r="BK94" i="11"/>
  <c r="AN94" i="11"/>
  <c r="DL94" i="11"/>
  <c r="DM94" i="11"/>
  <c r="AU94" i="11"/>
  <c r="AR94" i="11"/>
  <c r="DC94" i="11"/>
  <c r="DS94" i="11"/>
  <c r="DY94" i="11"/>
  <c r="BR94" i="11"/>
  <c r="AX94" i="11"/>
  <c r="AK94" i="11"/>
  <c r="CB94" i="11"/>
  <c r="AF94" i="11"/>
  <c r="EZ94" i="11"/>
  <c r="EF94" i="11"/>
  <c r="DO94" i="11"/>
  <c r="Z94" i="11"/>
  <c r="BA94" i="11"/>
  <c r="BL94" i="11"/>
  <c r="EU94" i="11"/>
  <c r="EV94" i="11"/>
  <c r="X94" i="11"/>
  <c r="DW94" i="11"/>
  <c r="EL94" i="11"/>
  <c r="DD94" i="11"/>
  <c r="AI94" i="11"/>
  <c r="CC94" i="11"/>
  <c r="BZ94" i="11"/>
  <c r="CH94" i="11"/>
  <c r="AT94" i="11"/>
  <c r="EP94" i="11"/>
  <c r="CL94" i="11"/>
  <c r="DN94" i="11"/>
  <c r="BN94" i="11"/>
  <c r="EX94" i="11"/>
  <c r="EW94" i="11"/>
  <c r="AP94" i="11"/>
  <c r="BP94" i="11"/>
  <c r="EA94" i="11"/>
  <c r="AE94" i="11"/>
  <c r="DX94" i="11"/>
  <c r="BT94" i="11"/>
  <c r="AB94" i="11"/>
  <c r="AW94" i="11"/>
  <c r="EY94" i="11"/>
  <c r="EC94" i="11"/>
  <c r="AS94" i="11"/>
  <c r="BH94" i="11"/>
  <c r="DE94" i="11"/>
  <c r="W94" i="11"/>
  <c r="BQ94" i="11"/>
  <c r="BF94" i="11"/>
  <c r="EB94" i="11"/>
  <c r="DH94" i="11"/>
  <c r="DG94" i="11"/>
  <c r="BU94" i="11"/>
  <c r="DK94" i="11"/>
  <c r="BB94" i="11"/>
  <c r="AO94" i="11"/>
  <c r="AM94" i="11"/>
  <c r="BG94" i="11"/>
  <c r="U94" i="11"/>
  <c r="DP94" i="11"/>
  <c r="R94" i="11"/>
  <c r="CW94" i="11"/>
  <c r="CP94" i="11"/>
  <c r="CT94" i="11"/>
  <c r="O94" i="11"/>
  <c r="N94" i="11"/>
  <c r="CX94" i="11"/>
  <c r="J94" i="11"/>
  <c r="P94" i="11"/>
  <c r="CR94" i="11"/>
  <c r="CS94" i="11"/>
  <c r="L94" i="11"/>
  <c r="S94" i="11"/>
  <c r="CY94" i="11"/>
  <c r="Q94" i="11"/>
  <c r="CU94" i="11"/>
  <c r="K94" i="11"/>
  <c r="M94" i="11"/>
  <c r="CQ94" i="11"/>
  <c r="FJ94" i="11" l="1"/>
  <c r="FI94" i="11" s="1"/>
  <c r="FP95" i="11" s="1"/>
  <c r="FV95" i="11" l="1"/>
  <c r="FW95" i="11"/>
  <c r="FR95" i="11"/>
  <c r="FT95" i="11"/>
  <c r="FM95" i="11"/>
  <c r="FU95" i="11"/>
  <c r="FS95" i="11"/>
  <c r="FO95" i="11"/>
  <c r="FQ95" i="11"/>
  <c r="FN95" i="11"/>
  <c r="FK95" i="11"/>
  <c r="DD95" i="11" s="1"/>
  <c r="BN95" i="11"/>
  <c r="AY95" i="11"/>
  <c r="AN95" i="11"/>
  <c r="DE95" i="11"/>
  <c r="AK95" i="11"/>
  <c r="CG95" i="11"/>
  <c r="AF95" i="11"/>
  <c r="DL95" i="11"/>
  <c r="FC95" i="11"/>
  <c r="EQ95" i="11"/>
  <c r="BF95" i="11"/>
  <c r="BQ95" i="11"/>
  <c r="AP95" i="11"/>
  <c r="BT95" i="11"/>
  <c r="EB95" i="11"/>
  <c r="AV95" i="11"/>
  <c r="AL95" i="11"/>
  <c r="BK95" i="11"/>
  <c r="DK95" i="11"/>
  <c r="AS95" i="11"/>
  <c r="T95" i="11"/>
  <c r="EH95" i="11"/>
  <c r="BP95" i="11"/>
  <c r="CU95" i="11"/>
  <c r="CP95" i="11"/>
  <c r="FB95" i="11"/>
  <c r="AE95" i="11"/>
  <c r="AQ95" i="11"/>
  <c r="BW95" i="11"/>
  <c r="DY95" i="11"/>
  <c r="DI95" i="11"/>
  <c r="DW95" i="11"/>
  <c r="EP95" i="11"/>
  <c r="CC95" i="11"/>
  <c r="AG95" i="11"/>
  <c r="Y95" i="11"/>
  <c r="ES95" i="11"/>
  <c r="DN95" i="11"/>
  <c r="CD95" i="11"/>
  <c r="BB95" i="11"/>
  <c r="CI95" i="11"/>
  <c r="BH95" i="11"/>
  <c r="L95" i="11"/>
  <c r="EA95" i="11"/>
  <c r="BV95" i="11"/>
  <c r="BC95" i="11"/>
  <c r="EJ95" i="11"/>
  <c r="EZ95" i="11"/>
  <c r="AM95" i="11"/>
  <c r="DH95" i="11"/>
  <c r="CF95" i="11"/>
  <c r="CB95" i="11"/>
  <c r="AC95" i="11"/>
  <c r="ET95" i="11"/>
  <c r="ER95" i="11"/>
  <c r="BM95" i="11"/>
  <c r="EE95" i="11"/>
  <c r="BX95" i="11"/>
  <c r="AU95" i="11"/>
  <c r="AX95" i="11"/>
  <c r="EY95" i="11"/>
  <c r="CM95" i="11"/>
  <c r="CJ95" i="11"/>
  <c r="BI95" i="11"/>
  <c r="EK95" i="11"/>
  <c r="Z95" i="11"/>
  <c r="BE95" i="11"/>
  <c r="CO95" i="11"/>
  <c r="AI95" i="11"/>
  <c r="EC95" i="11"/>
  <c r="BU95" i="11"/>
  <c r="N95" i="11"/>
  <c r="BD95" i="11"/>
  <c r="CN95" i="11"/>
  <c r="AD95" i="11"/>
  <c r="AZ95" i="11"/>
  <c r="DX95" i="11"/>
  <c r="FD95" i="11"/>
  <c r="DS95" i="11"/>
  <c r="AB95" i="11"/>
  <c r="DF95" i="11"/>
  <c r="DR95" i="11"/>
  <c r="BJ95" i="11"/>
  <c r="V95" i="11"/>
  <c r="AT95" i="11"/>
  <c r="EI95" i="11"/>
  <c r="AR95" i="11"/>
  <c r="EO95" i="11"/>
  <c r="DC95" i="11"/>
  <c r="CA95" i="11"/>
  <c r="BR95" i="11"/>
  <c r="W95" i="11"/>
  <c r="DJ95" i="11"/>
  <c r="CL95" i="11"/>
  <c r="DZ95" i="11"/>
  <c r="AA95" i="11"/>
  <c r="DM95" i="11"/>
  <c r="EW95" i="11"/>
  <c r="ED95" i="11"/>
  <c r="BS95" i="11"/>
  <c r="EL95" i="11"/>
  <c r="X95" i="11"/>
  <c r="DT95" i="11"/>
  <c r="EG95" i="11"/>
  <c r="O95" i="11"/>
  <c r="K95" i="11"/>
  <c r="J95" i="11"/>
  <c r="CT95" i="11"/>
  <c r="M95" i="11"/>
  <c r="R95" i="11"/>
  <c r="DA95" i="11"/>
  <c r="CW95" i="11"/>
  <c r="CS95" i="11"/>
  <c r="Q95" i="11"/>
  <c r="CV95" i="11"/>
  <c r="P95" i="11"/>
  <c r="CZ95" i="11"/>
  <c r="CQ95" i="11"/>
  <c r="CR95" i="11"/>
  <c r="CX95" i="11" l="1"/>
  <c r="DP95" i="11"/>
  <c r="AJ95" i="11"/>
  <c r="FE95" i="11"/>
  <c r="BO95" i="11"/>
  <c r="EN95" i="11"/>
  <c r="DQ95" i="11"/>
  <c r="BY95" i="11"/>
  <c r="CH95" i="11"/>
  <c r="U95" i="11"/>
  <c r="DU95" i="11"/>
  <c r="DO95" i="11"/>
  <c r="CY95" i="11"/>
  <c r="BL95" i="11"/>
  <c r="DB95" i="11"/>
  <c r="EX95" i="11"/>
  <c r="AO95" i="11"/>
  <c r="DG95" i="11"/>
  <c r="EM95" i="11"/>
  <c r="BA95" i="11"/>
  <c r="BG95" i="11"/>
  <c r="EU95" i="11"/>
  <c r="FA95" i="11"/>
  <c r="BZ95" i="11"/>
  <c r="CE95" i="11"/>
  <c r="AW95" i="11"/>
  <c r="AH95" i="11"/>
  <c r="EV95" i="11"/>
  <c r="EF95" i="11"/>
  <c r="DV95" i="11"/>
  <c r="CK95" i="11"/>
  <c r="S95" i="11"/>
  <c r="FJ95" i="11" l="1"/>
  <c r="FK96" i="11" s="1"/>
  <c r="FI95" i="11" l="1"/>
  <c r="FS96" i="11" s="1"/>
  <c r="CX96" i="11" s="1"/>
  <c r="CX123" i="11" s="1"/>
  <c r="FQ96" i="11"/>
  <c r="M96" i="11" s="1"/>
  <c r="FW96" i="11"/>
  <c r="FU96" i="11"/>
  <c r="FM96" i="11"/>
  <c r="CR96" i="11" s="1"/>
  <c r="FO96" i="11"/>
  <c r="FP96" i="11"/>
  <c r="FR96" i="11"/>
  <c r="AL96" i="11"/>
  <c r="AD96" i="11"/>
  <c r="BI96" i="11"/>
  <c r="EN96" i="11"/>
  <c r="ES96" i="11"/>
  <c r="EZ96" i="11"/>
  <c r="BX96" i="11"/>
  <c r="CB96" i="11"/>
  <c r="FB96" i="11"/>
  <c r="AR96" i="11"/>
  <c r="BO96" i="11"/>
  <c r="X96" i="11"/>
  <c r="AU96" i="11"/>
  <c r="EP96" i="11"/>
  <c r="CO96" i="11"/>
  <c r="AI96" i="11"/>
  <c r="BQ96" i="11"/>
  <c r="U96" i="11"/>
  <c r="ER96" i="11"/>
  <c r="BV96" i="11"/>
  <c r="Z96" i="11"/>
  <c r="DN96" i="11"/>
  <c r="DN123" i="11" s="1"/>
  <c r="FD96" i="11"/>
  <c r="AZ96" i="11"/>
  <c r="CK96" i="11"/>
  <c r="AW96" i="11"/>
  <c r="BL96" i="11"/>
  <c r="BM96" i="11"/>
  <c r="EO96" i="11"/>
  <c r="EX96" i="11"/>
  <c r="DY96" i="11"/>
  <c r="CW96" i="11"/>
  <c r="CW123" i="11" s="1"/>
  <c r="AK96" i="11"/>
  <c r="CG96" i="11"/>
  <c r="DL96" i="11"/>
  <c r="DL123" i="11" s="1"/>
  <c r="CC96" i="11"/>
  <c r="CZ96" i="11"/>
  <c r="CZ123" i="11" s="1"/>
  <c r="BZ96" i="11"/>
  <c r="AE96" i="11"/>
  <c r="AA96" i="11"/>
  <c r="DK96" i="11"/>
  <c r="DK123" i="11" s="1"/>
  <c r="AT96" i="11"/>
  <c r="DG96" i="11"/>
  <c r="DG123" i="11" s="1"/>
  <c r="EW96" i="11"/>
  <c r="DR96" i="11"/>
  <c r="BG96" i="11"/>
  <c r="CL96" i="11"/>
  <c r="BB96" i="11"/>
  <c r="BT96" i="11"/>
  <c r="AG96" i="11"/>
  <c r="Q96" i="11"/>
  <c r="BF96" i="11"/>
  <c r="AQ96" i="11"/>
  <c r="T96" i="11"/>
  <c r="FE96" i="11"/>
  <c r="DV96" i="11"/>
  <c r="DT96" i="11"/>
  <c r="AJ96" i="11"/>
  <c r="EV96" i="11"/>
  <c r="AP96" i="11"/>
  <c r="AN96" i="11"/>
  <c r="BD96" i="11"/>
  <c r="BY96" i="11"/>
  <c r="L96" i="11"/>
  <c r="BN96" i="11"/>
  <c r="EB96" i="11"/>
  <c r="EM96" i="11"/>
  <c r="O96" i="11"/>
  <c r="AC96" i="11"/>
  <c r="EJ96" i="11"/>
  <c r="CU96" i="11"/>
  <c r="CU123" i="11" s="1"/>
  <c r="DC96" i="11"/>
  <c r="DC123" i="11" s="1"/>
  <c r="DM96" i="11"/>
  <c r="DM123" i="11" s="1"/>
  <c r="BP96" i="11"/>
  <c r="EU96" i="11"/>
  <c r="J96" i="11"/>
  <c r="BH96" i="11"/>
  <c r="EQ96" i="11"/>
  <c r="DU96" i="11"/>
  <c r="AO96" i="11"/>
  <c r="CF96" i="11"/>
  <c r="DB96" i="11"/>
  <c r="DB123" i="11" s="1"/>
  <c r="CD96" i="11"/>
  <c r="AB96" i="11"/>
  <c r="EA96" i="11"/>
  <c r="ED96" i="11"/>
  <c r="CT96" i="11"/>
  <c r="CT123" i="11" s="1"/>
  <c r="EI96" i="11"/>
  <c r="DO96" i="11"/>
  <c r="FA96" i="11"/>
  <c r="BU96" i="11"/>
  <c r="BK96" i="11"/>
  <c r="AY96" i="11"/>
  <c r="AS96" i="11"/>
  <c r="W96" i="11"/>
  <c r="CN96" i="11"/>
  <c r="EF96" i="11"/>
  <c r="EG96" i="11"/>
  <c r="CH96" i="11"/>
  <c r="EK96" i="11"/>
  <c r="R96" i="11"/>
  <c r="S96" i="11"/>
  <c r="DF96" i="11"/>
  <c r="DF123" i="11" s="1"/>
  <c r="AH96" i="11"/>
  <c r="CP96" i="11"/>
  <c r="BA96" i="11"/>
  <c r="DW96" i="11"/>
  <c r="CJ96" i="11"/>
  <c r="DS96" i="11"/>
  <c r="AM96" i="11"/>
  <c r="BR96" i="11"/>
  <c r="DI96" i="11"/>
  <c r="DI123" i="11" s="1"/>
  <c r="CA96" i="11"/>
  <c r="DX96" i="11"/>
  <c r="DJ96" i="11"/>
  <c r="DJ123" i="11" s="1"/>
  <c r="AF96" i="11"/>
  <c r="K96" i="11"/>
  <c r="BC96" i="11"/>
  <c r="V96" i="11"/>
  <c r="EY96" i="11"/>
  <c r="BS96" i="11"/>
  <c r="EL96" i="11"/>
  <c r="AV96" i="11"/>
  <c r="CQ96" i="11"/>
  <c r="AX96" i="11"/>
  <c r="FC96" i="11"/>
  <c r="Y96" i="11"/>
  <c r="EC96" i="11"/>
  <c r="DZ96" i="11"/>
  <c r="CE96" i="11"/>
  <c r="DP96" i="11"/>
  <c r="DQ96" i="11"/>
  <c r="BW96" i="11"/>
  <c r="ET96" i="11"/>
  <c r="CM96" i="11"/>
  <c r="CI96" i="11"/>
  <c r="BJ96" i="11"/>
  <c r="BE96" i="11"/>
  <c r="DD96" i="11"/>
  <c r="DD123" i="11" s="1"/>
  <c r="DH96" i="11"/>
  <c r="DH123" i="11" s="1"/>
  <c r="EH96" i="11"/>
  <c r="DE96" i="11"/>
  <c r="DE123" i="11" s="1"/>
  <c r="EE96" i="11"/>
  <c r="P96" i="11"/>
  <c r="FV96" i="11" l="1"/>
  <c r="DA96" i="11" s="1"/>
  <c r="DA123" i="11" s="1"/>
  <c r="FT96" i="11"/>
  <c r="CY96" i="11" s="1"/>
  <c r="CY123" i="11" s="1"/>
  <c r="FN96" i="11"/>
  <c r="CS96" i="11" s="1"/>
  <c r="CS123" i="11" s="1"/>
  <c r="N96" i="11"/>
  <c r="CV96" i="11"/>
  <c r="CV123" i="11" s="1"/>
  <c r="J3" i="11" s="1"/>
  <c r="AH21" i="9" s="1"/>
  <c r="FJ96" i="11" l="1"/>
  <c r="FK97" i="11" s="1"/>
  <c r="AG21" i="9"/>
  <c r="AH17" i="9"/>
  <c r="FI96" i="11" l="1"/>
  <c r="BW97" i="11"/>
  <c r="FC97" i="11"/>
  <c r="AQ97" i="11"/>
  <c r="EO97" i="11"/>
  <c r="AX97" i="11"/>
  <c r="AZ97" i="11"/>
  <c r="AH97" i="11"/>
  <c r="DJ97" i="11"/>
  <c r="BJ97" i="11"/>
  <c r="BG97" i="11"/>
  <c r="BM97" i="11"/>
  <c r="CK97" i="11"/>
  <c r="DX97" i="11"/>
  <c r="DR97" i="11"/>
  <c r="BK97" i="11"/>
  <c r="AN97" i="11"/>
  <c r="AC97" i="11"/>
  <c r="EA97" i="11"/>
  <c r="EJ97" i="11"/>
  <c r="X97" i="11"/>
  <c r="EX97" i="11"/>
  <c r="BO97" i="11"/>
  <c r="ET97" i="11"/>
  <c r="DQ97" i="11"/>
  <c r="CH97" i="11"/>
  <c r="EH97" i="11"/>
  <c r="AJ97" i="11"/>
  <c r="BQ97" i="11"/>
  <c r="CQ97" i="11"/>
  <c r="DT97" i="11"/>
  <c r="CG97" i="11"/>
  <c r="DE97" i="11"/>
  <c r="DK97" i="11"/>
  <c r="FE97" i="11"/>
  <c r="CD97" i="11"/>
  <c r="EN97" i="11"/>
  <c r="BR97" i="11"/>
  <c r="CJ97" i="11"/>
  <c r="BS97" i="11"/>
  <c r="CR97" i="11"/>
  <c r="EV97" i="11"/>
  <c r="EY97" i="11"/>
  <c r="BH97" i="11"/>
  <c r="EM97" i="11"/>
  <c r="V97" i="11"/>
  <c r="AK97" i="11"/>
  <c r="BI97" i="11"/>
  <c r="EI97" i="11"/>
  <c r="AY97" i="11"/>
  <c r="DU97" i="11"/>
  <c r="Z97" i="11"/>
  <c r="AR97" i="11"/>
  <c r="BD97" i="11"/>
  <c r="FD97" i="11"/>
  <c r="AS97" i="11"/>
  <c r="BL97" i="11"/>
  <c r="EZ97" i="11"/>
  <c r="EE97" i="11"/>
  <c r="EP97" i="11"/>
  <c r="AA97" i="11"/>
  <c r="CN97" i="11"/>
  <c r="AD97" i="11"/>
  <c r="CI97" i="11"/>
  <c r="DH97" i="11"/>
  <c r="DL97" i="11"/>
  <c r="AT97" i="11"/>
  <c r="CM97" i="11"/>
  <c r="AU97" i="11"/>
  <c r="EC97" i="11"/>
  <c r="EK97" i="11"/>
  <c r="AO97" i="11"/>
  <c r="EF97" i="11"/>
  <c r="CO97" i="11"/>
  <c r="AF97" i="11"/>
  <c r="BF97" i="11"/>
  <c r="BA97" i="11"/>
  <c r="BY97" i="11"/>
  <c r="EG97" i="11"/>
  <c r="DW97" i="11"/>
  <c r="DY97" i="11"/>
  <c r="BC97" i="11"/>
  <c r="AG97" i="11"/>
  <c r="AM97" i="11"/>
  <c r="DM97" i="11"/>
  <c r="CP97" i="11"/>
  <c r="EQ97" i="11"/>
  <c r="BX97" i="11"/>
  <c r="CE97" i="11"/>
  <c r="EL97" i="11"/>
  <c r="U97" i="11"/>
  <c r="BU97" i="11"/>
  <c r="AP97" i="11"/>
  <c r="DP97" i="11"/>
  <c r="BE97" i="11"/>
  <c r="T97" i="11"/>
  <c r="CC97" i="11"/>
  <c r="AE97" i="11"/>
  <c r="DD97" i="11"/>
  <c r="DF97" i="11"/>
  <c r="ES97" i="11"/>
  <c r="FA97" i="11"/>
  <c r="BZ97" i="11"/>
  <c r="BB97" i="11"/>
  <c r="BV97" i="11"/>
  <c r="BP97" i="11"/>
  <c r="AV97" i="11"/>
  <c r="DN97" i="11"/>
  <c r="BN97" i="11"/>
  <c r="EW97" i="11"/>
  <c r="ER97" i="11"/>
  <c r="DV97" i="11"/>
  <c r="AL97" i="11"/>
  <c r="AW97" i="11"/>
  <c r="Y97" i="11"/>
  <c r="BT97" i="11"/>
  <c r="CA97" i="11"/>
  <c r="AB97" i="11"/>
  <c r="AI97" i="11"/>
  <c r="FB97" i="11"/>
  <c r="W97" i="11"/>
  <c r="ED97" i="11"/>
  <c r="CF97" i="11"/>
  <c r="EB97" i="11"/>
  <c r="EU97" i="11"/>
  <c r="CB97" i="11"/>
  <c r="CL97" i="11"/>
  <c r="DZ97" i="11"/>
  <c r="DS97" i="11"/>
  <c r="DO97" i="11"/>
  <c r="DG97" i="11"/>
  <c r="DI97" i="11"/>
  <c r="FO97" i="11"/>
  <c r="K97" i="11" s="1"/>
  <c r="FR97" i="11"/>
  <c r="CX97" i="11" s="1"/>
  <c r="FW97" i="11"/>
  <c r="S97" i="11" s="1"/>
  <c r="FM97" i="11"/>
  <c r="FV97" i="11"/>
  <c r="FU97" i="11"/>
  <c r="DA97" i="11" s="1"/>
  <c r="FT97" i="11"/>
  <c r="P97" i="11" s="1"/>
  <c r="FS97" i="11"/>
  <c r="FQ97" i="11"/>
  <c r="M97" i="11" s="1"/>
  <c r="FN97" i="11"/>
  <c r="FP97" i="11"/>
  <c r="L97" i="11" s="1"/>
  <c r="O89" i="9"/>
  <c r="V82" i="9"/>
  <c r="H86" i="9"/>
  <c r="R82" i="9"/>
  <c r="U74" i="9"/>
  <c r="S73" i="9"/>
  <c r="O73" i="9"/>
  <c r="V95" i="9"/>
  <c r="U97" i="9"/>
  <c r="V88" i="9"/>
  <c r="J85" i="9"/>
  <c r="T93" i="9"/>
  <c r="L86" i="9"/>
  <c r="Q86" i="9"/>
  <c r="F85" i="9"/>
  <c r="O91" i="9"/>
  <c r="S80" i="9"/>
  <c r="U76" i="9"/>
  <c r="AB83" i="9"/>
  <c r="M83" i="9"/>
  <c r="J83" i="9"/>
  <c r="AB84" i="9"/>
  <c r="P93" i="9"/>
  <c r="E85" i="9"/>
  <c r="AB92" i="9"/>
  <c r="Q78" i="9"/>
  <c r="M82" i="9"/>
  <c r="Q88" i="9"/>
  <c r="R90" i="9"/>
  <c r="F82" i="9"/>
  <c r="I83" i="9"/>
  <c r="S86" i="9"/>
  <c r="O90" i="9"/>
  <c r="U78" i="9"/>
  <c r="Q87" i="9"/>
  <c r="P76" i="9"/>
  <c r="AC83" i="9"/>
  <c r="V85" i="9"/>
  <c r="P73" i="9"/>
  <c r="O97" i="9"/>
  <c r="S87" i="9"/>
  <c r="T81" i="9"/>
  <c r="U95" i="9"/>
  <c r="N95" i="9"/>
  <c r="G89" i="9"/>
  <c r="H89" i="9"/>
  <c r="P91" i="9"/>
  <c r="O76" i="9"/>
  <c r="N97" i="9"/>
  <c r="W97" i="9"/>
  <c r="W87" i="9"/>
  <c r="R88" i="9"/>
  <c r="AA96" i="9"/>
  <c r="AB94" i="9"/>
  <c r="S96" i="9"/>
  <c r="P97" i="9"/>
  <c r="AA83" i="9"/>
  <c r="Y82" i="9"/>
  <c r="R96" i="9"/>
  <c r="AB89" i="9"/>
  <c r="S97" i="9"/>
  <c r="Y88" i="9"/>
  <c r="AA90" i="9"/>
  <c r="O80" i="9"/>
  <c r="AC82" i="9"/>
  <c r="N85" i="9"/>
  <c r="R86" i="9"/>
  <c r="M84" i="9"/>
  <c r="AC92" i="9"/>
  <c r="L89" i="9"/>
  <c r="Y95" i="9"/>
  <c r="Z95" i="9"/>
  <c r="T78" i="9"/>
  <c r="N83" i="9"/>
  <c r="P88" i="9"/>
  <c r="S81" i="9"/>
  <c r="M85" i="9"/>
  <c r="W83" i="9"/>
  <c r="W88" i="9"/>
  <c r="T74" i="9"/>
  <c r="Z88" i="9"/>
  <c r="AC94" i="9"/>
  <c r="AA95" i="9"/>
  <c r="U87" i="9"/>
  <c r="Y86" i="9"/>
  <c r="Z94" i="9"/>
  <c r="S77" i="9"/>
  <c r="O85" i="9"/>
  <c r="R93" i="9"/>
  <c r="AC84" i="9"/>
  <c r="V86" i="9"/>
  <c r="S95" i="9"/>
  <c r="I82" i="9"/>
  <c r="R83" i="9"/>
  <c r="S90" i="9"/>
  <c r="Z89" i="9"/>
  <c r="U96" i="9"/>
  <c r="S92" i="9"/>
  <c r="P80" i="9"/>
  <c r="Z82" i="9"/>
  <c r="F84" i="9"/>
  <c r="Y94" i="9"/>
  <c r="N87" i="9"/>
  <c r="Z85" i="9"/>
  <c r="S93" i="9"/>
  <c r="U84" i="9"/>
  <c r="R94" i="9"/>
  <c r="AA94" i="9"/>
  <c r="E84" i="9"/>
  <c r="Q84" i="9"/>
  <c r="L84" i="9"/>
  <c r="O81" i="9"/>
  <c r="T92" i="9"/>
  <c r="U88" i="9"/>
  <c r="R73" i="9"/>
  <c r="P74" i="9"/>
  <c r="AC95" i="9"/>
  <c r="M89" i="9"/>
  <c r="AB86" i="9"/>
  <c r="Z84" i="9"/>
  <c r="AC91" i="9"/>
  <c r="V94" i="9"/>
  <c r="Q93" i="9"/>
  <c r="N96" i="9"/>
  <c r="V83" i="9"/>
  <c r="J87" i="9"/>
  <c r="P89" i="9"/>
  <c r="O94" i="9"/>
  <c r="Q91" i="9"/>
  <c r="H85" i="9"/>
  <c r="P87" i="9"/>
  <c r="J88" i="9"/>
  <c r="N84" i="9"/>
  <c r="I85" i="9"/>
  <c r="T84" i="9"/>
  <c r="AA92" i="9"/>
  <c r="N77" i="9"/>
  <c r="O87" i="9"/>
  <c r="Y87" i="9"/>
  <c r="Q80" i="9"/>
  <c r="AB91" i="9"/>
  <c r="P83" i="9"/>
  <c r="P90" i="9"/>
  <c r="AB90" i="9"/>
  <c r="P92" i="9"/>
  <c r="T86" i="9"/>
  <c r="S75" i="9"/>
  <c r="L82" i="9"/>
  <c r="O75" i="9"/>
  <c r="R75" i="9"/>
  <c r="W95" i="9"/>
  <c r="T96" i="9"/>
  <c r="Q73" i="9"/>
  <c r="P81" i="9"/>
  <c r="M86" i="9"/>
  <c r="Y97" i="9"/>
  <c r="Q92" i="9"/>
  <c r="N73" i="9"/>
  <c r="Y84" i="9"/>
  <c r="X96" i="9"/>
  <c r="R81" i="9"/>
  <c r="H83" i="9"/>
  <c r="W94" i="9"/>
  <c r="O88" i="9"/>
  <c r="V87" i="9"/>
  <c r="AB87" i="9"/>
  <c r="J86" i="9"/>
  <c r="Q95" i="9"/>
  <c r="T85" i="9"/>
  <c r="S82" i="9"/>
  <c r="T90" i="9"/>
  <c r="AA97" i="9"/>
  <c r="R80" i="9"/>
  <c r="X87" i="9"/>
  <c r="E82" i="9"/>
  <c r="L83" i="9"/>
  <c r="W84" i="9"/>
  <c r="O93" i="9"/>
  <c r="N86" i="9"/>
  <c r="J84" i="9"/>
  <c r="H87" i="9"/>
  <c r="L88" i="9"/>
  <c r="AC89" i="9"/>
  <c r="S88" i="9"/>
  <c r="T80" i="9"/>
  <c r="H82" i="9"/>
  <c r="S78" i="9"/>
  <c r="N75" i="9"/>
  <c r="R76" i="9"/>
  <c r="O74" i="9"/>
  <c r="T73" i="9"/>
  <c r="X84" i="9"/>
  <c r="P94" i="9"/>
  <c r="N82" i="9"/>
  <c r="N93" i="9"/>
  <c r="H84" i="9"/>
  <c r="G83" i="9"/>
  <c r="AC88" i="9"/>
  <c r="I84" i="9"/>
  <c r="R95" i="9"/>
  <c r="W86" i="9"/>
  <c r="P95" i="9"/>
  <c r="Q75" i="9"/>
  <c r="O95" i="9"/>
  <c r="N74" i="9"/>
  <c r="G84" i="9"/>
  <c r="AA87" i="9"/>
  <c r="X85" i="9"/>
  <c r="R85" i="9"/>
  <c r="O86" i="9"/>
  <c r="R84" i="9"/>
  <c r="O77" i="9"/>
  <c r="W85" i="9"/>
  <c r="U75" i="9"/>
  <c r="U94" i="9"/>
  <c r="V96" i="9"/>
  <c r="T77" i="9"/>
  <c r="J89" i="9"/>
  <c r="Z83" i="9"/>
  <c r="R97" i="9"/>
  <c r="H88" i="9"/>
  <c r="AA88" i="9"/>
  <c r="AC96" i="9"/>
  <c r="AG17" i="9"/>
  <c r="AB82" i="9"/>
  <c r="AA91" i="9"/>
  <c r="U85" i="9"/>
  <c r="N88" i="9"/>
  <c r="J82" i="9"/>
  <c r="T83" i="9"/>
  <c r="Q76" i="9"/>
  <c r="R78" i="9"/>
  <c r="S89" i="9"/>
  <c r="Y83" i="9"/>
  <c r="V84" i="9"/>
  <c r="Z91" i="9"/>
  <c r="R87" i="9"/>
  <c r="AB93" i="9"/>
  <c r="G82" i="9"/>
  <c r="AC87" i="9"/>
  <c r="L87" i="9"/>
  <c r="X83" i="9"/>
  <c r="R74" i="9"/>
  <c r="AC86" i="9"/>
  <c r="N89" i="9"/>
  <c r="P86" i="9"/>
  <c r="T87" i="9"/>
  <c r="X94" i="9"/>
  <c r="T94" i="9"/>
  <c r="G88" i="9"/>
  <c r="U81" i="9"/>
  <c r="AB85" i="9"/>
  <c r="W96" i="9"/>
  <c r="U83" i="9"/>
  <c r="G86" i="9"/>
  <c r="P84" i="9"/>
  <c r="Q85" i="9"/>
  <c r="Q97" i="9"/>
  <c r="AC93" i="9"/>
  <c r="M88" i="9"/>
  <c r="G87" i="9"/>
  <c r="Z97" i="9"/>
  <c r="Z86" i="9"/>
  <c r="AB96" i="9"/>
  <c r="AC97" i="9"/>
  <c r="P96" i="9"/>
  <c r="X82" i="9"/>
  <c r="U73" i="9"/>
  <c r="F83" i="9"/>
  <c r="AA93" i="9"/>
  <c r="U82" i="9"/>
  <c r="O83" i="9"/>
  <c r="Q77" i="9"/>
  <c r="T95" i="9"/>
  <c r="S83" i="9"/>
  <c r="R91" i="9"/>
  <c r="Y96" i="9"/>
  <c r="AA84" i="9"/>
  <c r="X97" i="9"/>
  <c r="T97" i="9"/>
  <c r="AA85" i="9"/>
  <c r="X95" i="9"/>
  <c r="O96" i="9"/>
  <c r="S94" i="9"/>
  <c r="R89" i="9"/>
  <c r="U77" i="9"/>
  <c r="T76" i="9"/>
  <c r="U80" i="9"/>
  <c r="T88" i="9"/>
  <c r="T91" i="9"/>
  <c r="N80" i="9"/>
  <c r="Q96" i="9"/>
  <c r="Q89" i="9"/>
  <c r="I89" i="9"/>
  <c r="S84" i="9"/>
  <c r="O78" i="9"/>
  <c r="R92" i="9"/>
  <c r="O82" i="9"/>
  <c r="P77" i="9"/>
  <c r="S91" i="9"/>
  <c r="Y85" i="9"/>
  <c r="P75" i="9"/>
  <c r="Z93" i="9"/>
  <c r="E83" i="9"/>
  <c r="G85" i="9"/>
  <c r="AA86" i="9"/>
  <c r="Q82" i="9"/>
  <c r="AA89" i="9"/>
  <c r="P85" i="9"/>
  <c r="N91" i="9"/>
  <c r="Z90" i="9"/>
  <c r="O84" i="9"/>
  <c r="Q83" i="9"/>
  <c r="R77" i="9"/>
  <c r="AB95" i="9"/>
  <c r="T89" i="9"/>
  <c r="N90" i="9"/>
  <c r="I86" i="9"/>
  <c r="W82" i="9"/>
  <c r="S76" i="9"/>
  <c r="N76" i="9"/>
  <c r="P82" i="9"/>
  <c r="AC90" i="9"/>
  <c r="M87" i="9"/>
  <c r="Q74" i="9"/>
  <c r="N78" i="9"/>
  <c r="I88" i="9"/>
  <c r="Q90" i="9"/>
  <c r="AB97" i="9"/>
  <c r="O92" i="9"/>
  <c r="Z92" i="9"/>
  <c r="S85" i="9"/>
  <c r="T75" i="9"/>
  <c r="N81" i="9"/>
  <c r="AB88" i="9"/>
  <c r="X86" i="9"/>
  <c r="T82" i="9"/>
  <c r="S74" i="9"/>
  <c r="L85" i="9"/>
  <c r="N94" i="9"/>
  <c r="Q94" i="9"/>
  <c r="I87" i="9"/>
  <c r="V97" i="9"/>
  <c r="Z87" i="9"/>
  <c r="Z96" i="9"/>
  <c r="P78" i="9"/>
  <c r="Q81" i="9"/>
  <c r="X88" i="9"/>
  <c r="U86" i="9"/>
  <c r="F86" i="9"/>
  <c r="N92" i="9"/>
  <c r="AC85" i="9"/>
  <c r="AA82" i="9"/>
  <c r="P35" i="9" l="1"/>
  <c r="N38" i="9"/>
  <c r="O49" i="9"/>
  <c r="N35" i="9"/>
  <c r="P39" i="9"/>
  <c r="I43" i="9"/>
  <c r="R34" i="9"/>
  <c r="N48" i="9"/>
  <c r="AA43" i="9"/>
  <c r="P32" i="9"/>
  <c r="O39" i="9"/>
  <c r="I46" i="9"/>
  <c r="T48" i="9"/>
  <c r="U34" i="9"/>
  <c r="X52" i="9"/>
  <c r="AA41" i="9"/>
  <c r="T52" i="9"/>
  <c r="AA50" i="9"/>
  <c r="P53" i="9"/>
  <c r="Z54" i="9"/>
  <c r="Q54" i="9"/>
  <c r="U40" i="9"/>
  <c r="G45" i="9"/>
  <c r="P43" i="9"/>
  <c r="X40" i="9"/>
  <c r="AB50" i="9"/>
  <c r="Y40" i="9"/>
  <c r="T40" i="9"/>
  <c r="AA48" i="9"/>
  <c r="AA45" i="9"/>
  <c r="J46" i="9"/>
  <c r="U32" i="9"/>
  <c r="O43" i="9"/>
  <c r="G41" i="9"/>
  <c r="P52" i="9"/>
  <c r="AC45" i="9"/>
  <c r="N39" i="9"/>
  <c r="O31" i="9"/>
  <c r="H39" i="9"/>
  <c r="L45" i="9"/>
  <c r="O50" i="9"/>
  <c r="X44" i="9"/>
  <c r="S39" i="9"/>
  <c r="AB44" i="9"/>
  <c r="H40" i="9"/>
  <c r="N30" i="9"/>
  <c r="P38" i="9"/>
  <c r="R32" i="9"/>
  <c r="T43" i="9"/>
  <c r="P40" i="9"/>
  <c r="O44" i="9"/>
  <c r="I42" i="9"/>
  <c r="H42" i="9"/>
  <c r="J44" i="9"/>
  <c r="V51" i="9"/>
  <c r="M46" i="9"/>
  <c r="U45" i="9"/>
  <c r="Q41" i="9"/>
  <c r="U41" i="9"/>
  <c r="Y51" i="9"/>
  <c r="S49" i="9"/>
  <c r="R40" i="9"/>
  <c r="AC41" i="9"/>
  <c r="Z51" i="9"/>
  <c r="AC51" i="9"/>
  <c r="W40" i="9"/>
  <c r="N40" i="9"/>
  <c r="L46" i="9"/>
  <c r="N42" i="9"/>
  <c r="Y45" i="9"/>
  <c r="Y39" i="9"/>
  <c r="AB51" i="9"/>
  <c r="W54" i="9"/>
  <c r="H46" i="9"/>
  <c r="T38" i="9"/>
  <c r="V42" i="9"/>
  <c r="U35" i="9"/>
  <c r="F39" i="9"/>
  <c r="Q35" i="9"/>
  <c r="AB41" i="9"/>
  <c r="U33" i="9"/>
  <c r="Q43" i="9"/>
  <c r="V45" i="9"/>
  <c r="S30" i="9"/>
  <c r="V39" i="9"/>
  <c r="R97" i="11"/>
  <c r="CU97" i="11"/>
  <c r="F43" i="9"/>
  <c r="AA39" i="9"/>
  <c r="Q51" i="9"/>
  <c r="AB54" i="9"/>
  <c r="N47" i="9"/>
  <c r="Q40" i="9"/>
  <c r="P42" i="9"/>
  <c r="G42" i="9"/>
  <c r="Y42" i="9"/>
  <c r="R49" i="9"/>
  <c r="Q46" i="9"/>
  <c r="T45" i="9"/>
  <c r="R46" i="9"/>
  <c r="AA42" i="9"/>
  <c r="Y53" i="9"/>
  <c r="Q34" i="9"/>
  <c r="F40" i="9"/>
  <c r="AC54" i="9"/>
  <c r="G44" i="9"/>
  <c r="Q42" i="9"/>
  <c r="W53" i="9"/>
  <c r="T51" i="9"/>
  <c r="N46" i="9"/>
  <c r="L44" i="9"/>
  <c r="R44" i="9"/>
  <c r="S46" i="9"/>
  <c r="J39" i="9"/>
  <c r="AB39" i="9"/>
  <c r="H45" i="9"/>
  <c r="T34" i="9"/>
  <c r="W42" i="9"/>
  <c r="R42" i="9"/>
  <c r="N31" i="9"/>
  <c r="W43" i="9"/>
  <c r="G40" i="9"/>
  <c r="P51" i="9"/>
  <c r="R33" i="9"/>
  <c r="T37" i="9"/>
  <c r="H44" i="9"/>
  <c r="W41" i="9"/>
  <c r="R37" i="9"/>
  <c r="T42" i="9"/>
  <c r="V44" i="9"/>
  <c r="R38" i="9"/>
  <c r="Q49" i="9"/>
  <c r="Q30" i="9"/>
  <c r="O32" i="9"/>
  <c r="P49" i="9"/>
  <c r="AB48" i="9"/>
  <c r="N34" i="9"/>
  <c r="N41" i="9"/>
  <c r="Q48" i="9"/>
  <c r="V40" i="9"/>
  <c r="AC48" i="9"/>
  <c r="AC52" i="9"/>
  <c r="T49" i="9"/>
  <c r="E41" i="9"/>
  <c r="S50" i="9"/>
  <c r="F41" i="9"/>
  <c r="U53" i="9"/>
  <c r="I39" i="9"/>
  <c r="R50" i="9"/>
  <c r="Y43" i="9"/>
  <c r="Z45" i="9"/>
  <c r="M42" i="9"/>
  <c r="T35" i="9"/>
  <c r="AC49" i="9"/>
  <c r="AC39" i="9"/>
  <c r="S54" i="9"/>
  <c r="AA40" i="9"/>
  <c r="AA53" i="9"/>
  <c r="N54" i="9"/>
  <c r="G46" i="9"/>
  <c r="S44" i="9"/>
  <c r="AC40" i="9"/>
  <c r="O47" i="9"/>
  <c r="R47" i="9"/>
  <c r="AB49" i="9"/>
  <c r="J40" i="9"/>
  <c r="S37" i="9"/>
  <c r="L43" i="9"/>
  <c r="U54" i="9"/>
  <c r="U31" i="9"/>
  <c r="O46" i="9"/>
  <c r="O97" i="11"/>
  <c r="CY97" i="11"/>
  <c r="CS97" i="11"/>
  <c r="S31" i="9"/>
  <c r="U43" i="9"/>
  <c r="T39" i="9"/>
  <c r="Q31" i="9"/>
  <c r="X45" i="9"/>
  <c r="Z44" i="9"/>
  <c r="N51" i="9"/>
  <c r="X43" i="9"/>
  <c r="S42" i="9"/>
  <c r="Q47" i="9"/>
  <c r="M44" i="9"/>
  <c r="S33" i="9"/>
  <c r="T46" i="9"/>
  <c r="O41" i="9"/>
  <c r="AA46" i="9"/>
  <c r="E40" i="9"/>
  <c r="S48" i="9"/>
  <c r="O35" i="9"/>
  <c r="Q53" i="9"/>
  <c r="U37" i="9"/>
  <c r="S51" i="9"/>
  <c r="T54" i="9"/>
  <c r="R48" i="9"/>
  <c r="O40" i="9"/>
  <c r="U30" i="9"/>
  <c r="AB53" i="9"/>
  <c r="M45" i="9"/>
  <c r="P41" i="9"/>
  <c r="AB42" i="9"/>
  <c r="X51" i="9"/>
  <c r="AC43" i="9"/>
  <c r="AC44" i="9"/>
  <c r="Z48" i="9"/>
  <c r="R35" i="9"/>
  <c r="N45" i="9"/>
  <c r="R54" i="9"/>
  <c r="V53" i="9"/>
  <c r="O34" i="9"/>
  <c r="X42" i="9"/>
  <c r="O52" i="9"/>
  <c r="R52" i="9"/>
  <c r="H41" i="9"/>
  <c r="X41" i="9"/>
  <c r="N32" i="9"/>
  <c r="S45" i="9"/>
  <c r="J41" i="9"/>
  <c r="L40" i="9"/>
  <c r="AA54" i="9"/>
  <c r="Q52" i="9"/>
  <c r="O45" i="9"/>
  <c r="X53" i="9"/>
  <c r="Y54" i="9"/>
  <c r="T53" i="9"/>
  <c r="L39" i="9"/>
  <c r="AB47" i="9"/>
  <c r="Q37" i="9"/>
  <c r="AA49" i="9"/>
  <c r="J45" i="9"/>
  <c r="O51" i="9"/>
  <c r="N53" i="9"/>
  <c r="Z41" i="9"/>
  <c r="P31" i="9"/>
  <c r="O38" i="9"/>
  <c r="AA51" i="9"/>
  <c r="Z42" i="9"/>
  <c r="Z39" i="9"/>
  <c r="Z46" i="9"/>
  <c r="S52" i="9"/>
  <c r="O42" i="9"/>
  <c r="U44" i="9"/>
  <c r="T31" i="9"/>
  <c r="S38" i="9"/>
  <c r="Z52" i="9"/>
  <c r="M41" i="9"/>
  <c r="O37" i="9"/>
  <c r="AB46" i="9"/>
  <c r="P54" i="9"/>
  <c r="R45" i="9"/>
  <c r="O33" i="9"/>
  <c r="N52" i="9"/>
  <c r="O54" i="9"/>
  <c r="P33" i="9"/>
  <c r="S43" i="9"/>
  <c r="Q45" i="9"/>
  <c r="E42" i="9"/>
  <c r="M40" i="9"/>
  <c r="O48" i="9"/>
  <c r="T50" i="9"/>
  <c r="V52" i="9"/>
  <c r="R39" i="9"/>
  <c r="CV97" i="11"/>
  <c r="CZ97" i="11"/>
  <c r="DC97" i="11"/>
  <c r="CW97" i="11"/>
  <c r="DB97" i="11"/>
  <c r="I44" i="9"/>
  <c r="Z53" i="9"/>
  <c r="T32" i="9"/>
  <c r="N33" i="9"/>
  <c r="AC42" i="9"/>
  <c r="N49" i="9"/>
  <c r="Q38" i="9"/>
  <c r="V54" i="9"/>
  <c r="L42" i="9"/>
  <c r="AB45" i="9"/>
  <c r="Z49" i="9"/>
  <c r="I45" i="9"/>
  <c r="AC47" i="9"/>
  <c r="W39" i="9"/>
  <c r="AB52" i="9"/>
  <c r="Z47" i="9"/>
  <c r="Q39" i="9"/>
  <c r="Z50" i="9"/>
  <c r="P34" i="9"/>
  <c r="S41" i="9"/>
  <c r="N37" i="9"/>
  <c r="T33" i="9"/>
  <c r="O53" i="9"/>
  <c r="X54" i="9"/>
  <c r="S40" i="9"/>
  <c r="U39" i="9"/>
  <c r="X39" i="9"/>
  <c r="Z43" i="9"/>
  <c r="AC50" i="9"/>
  <c r="G43" i="9"/>
  <c r="U38" i="9"/>
  <c r="T44" i="9"/>
  <c r="R31" i="9"/>
  <c r="G39" i="9"/>
  <c r="V41" i="9"/>
  <c r="Q33" i="9"/>
  <c r="U42" i="9"/>
  <c r="AC53" i="9"/>
  <c r="Z40" i="9"/>
  <c r="U51" i="9"/>
  <c r="R41" i="9"/>
  <c r="AA44" i="9"/>
  <c r="Q32" i="9"/>
  <c r="I41" i="9"/>
  <c r="N50" i="9"/>
  <c r="T30" i="9"/>
  <c r="S35" i="9"/>
  <c r="AC46" i="9"/>
  <c r="N43" i="9"/>
  <c r="E39" i="9"/>
  <c r="T47" i="9"/>
  <c r="J43" i="9"/>
  <c r="W51" i="9"/>
  <c r="Y41" i="9"/>
  <c r="M43" i="9"/>
  <c r="W52" i="9"/>
  <c r="S32" i="9"/>
  <c r="P47" i="9"/>
  <c r="Y44" i="9"/>
  <c r="T41" i="9"/>
  <c r="P44" i="9"/>
  <c r="P46" i="9"/>
  <c r="Q50" i="9"/>
  <c r="AB43" i="9"/>
  <c r="R30" i="9"/>
  <c r="L41" i="9"/>
  <c r="R51" i="9"/>
  <c r="N44" i="9"/>
  <c r="P37" i="9"/>
  <c r="S47" i="9"/>
  <c r="V43" i="9"/>
  <c r="S34" i="9"/>
  <c r="AA52" i="9"/>
  <c r="W45" i="9"/>
  <c r="P45" i="9"/>
  <c r="Y52" i="9"/>
  <c r="R43" i="9"/>
  <c r="AA47" i="9"/>
  <c r="R53" i="9"/>
  <c r="S53" i="9"/>
  <c r="W44" i="9"/>
  <c r="P48" i="9"/>
  <c r="U52" i="9"/>
  <c r="P30" i="9"/>
  <c r="Q44" i="9"/>
  <c r="I40" i="9"/>
  <c r="M39" i="9"/>
  <c r="P50" i="9"/>
  <c r="AB40" i="9"/>
  <c r="F42" i="9"/>
  <c r="J42" i="9"/>
  <c r="O30" i="9"/>
  <c r="H43" i="9"/>
  <c r="J97" i="11"/>
  <c r="Q97" i="11"/>
  <c r="N97" i="11"/>
  <c r="CT97" i="11"/>
  <c r="FJ97" i="11" l="1"/>
  <c r="FK98" i="11" s="1"/>
  <c r="FI97" i="11" l="1"/>
  <c r="FQ98" i="11" s="1"/>
  <c r="CX98" i="11" s="1"/>
  <c r="EU98" i="11"/>
  <c r="V98" i="11"/>
  <c r="DQ98" i="11"/>
  <c r="EL98" i="11"/>
  <c r="AB98" i="11"/>
  <c r="AW98" i="11"/>
  <c r="DS98" i="11"/>
  <c r="EE98" i="11"/>
  <c r="AV98" i="11"/>
  <c r="EF98" i="11"/>
  <c r="EB98" i="11"/>
  <c r="BO98" i="11"/>
  <c r="BC98" i="11"/>
  <c r="AH98" i="11"/>
  <c r="EP98" i="11"/>
  <c r="AC98" i="11"/>
  <c r="BY98" i="11"/>
  <c r="BT98" i="11"/>
  <c r="AZ98" i="11"/>
  <c r="AI98" i="11"/>
  <c r="AM98" i="11"/>
  <c r="CL98" i="11"/>
  <c r="BF98" i="11"/>
  <c r="EQ98" i="11"/>
  <c r="BI98" i="11"/>
  <c r="BQ98" i="11"/>
  <c r="AL98" i="11"/>
  <c r="CA98" i="11"/>
  <c r="EH98" i="11"/>
  <c r="Z98" i="11"/>
  <c r="W98" i="11"/>
  <c r="BR98" i="11"/>
  <c r="DG98" i="11"/>
  <c r="BG98" i="11"/>
  <c r="BJ98" i="11"/>
  <c r="AE98" i="11"/>
  <c r="EJ98" i="11"/>
  <c r="DU98" i="11"/>
  <c r="BU98" i="11"/>
  <c r="EM98" i="11"/>
  <c r="BM98" i="11"/>
  <c r="DN98" i="11"/>
  <c r="AK98" i="11"/>
  <c r="DT98" i="11"/>
  <c r="CN98" i="11"/>
  <c r="BS98" i="11"/>
  <c r="BB98" i="11"/>
  <c r="AA98" i="11"/>
  <c r="CJ98" i="11"/>
  <c r="BP98" i="11"/>
  <c r="T98" i="11"/>
  <c r="M98" i="11"/>
  <c r="BN98" i="11"/>
  <c r="AT98" i="11"/>
  <c r="Y98" i="11"/>
  <c r="EO98" i="11"/>
  <c r="EY98" i="11"/>
  <c r="FC98" i="11"/>
  <c r="BA98" i="11"/>
  <c r="BV98" i="11"/>
  <c r="AO98" i="11"/>
  <c r="AJ98" i="11"/>
  <c r="DO98" i="11"/>
  <c r="BD98" i="11"/>
  <c r="DF98" i="11"/>
  <c r="EZ98" i="11"/>
  <c r="CH98" i="11"/>
  <c r="ET98" i="11"/>
  <c r="CG98" i="11"/>
  <c r="ER98" i="11"/>
  <c r="CM98" i="11"/>
  <c r="EG98" i="11"/>
  <c r="BZ98" i="11"/>
  <c r="DM98" i="11"/>
  <c r="CC98" i="11"/>
  <c r="EV98" i="11"/>
  <c r="CF98" i="11"/>
  <c r="DV98" i="11"/>
  <c r="AR98" i="11"/>
  <c r="DJ98" i="11"/>
  <c r="AS98" i="11"/>
  <c r="DZ98" i="11"/>
  <c r="BH98" i="11"/>
  <c r="CR98" i="11"/>
  <c r="BL98" i="11"/>
  <c r="BK98" i="11"/>
  <c r="AQ98" i="11"/>
  <c r="X98" i="11"/>
  <c r="DY98" i="11"/>
  <c r="AF98" i="11"/>
  <c r="EK98" i="11"/>
  <c r="DE98" i="11"/>
  <c r="CK98" i="11"/>
  <c r="AU98" i="11"/>
  <c r="EN98" i="11"/>
  <c r="CQ98" i="11"/>
  <c r="ED98" i="11"/>
  <c r="DR98" i="11"/>
  <c r="DP98" i="11"/>
  <c r="ES98" i="11"/>
  <c r="FA98" i="11"/>
  <c r="AN98" i="11"/>
  <c r="CP98" i="11"/>
  <c r="EC98" i="11"/>
  <c r="EA98" i="11"/>
  <c r="EW98" i="11"/>
  <c r="CI98" i="11"/>
  <c r="EI98" i="11"/>
  <c r="FD98" i="11"/>
  <c r="DH98" i="11"/>
  <c r="AY98" i="11"/>
  <c r="CB98" i="11"/>
  <c r="BX98" i="11"/>
  <c r="DX98" i="11"/>
  <c r="CE98" i="11"/>
  <c r="CD98" i="11"/>
  <c r="EX98" i="11"/>
  <c r="FE98" i="11"/>
  <c r="FB98" i="11"/>
  <c r="DW98" i="11"/>
  <c r="AP98" i="11"/>
  <c r="AD98" i="11"/>
  <c r="CS98" i="11"/>
  <c r="CO98" i="11"/>
  <c r="DK98" i="11"/>
  <c r="AG98" i="11"/>
  <c r="AX98" i="11"/>
  <c r="DL98" i="11"/>
  <c r="BW98" i="11"/>
  <c r="BE98" i="11"/>
  <c r="U98" i="11"/>
  <c r="DI98" i="11"/>
  <c r="FN98" i="11" l="1"/>
  <c r="CU98" i="11" s="1"/>
  <c r="FP98" i="11"/>
  <c r="CW98" i="11" s="1"/>
  <c r="FW98" i="11"/>
  <c r="DD98" i="11" s="1"/>
  <c r="FU98" i="11"/>
  <c r="FS98" i="11"/>
  <c r="CZ98" i="11" s="1"/>
  <c r="FV98" i="11"/>
  <c r="FM98" i="11"/>
  <c r="CT98" i="11" s="1"/>
  <c r="FO98" i="11"/>
  <c r="FR98" i="11"/>
  <c r="FT98" i="11"/>
  <c r="DA98" i="11" s="1"/>
  <c r="P98" i="11"/>
  <c r="L98" i="11"/>
  <c r="J98" i="11"/>
  <c r="O98" i="11"/>
  <c r="S98" i="11" l="1"/>
  <c r="CV98" i="11"/>
  <c r="K98" i="11"/>
  <c r="DB98" i="11"/>
  <c r="Q98" i="11"/>
  <c r="DC98" i="11"/>
  <c r="R98" i="11"/>
  <c r="CY98" i="11"/>
  <c r="N98" i="11"/>
  <c r="FJ98" i="11" l="1"/>
  <c r="FK99" i="11" s="1"/>
  <c r="FA99" i="11" s="1"/>
  <c r="BW99" i="11" l="1"/>
  <c r="W99" i="11"/>
  <c r="BV99" i="11"/>
  <c r="BF99" i="11"/>
  <c r="BG99" i="11"/>
  <c r="AC99" i="11"/>
  <c r="EP99" i="11"/>
  <c r="CN99" i="11"/>
  <c r="DO99" i="11"/>
  <c r="FI98" i="11"/>
  <c r="FM99" i="11" s="1"/>
  <c r="CU99" i="11" s="1"/>
  <c r="DV99" i="11"/>
  <c r="BL99" i="11"/>
  <c r="DS99" i="11"/>
  <c r="EJ99" i="11"/>
  <c r="EU99" i="11"/>
  <c r="CE99" i="11"/>
  <c r="BB99" i="11"/>
  <c r="CH99" i="11"/>
  <c r="BK99" i="11"/>
  <c r="DU99" i="11"/>
  <c r="FD99" i="11"/>
  <c r="AS99" i="11"/>
  <c r="BC99" i="11"/>
  <c r="AO99" i="11"/>
  <c r="ES99" i="11"/>
  <c r="BY99" i="11"/>
  <c r="EX99" i="11"/>
  <c r="EF99" i="11"/>
  <c r="DK99" i="11"/>
  <c r="Y99" i="11"/>
  <c r="AZ99" i="11"/>
  <c r="DY99" i="11"/>
  <c r="ER99" i="11"/>
  <c r="CB99" i="11"/>
  <c r="EE99" i="11"/>
  <c r="CC99" i="11"/>
  <c r="AP99" i="11"/>
  <c r="EZ99" i="11"/>
  <c r="EN99" i="11"/>
  <c r="EQ99" i="11"/>
  <c r="EO99" i="11"/>
  <c r="CR99" i="11"/>
  <c r="AK99" i="11"/>
  <c r="AA99" i="11"/>
  <c r="BT99" i="11"/>
  <c r="DZ99" i="11"/>
  <c r="DQ99" i="11"/>
  <c r="CA99" i="11"/>
  <c r="AY99" i="11"/>
  <c r="AN99" i="11"/>
  <c r="AI99" i="11"/>
  <c r="DT99" i="11"/>
  <c r="EW99" i="11"/>
  <c r="DJ99" i="11"/>
  <c r="BX99" i="11"/>
  <c r="BS99" i="11"/>
  <c r="BE99" i="11"/>
  <c r="DG99" i="11"/>
  <c r="DW99" i="11"/>
  <c r="AB99" i="11"/>
  <c r="EH99" i="11"/>
  <c r="CQ99" i="11"/>
  <c r="DR99" i="11"/>
  <c r="CG99" i="11"/>
  <c r="DH99" i="11"/>
  <c r="EA99" i="11"/>
  <c r="CF99" i="11"/>
  <c r="BA99" i="11"/>
  <c r="DX99" i="11"/>
  <c r="BO99" i="11"/>
  <c r="AT99" i="11"/>
  <c r="CK99" i="11"/>
  <c r="DN99" i="11"/>
  <c r="EI99" i="11"/>
  <c r="FC99" i="11"/>
  <c r="BH99" i="11"/>
  <c r="Z99" i="11"/>
  <c r="BP99" i="11"/>
  <c r="EG99" i="11"/>
  <c r="AH99" i="11"/>
  <c r="AL99" i="11"/>
  <c r="BZ99" i="11"/>
  <c r="EC99" i="11"/>
  <c r="AV99" i="11"/>
  <c r="AF99" i="11"/>
  <c r="EL99" i="11"/>
  <c r="CJ99" i="11"/>
  <c r="CT99" i="11"/>
  <c r="FB99" i="11"/>
  <c r="CP99" i="11"/>
  <c r="AR99" i="11"/>
  <c r="ED99" i="11"/>
  <c r="EM99" i="11"/>
  <c r="EY99" i="11"/>
  <c r="EK99" i="11"/>
  <c r="BJ99" i="11"/>
  <c r="CM99" i="11"/>
  <c r="EV99" i="11"/>
  <c r="BR99" i="11"/>
  <c r="DM99" i="11"/>
  <c r="DF99" i="11"/>
  <c r="CS99" i="11"/>
  <c r="V99" i="11"/>
  <c r="AU99" i="11"/>
  <c r="BQ99" i="11"/>
  <c r="CI99" i="11"/>
  <c r="U99" i="11"/>
  <c r="T99" i="11"/>
  <c r="AG99" i="11"/>
  <c r="CO99" i="11"/>
  <c r="DI99" i="11"/>
  <c r="AE99" i="11"/>
  <c r="AJ99" i="11"/>
  <c r="X99" i="11"/>
  <c r="AM99" i="11"/>
  <c r="FE99" i="11"/>
  <c r="AQ99" i="11"/>
  <c r="CD99" i="11"/>
  <c r="BI99" i="11"/>
  <c r="BN99" i="11"/>
  <c r="AX99" i="11"/>
  <c r="EB99" i="11"/>
  <c r="DL99" i="11"/>
  <c r="DP99" i="11"/>
  <c r="AW99" i="11"/>
  <c r="BD99" i="11"/>
  <c r="ET99" i="11"/>
  <c r="BM99" i="11"/>
  <c r="AD99" i="11"/>
  <c r="BU99" i="11"/>
  <c r="CL99" i="11"/>
  <c r="FV99" i="11"/>
  <c r="FT99" i="11"/>
  <c r="FR99" i="11"/>
  <c r="FU99" i="11"/>
  <c r="FP99" i="11"/>
  <c r="FW99" i="11"/>
  <c r="FQ99" i="11"/>
  <c r="FO99" i="11"/>
  <c r="FS99" i="11"/>
  <c r="DA99" i="11" s="1"/>
  <c r="FN99" i="11"/>
  <c r="O99" i="11" l="1"/>
  <c r="CV99" i="11"/>
  <c r="J99" i="11"/>
  <c r="CW99" i="11"/>
  <c r="K99" i="11"/>
  <c r="DC99" i="11"/>
  <c r="Q99" i="11"/>
  <c r="CY99" i="11"/>
  <c r="M99" i="11"/>
  <c r="CZ99" i="11"/>
  <c r="N99" i="11"/>
  <c r="DE99" i="11"/>
  <c r="S99" i="11"/>
  <c r="DB99" i="11"/>
  <c r="P99" i="11"/>
  <c r="CX99" i="11"/>
  <c r="L99" i="11"/>
  <c r="DD99" i="11"/>
  <c r="R99" i="11"/>
  <c r="FJ99" i="11" l="1"/>
  <c r="FK100" i="11" s="1"/>
  <c r="AT100" i="11" s="1"/>
  <c r="CC100" i="11" l="1"/>
  <c r="CB100" i="11"/>
  <c r="ES100" i="11"/>
  <c r="EE100" i="11"/>
  <c r="EO100" i="11"/>
  <c r="BI100" i="11"/>
  <c r="FI99" i="11"/>
  <c r="DS100" i="11"/>
  <c r="EN100" i="11"/>
  <c r="CE100" i="11"/>
  <c r="CS100" i="11"/>
  <c r="AK100" i="11"/>
  <c r="CG100" i="11"/>
  <c r="EC100" i="11"/>
  <c r="L100" i="11"/>
  <c r="CJ100" i="11"/>
  <c r="DK100" i="11"/>
  <c r="EQ100" i="11"/>
  <c r="O100" i="11"/>
  <c r="CU100" i="11"/>
  <c r="BF100" i="11"/>
  <c r="EM100" i="11"/>
  <c r="EL100" i="11"/>
  <c r="BX100" i="11"/>
  <c r="CO100" i="11"/>
  <c r="BK100" i="11"/>
  <c r="Y100" i="11"/>
  <c r="DU100" i="11"/>
  <c r="DX100" i="11"/>
  <c r="FE100" i="11"/>
  <c r="CR100" i="11"/>
  <c r="BR100" i="11"/>
  <c r="CT100" i="11"/>
  <c r="DH100" i="11"/>
  <c r="BT100" i="11"/>
  <c r="AA100" i="11"/>
  <c r="BV100" i="11"/>
  <c r="R100" i="11"/>
  <c r="EH100" i="11"/>
  <c r="CN100" i="11"/>
  <c r="BP100" i="11"/>
  <c r="DN100" i="11"/>
  <c r="AS100" i="11"/>
  <c r="P100" i="11"/>
  <c r="CP100" i="11"/>
  <c r="DJ100" i="11"/>
  <c r="ED100" i="11"/>
  <c r="EP100" i="11"/>
  <c r="DT100" i="11"/>
  <c r="DV100" i="11"/>
  <c r="DR100" i="11"/>
  <c r="CK100" i="11"/>
  <c r="BZ100" i="11"/>
  <c r="AC100" i="11"/>
  <c r="AW100" i="11"/>
  <c r="AB100" i="11"/>
  <c r="CI100" i="11"/>
  <c r="U100" i="11"/>
  <c r="AY100" i="11"/>
  <c r="BJ100" i="11"/>
  <c r="EB100" i="11"/>
  <c r="V100" i="11"/>
  <c r="AE100" i="11"/>
  <c r="X100" i="11"/>
  <c r="CA100" i="11"/>
  <c r="BB100" i="11"/>
  <c r="CD100" i="11"/>
  <c r="BG100" i="11"/>
  <c r="DO100" i="11"/>
  <c r="AZ100" i="11"/>
  <c r="EU100" i="11"/>
  <c r="AO100" i="11"/>
  <c r="BO100" i="11"/>
  <c r="EI100" i="11"/>
  <c r="AI100" i="11"/>
  <c r="AV100" i="11"/>
  <c r="DG100" i="11"/>
  <c r="AH100" i="11"/>
  <c r="DY100" i="11"/>
  <c r="BW100" i="11"/>
  <c r="BY100" i="11"/>
  <c r="BH100" i="11"/>
  <c r="FC100" i="11"/>
  <c r="Z100" i="11"/>
  <c r="DM100" i="11"/>
  <c r="T100" i="11"/>
  <c r="EA100" i="11"/>
  <c r="ET100" i="11"/>
  <c r="DI100" i="11"/>
  <c r="DL100" i="11"/>
  <c r="AM100" i="11"/>
  <c r="AD100" i="11"/>
  <c r="CF100" i="11"/>
  <c r="DP100" i="11"/>
  <c r="CQ100" i="11"/>
  <c r="EK100" i="11"/>
  <c r="FA100" i="11"/>
  <c r="BL100" i="11"/>
  <c r="AG100" i="11"/>
  <c r="BA100" i="11"/>
  <c r="DQ100" i="11"/>
  <c r="FB100" i="11"/>
  <c r="AL100" i="11"/>
  <c r="EG100" i="11"/>
  <c r="EX100" i="11"/>
  <c r="FD100" i="11"/>
  <c r="EF100" i="11"/>
  <c r="AP100" i="11"/>
  <c r="AF100" i="11"/>
  <c r="CH100" i="11"/>
  <c r="BD100" i="11"/>
  <c r="EY100" i="11"/>
  <c r="AU100" i="11"/>
  <c r="W100" i="11"/>
  <c r="EV100" i="11"/>
  <c r="BS100" i="11"/>
  <c r="AR100" i="11"/>
  <c r="AX100" i="11"/>
  <c r="BE100" i="11"/>
  <c r="BM100" i="11"/>
  <c r="BQ100" i="11"/>
  <c r="BU100" i="11"/>
  <c r="AN100" i="11"/>
  <c r="CM100" i="11"/>
  <c r="K100" i="11"/>
  <c r="BC100" i="11"/>
  <c r="DZ100" i="11"/>
  <c r="DW100" i="11"/>
  <c r="ER100" i="11"/>
  <c r="EZ100" i="11"/>
  <c r="AJ100" i="11"/>
  <c r="EW100" i="11"/>
  <c r="BN100" i="11"/>
  <c r="EJ100" i="11"/>
  <c r="CL100" i="11"/>
  <c r="AQ100" i="11"/>
  <c r="S100" i="11"/>
  <c r="M100" i="11"/>
  <c r="Q100" i="11"/>
  <c r="J100" i="11"/>
  <c r="N100" i="11"/>
  <c r="FT100" i="11" l="1"/>
  <c r="DC100" i="11" s="1"/>
  <c r="FO100" i="11"/>
  <c r="CX100" i="11" s="1"/>
  <c r="FV100" i="11"/>
  <c r="DE100" i="11" s="1"/>
  <c r="FS100" i="11"/>
  <c r="DB100" i="11" s="1"/>
  <c r="FU100" i="11"/>
  <c r="DD100" i="11" s="1"/>
  <c r="FQ100" i="11"/>
  <c r="CZ100" i="11" s="1"/>
  <c r="FW100" i="11"/>
  <c r="DF100" i="11" s="1"/>
  <c r="FP100" i="11"/>
  <c r="CY100" i="11" s="1"/>
  <c r="FM100" i="11"/>
  <c r="CV100" i="11" s="1"/>
  <c r="FJ100" i="11" s="1"/>
  <c r="FK101" i="11" s="1"/>
  <c r="FR100" i="11"/>
  <c r="DA100" i="11" s="1"/>
  <c r="FN100" i="11"/>
  <c r="CW100" i="11" s="1"/>
  <c r="FI100" i="11" l="1"/>
  <c r="FO101" i="11" s="1"/>
  <c r="CY101" i="11" s="1"/>
  <c r="FV101" i="11"/>
  <c r="DF101" i="11" s="1"/>
  <c r="FU101" i="11"/>
  <c r="DE101" i="11" s="1"/>
  <c r="FP101" i="11"/>
  <c r="CZ101" i="11" s="1"/>
  <c r="FN101" i="11"/>
  <c r="CX101" i="11" s="1"/>
  <c r="FT101" i="11"/>
  <c r="DD101" i="11" s="1"/>
  <c r="FM101" i="11"/>
  <c r="FQ101" i="11"/>
  <c r="DA101" i="11" s="1"/>
  <c r="DX101" i="11"/>
  <c r="DQ101" i="11"/>
  <c r="FC101" i="11"/>
  <c r="BT101" i="11"/>
  <c r="AL101" i="11"/>
  <c r="AK101" i="11"/>
  <c r="EX101" i="11"/>
  <c r="EY101" i="11"/>
  <c r="AB101" i="11"/>
  <c r="DH101" i="11"/>
  <c r="CE101" i="11"/>
  <c r="V101" i="11"/>
  <c r="EZ101" i="11"/>
  <c r="BO101" i="11"/>
  <c r="DR101" i="11"/>
  <c r="BF101" i="11"/>
  <c r="Q101" i="11"/>
  <c r="DY101" i="11"/>
  <c r="BP101" i="11"/>
  <c r="AO101" i="11"/>
  <c r="EH101" i="11"/>
  <c r="FB101" i="11"/>
  <c r="AE101" i="11"/>
  <c r="CG101" i="11"/>
  <c r="DS101" i="11"/>
  <c r="EV101" i="11"/>
  <c r="AH101" i="11"/>
  <c r="AR101" i="11"/>
  <c r="DV101" i="11"/>
  <c r="CU101" i="11"/>
  <c r="EC101" i="11"/>
  <c r="AT101" i="11"/>
  <c r="DL101" i="11"/>
  <c r="DU101" i="11"/>
  <c r="BU101" i="11"/>
  <c r="CH101" i="11"/>
  <c r="BY101" i="11"/>
  <c r="EN101" i="11"/>
  <c r="EJ101" i="11"/>
  <c r="EL101" i="11"/>
  <c r="R101" i="11"/>
  <c r="CK101" i="11"/>
  <c r="BQ101" i="11"/>
  <c r="DI101" i="11"/>
  <c r="AZ101" i="11"/>
  <c r="BE101" i="11"/>
  <c r="DZ101" i="11"/>
  <c r="T101" i="11"/>
  <c r="AI101" i="11"/>
  <c r="AG101" i="11"/>
  <c r="EP101" i="11"/>
  <c r="CP101" i="11"/>
  <c r="EW101" i="11"/>
  <c r="BM101" i="11"/>
  <c r="DT101" i="11"/>
  <c r="BA101" i="11"/>
  <c r="DW101" i="11"/>
  <c r="BS101" i="11"/>
  <c r="DN101" i="11"/>
  <c r="AD101" i="11"/>
  <c r="AF101" i="11"/>
  <c r="EI101" i="11"/>
  <c r="U101" i="11"/>
  <c r="FA101" i="11"/>
  <c r="EM101" i="11"/>
  <c r="CN101" i="11"/>
  <c r="DJ101" i="11"/>
  <c r="EA101" i="11"/>
  <c r="AW101" i="11"/>
  <c r="AM101" i="11"/>
  <c r="BV101" i="11"/>
  <c r="AS101" i="11"/>
  <c r="BL101" i="11"/>
  <c r="EK101" i="11"/>
  <c r="AJ101" i="11"/>
  <c r="CC101" i="11"/>
  <c r="CR101" i="11"/>
  <c r="CF101" i="11"/>
  <c r="EG101" i="11"/>
  <c r="AC101" i="11"/>
  <c r="BC101" i="11"/>
  <c r="AA101" i="11"/>
  <c r="EF101" i="11"/>
  <c r="CL101" i="11"/>
  <c r="M101" i="11"/>
  <c r="BB101" i="11"/>
  <c r="CT101" i="11"/>
  <c r="BJ101" i="11"/>
  <c r="BG101" i="11"/>
  <c r="CO101" i="11"/>
  <c r="FD101" i="11"/>
  <c r="BR101" i="11"/>
  <c r="BN101" i="11"/>
  <c r="BX101" i="11"/>
  <c r="AN101" i="11"/>
  <c r="AQ101" i="11"/>
  <c r="AU101" i="11"/>
  <c r="CI101" i="11"/>
  <c r="BW101" i="11"/>
  <c r="CD101" i="11"/>
  <c r="BZ101" i="11"/>
  <c r="DO101" i="11"/>
  <c r="AV101" i="11"/>
  <c r="ES101" i="11"/>
  <c r="ED101" i="11"/>
  <c r="AX101" i="11"/>
  <c r="BK101" i="11"/>
  <c r="CM101" i="11"/>
  <c r="CS101" i="11"/>
  <c r="EU101" i="11"/>
  <c r="Z101" i="11"/>
  <c r="BH101" i="11"/>
  <c r="L101" i="11"/>
  <c r="BD101" i="11"/>
  <c r="AP101" i="11"/>
  <c r="FE101" i="11"/>
  <c r="DP101" i="11"/>
  <c r="EQ101" i="11"/>
  <c r="EE101" i="11"/>
  <c r="ER101" i="11"/>
  <c r="J101" i="11"/>
  <c r="EB101" i="11"/>
  <c r="ET101" i="11"/>
  <c r="BI101" i="11"/>
  <c r="CJ101" i="11"/>
  <c r="W101" i="11"/>
  <c r="CB101" i="11"/>
  <c r="AY101" i="11"/>
  <c r="EO101" i="11"/>
  <c r="CQ101" i="11"/>
  <c r="X101" i="11"/>
  <c r="CA101" i="11"/>
  <c r="Y101" i="11"/>
  <c r="CV101" i="11"/>
  <c r="DK101" i="11"/>
  <c r="CW101" i="11"/>
  <c r="DM101" i="11"/>
  <c r="FR101" i="11" l="1"/>
  <c r="DB101" i="11" s="1"/>
  <c r="FW101" i="11"/>
  <c r="DG101" i="11" s="1"/>
  <c r="FS101" i="11"/>
  <c r="DC101" i="11" s="1"/>
  <c r="O101" i="11"/>
  <c r="S101" i="11"/>
  <c r="K101" i="11"/>
  <c r="P101" i="11"/>
  <c r="N101" i="11"/>
  <c r="FJ101" i="11" l="1"/>
  <c r="FI101" i="11" s="1"/>
  <c r="FK102" i="11" l="1"/>
  <c r="AJ102" i="11" s="1"/>
  <c r="BU102" i="11"/>
  <c r="CS102" i="11"/>
  <c r="BN102" i="11"/>
  <c r="CO102" i="11"/>
  <c r="AG102" i="11"/>
  <c r="EH102" i="11"/>
  <c r="CD102" i="11"/>
  <c r="CT102" i="11"/>
  <c r="ES102" i="11"/>
  <c r="AS102" i="11"/>
  <c r="EX102" i="11"/>
  <c r="AT102" i="11"/>
  <c r="CR102" i="11"/>
  <c r="FB102" i="11"/>
  <c r="DX102" i="11"/>
  <c r="DO102" i="11"/>
  <c r="FE102" i="11"/>
  <c r="U102" i="11"/>
  <c r="AP102" i="11"/>
  <c r="DP102" i="11"/>
  <c r="EN102" i="11"/>
  <c r="CE102" i="11"/>
  <c r="DZ102" i="11"/>
  <c r="EE102" i="11"/>
  <c r="AH102" i="11"/>
  <c r="ET102" i="11"/>
  <c r="AM102" i="11"/>
  <c r="BQ102" i="11"/>
  <c r="AC102" i="11"/>
  <c r="CJ102" i="11"/>
  <c r="DI102" i="11"/>
  <c r="EJ102" i="11"/>
  <c r="EU102" i="11"/>
  <c r="FN102" i="11"/>
  <c r="FS102" i="11"/>
  <c r="FT102" i="11"/>
  <c r="P102" i="11" s="1"/>
  <c r="FV102" i="11"/>
  <c r="FR102" i="11"/>
  <c r="FO102" i="11"/>
  <c r="FM102" i="11"/>
  <c r="FU102" i="11"/>
  <c r="FQ102" i="11"/>
  <c r="FP102" i="11"/>
  <c r="FW102" i="11"/>
  <c r="DF102" i="11" l="1"/>
  <c r="L102" i="11"/>
  <c r="K102" i="11"/>
  <c r="BG102" i="11"/>
  <c r="EO102" i="11"/>
  <c r="DQ102" i="11"/>
  <c r="T102" i="11"/>
  <c r="AB102" i="11"/>
  <c r="CV102" i="11"/>
  <c r="EL102" i="11"/>
  <c r="N102" i="11"/>
  <c r="FC102" i="11"/>
  <c r="DY102" i="11"/>
  <c r="CA102" i="11"/>
  <c r="EK102" i="11"/>
  <c r="EZ102" i="11"/>
  <c r="FA102" i="11"/>
  <c r="AK102" i="11"/>
  <c r="AV102" i="11"/>
  <c r="Y102" i="11"/>
  <c r="DL102" i="11"/>
  <c r="CN102" i="11"/>
  <c r="DU102" i="11"/>
  <c r="ED102" i="11"/>
  <c r="AU102" i="11"/>
  <c r="CK102" i="11"/>
  <c r="BH102" i="11"/>
  <c r="EV102" i="11"/>
  <c r="Z102" i="11"/>
  <c r="EP102" i="11"/>
  <c r="BJ102" i="11"/>
  <c r="CF102" i="11"/>
  <c r="AZ102" i="11"/>
  <c r="BO102" i="11"/>
  <c r="DW102" i="11"/>
  <c r="CG102" i="11"/>
  <c r="DH102" i="11"/>
  <c r="CX102" i="11"/>
  <c r="J102" i="11"/>
  <c r="DJ102" i="11"/>
  <c r="EQ102" i="11"/>
  <c r="CB102" i="11"/>
  <c r="DK102" i="11"/>
  <c r="EF102" i="11"/>
  <c r="BT102" i="11"/>
  <c r="AY102" i="11"/>
  <c r="DV102" i="11"/>
  <c r="X102" i="11"/>
  <c r="DN102" i="11"/>
  <c r="CH102" i="11"/>
  <c r="V102" i="11"/>
  <c r="BD102" i="11"/>
  <c r="EB102" i="11"/>
  <c r="EI102" i="11"/>
  <c r="BA102" i="11"/>
  <c r="BK102" i="11"/>
  <c r="CW102" i="11"/>
  <c r="DR102" i="11"/>
  <c r="EM102" i="11"/>
  <c r="BI102" i="11"/>
  <c r="BV102" i="11"/>
  <c r="AX102" i="11"/>
  <c r="BW102" i="11"/>
  <c r="AL102" i="11"/>
  <c r="EC102" i="11"/>
  <c r="AO102" i="11"/>
  <c r="AA102" i="11"/>
  <c r="BF102" i="11"/>
  <c r="AW102" i="11"/>
  <c r="CU102" i="11"/>
  <c r="AF102" i="11"/>
  <c r="CI102" i="11"/>
  <c r="CZ102" i="11"/>
  <c r="DD102" i="11"/>
  <c r="M102" i="11"/>
  <c r="W102" i="11"/>
  <c r="DT102" i="11"/>
  <c r="BE102" i="11"/>
  <c r="DM102" i="11"/>
  <c r="BX102" i="11"/>
  <c r="AD102" i="11"/>
  <c r="BZ102" i="11"/>
  <c r="BL102" i="11"/>
  <c r="AN102" i="11"/>
  <c r="BR102" i="11"/>
  <c r="CL102" i="11"/>
  <c r="AI102" i="11"/>
  <c r="BB102" i="11"/>
  <c r="CC102" i="11"/>
  <c r="BM102" i="11"/>
  <c r="FD102" i="11"/>
  <c r="AQ102" i="11"/>
  <c r="EG102" i="11"/>
  <c r="EY102" i="11"/>
  <c r="EW102" i="11"/>
  <c r="BY102" i="11"/>
  <c r="AE102" i="11"/>
  <c r="CM102" i="11"/>
  <c r="BC102" i="11"/>
  <c r="CQ102" i="11"/>
  <c r="BS102" i="11"/>
  <c r="DS102" i="11"/>
  <c r="AR102" i="11"/>
  <c r="BP102" i="11"/>
  <c r="CP102" i="11"/>
  <c r="EA102" i="11"/>
  <c r="ER102" i="11"/>
  <c r="CY102" i="11"/>
  <c r="DB102" i="11"/>
  <c r="R102" i="11"/>
  <c r="S102" i="11"/>
  <c r="DE102" i="11"/>
  <c r="DG102" i="11"/>
  <c r="Q102" i="11"/>
  <c r="DA102" i="11"/>
  <c r="O102" i="11"/>
  <c r="DC102" i="11"/>
  <c r="FJ102" i="11" l="1"/>
  <c r="FI102" i="11" s="1"/>
  <c r="FK103" i="11" l="1"/>
  <c r="BS103" i="11" s="1"/>
  <c r="FO103" i="11"/>
  <c r="FW103" i="11"/>
  <c r="FN103" i="11"/>
  <c r="FV103" i="11"/>
  <c r="FM103" i="11"/>
  <c r="FR103" i="11"/>
  <c r="FP103" i="11"/>
  <c r="FQ103" i="11"/>
  <c r="FT103" i="11"/>
  <c r="DF103" i="11" s="1"/>
  <c r="FU103" i="11"/>
  <c r="FS103" i="11"/>
  <c r="DE103" i="11" l="1"/>
  <c r="DG103" i="11"/>
  <c r="DI103" i="11"/>
  <c r="CP103" i="11"/>
  <c r="CL103" i="11"/>
  <c r="AD103" i="11"/>
  <c r="AB103" i="11"/>
  <c r="DP103" i="11"/>
  <c r="BF103" i="11"/>
  <c r="ER103" i="11"/>
  <c r="AZ103" i="11"/>
  <c r="J103" i="11"/>
  <c r="CX103" i="11"/>
  <c r="DL103" i="11"/>
  <c r="CT103" i="11"/>
  <c r="CB103" i="11"/>
  <c r="AY103" i="11"/>
  <c r="BV103" i="11"/>
  <c r="CF103" i="11"/>
  <c r="BQ103" i="11"/>
  <c r="BW103" i="11"/>
  <c r="BO103" i="11"/>
  <c r="AV103" i="11"/>
  <c r="BN103" i="11"/>
  <c r="DT103" i="11"/>
  <c r="CE103" i="11"/>
  <c r="BL103" i="11"/>
  <c r="CC103" i="11"/>
  <c r="S103" i="11"/>
  <c r="AK103" i="11"/>
  <c r="DZ103" i="11"/>
  <c r="BJ103" i="11"/>
  <c r="EB103" i="11"/>
  <c r="CI103" i="11"/>
  <c r="AC103" i="11"/>
  <c r="AQ103" i="11"/>
  <c r="DK103" i="11"/>
  <c r="AH103" i="11"/>
  <c r="CD103" i="11"/>
  <c r="W103" i="11"/>
  <c r="BK103" i="11"/>
  <c r="DM103" i="11"/>
  <c r="M103" i="11"/>
  <c r="EL103" i="11"/>
  <c r="AL103" i="11"/>
  <c r="CO103" i="11"/>
  <c r="Z103" i="11"/>
  <c r="CA103" i="11"/>
  <c r="EY103" i="11"/>
  <c r="AR103" i="11"/>
  <c r="U103" i="11"/>
  <c r="BY103" i="11"/>
  <c r="CH103" i="11"/>
  <c r="EK103" i="11"/>
  <c r="EJ103" i="11"/>
  <c r="EC103" i="11"/>
  <c r="EO103" i="11"/>
  <c r="BZ103" i="11"/>
  <c r="CW103" i="11"/>
  <c r="AE103" i="11"/>
  <c r="CY103" i="11"/>
  <c r="AU103" i="11"/>
  <c r="BT103" i="11"/>
  <c r="EU103" i="11"/>
  <c r="AS103" i="11"/>
  <c r="EV103" i="11"/>
  <c r="DV103" i="11"/>
  <c r="V103" i="11"/>
  <c r="BE103" i="11"/>
  <c r="AX103" i="11"/>
  <c r="EG103" i="11"/>
  <c r="T103" i="11"/>
  <c r="FA103" i="11"/>
  <c r="AA103" i="11"/>
  <c r="BD103" i="11"/>
  <c r="BI103" i="11"/>
  <c r="BG103" i="11"/>
  <c r="CG103" i="11"/>
  <c r="BC103" i="11"/>
  <c r="K103" i="11"/>
  <c r="AN103" i="11"/>
  <c r="CQ103" i="11"/>
  <c r="DX103" i="11"/>
  <c r="EH103" i="11"/>
  <c r="DJ103" i="11"/>
  <c r="BP103" i="11"/>
  <c r="BA103" i="11"/>
  <c r="DU103" i="11"/>
  <c r="EW103" i="11"/>
  <c r="EX103" i="11"/>
  <c r="BX103" i="11"/>
  <c r="X103" i="11"/>
  <c r="BM103" i="11"/>
  <c r="AW103" i="11"/>
  <c r="AG103" i="11"/>
  <c r="DQ103" i="11"/>
  <c r="FD103" i="11"/>
  <c r="FC103" i="11"/>
  <c r="AJ103" i="11"/>
  <c r="DY103" i="11"/>
  <c r="EP103" i="11"/>
  <c r="CV103" i="11"/>
  <c r="FE103" i="11"/>
  <c r="BB103" i="11"/>
  <c r="EQ103" i="11"/>
  <c r="DN103" i="11"/>
  <c r="EZ103" i="11"/>
  <c r="AI103" i="11"/>
  <c r="CS103" i="11"/>
  <c r="P103" i="11"/>
  <c r="AF103" i="11"/>
  <c r="L103" i="11"/>
  <c r="Q103" i="11"/>
  <c r="ED103" i="11"/>
  <c r="AP103" i="11"/>
  <c r="CK103" i="11"/>
  <c r="N103" i="11"/>
  <c r="CM103" i="11"/>
  <c r="DR103" i="11"/>
  <c r="AO103" i="11"/>
  <c r="FB103" i="11"/>
  <c r="EF103" i="11"/>
  <c r="R103" i="11"/>
  <c r="CJ103" i="11"/>
  <c r="AT103" i="11"/>
  <c r="DS103" i="11"/>
  <c r="ES103" i="11"/>
  <c r="EI103" i="11"/>
  <c r="DO103" i="11"/>
  <c r="CN103" i="11"/>
  <c r="AM103" i="11"/>
  <c r="EM103" i="11"/>
  <c r="BH103" i="11"/>
  <c r="Y103" i="11"/>
  <c r="BR103" i="11"/>
  <c r="ET103" i="11"/>
  <c r="O103" i="11"/>
  <c r="CU103" i="11"/>
  <c r="CR103" i="11"/>
  <c r="EA103" i="11"/>
  <c r="EN103" i="11"/>
  <c r="DW103" i="11"/>
  <c r="EE103" i="11"/>
  <c r="BU103" i="11"/>
  <c r="DC103" i="11"/>
  <c r="DH103" i="11"/>
  <c r="DB103" i="11"/>
  <c r="DD103" i="11"/>
  <c r="CZ103" i="11"/>
  <c r="DA103" i="11"/>
  <c r="FJ103" i="11" l="1"/>
  <c r="FI103" i="11" s="1"/>
  <c r="FK104" i="11" l="1"/>
  <c r="BR104" i="11" s="1"/>
  <c r="BP104" i="11"/>
  <c r="EO104" i="11"/>
  <c r="CW104" i="11"/>
  <c r="CK104" i="11"/>
  <c r="ET104" i="11"/>
  <c r="EP104" i="11"/>
  <c r="CF104" i="11"/>
  <c r="EF104" i="11"/>
  <c r="EM104" i="11"/>
  <c r="BM104" i="11"/>
  <c r="AY104" i="11"/>
  <c r="AH104" i="11"/>
  <c r="AK104" i="11"/>
  <c r="CL104" i="11"/>
  <c r="DY104" i="11"/>
  <c r="AX104" i="11"/>
  <c r="T104" i="11"/>
  <c r="AN104" i="11"/>
  <c r="FA104" i="11"/>
  <c r="BF104" i="11"/>
  <c r="CI104" i="11"/>
  <c r="CH104" i="11"/>
  <c r="EA104" i="11"/>
  <c r="EE104" i="11"/>
  <c r="Z104" i="11"/>
  <c r="CP104" i="11"/>
  <c r="DO104" i="11"/>
  <c r="AC104" i="11"/>
  <c r="CR104" i="11"/>
  <c r="U104" i="11"/>
  <c r="ES104" i="11"/>
  <c r="DZ104" i="11"/>
  <c r="AG104" i="11"/>
  <c r="AO104" i="11"/>
  <c r="CX104" i="11"/>
  <c r="CS104" i="11"/>
  <c r="DL104" i="11"/>
  <c r="FC104" i="11"/>
  <c r="AE104" i="11"/>
  <c r="BO104" i="11"/>
  <c r="AM104" i="11"/>
  <c r="BC104" i="11"/>
  <c r="EZ104" i="11"/>
  <c r="AB104" i="11"/>
  <c r="AL104" i="11"/>
  <c r="CY104" i="11"/>
  <c r="DX104" i="11"/>
  <c r="DM104" i="11"/>
  <c r="ER104" i="11"/>
  <c r="EY104" i="11"/>
  <c r="CD104" i="11"/>
  <c r="DN104" i="11"/>
  <c r="DP104" i="11"/>
  <c r="DR104" i="11"/>
  <c r="DS104" i="11"/>
  <c r="EJ104" i="11"/>
  <c r="DQ104" i="11"/>
  <c r="AZ104" i="11"/>
  <c r="EG104" i="11"/>
  <c r="AA104" i="11"/>
  <c r="BT104" i="11"/>
  <c r="BI104" i="11"/>
  <c r="BD104" i="11"/>
  <c r="CV104" i="11"/>
  <c r="CT104" i="11"/>
  <c r="EQ104" i="11"/>
  <c r="EU104" i="11"/>
  <c r="EN104" i="11"/>
  <c r="CG104" i="11"/>
  <c r="AU104" i="11"/>
  <c r="EV104" i="11"/>
  <c r="CE104" i="11"/>
  <c r="FB104" i="11"/>
  <c r="AT104" i="11"/>
  <c r="EB104" i="11"/>
  <c r="BE104" i="11"/>
  <c r="ED104" i="11"/>
  <c r="CB104" i="11"/>
  <c r="AV104" i="11"/>
  <c r="EH104" i="11"/>
  <c r="AJ104" i="11"/>
  <c r="CJ104" i="11"/>
  <c r="V104" i="11"/>
  <c r="CN104" i="11"/>
  <c r="BB104" i="11"/>
  <c r="FD104" i="11"/>
  <c r="EK104" i="11"/>
  <c r="DV104" i="11"/>
  <c r="AF104" i="11"/>
  <c r="AD104" i="11"/>
  <c r="BJ104" i="11"/>
  <c r="EI104" i="11"/>
  <c r="CU104" i="11"/>
  <c r="BV104" i="11"/>
  <c r="DW104" i="11"/>
  <c r="AW104" i="11"/>
  <c r="CA104" i="11"/>
  <c r="BS104" i="11"/>
  <c r="CC104" i="11"/>
  <c r="BW104" i="11"/>
  <c r="BL104" i="11"/>
  <c r="EW104" i="11"/>
  <c r="AQ104" i="11"/>
  <c r="Y104" i="11"/>
  <c r="BA104" i="11"/>
  <c r="AR104" i="11"/>
  <c r="CO104" i="11"/>
  <c r="AP104" i="11"/>
  <c r="W104" i="11"/>
  <c r="BK104" i="11"/>
  <c r="BH104" i="11"/>
  <c r="AS104" i="11"/>
  <c r="BN104" i="11"/>
  <c r="BX104" i="11"/>
  <c r="AI104" i="11"/>
  <c r="BU104" i="11"/>
  <c r="FE104" i="11"/>
  <c r="EX104" i="11"/>
  <c r="BY104" i="11"/>
  <c r="CM104" i="11"/>
  <c r="X104" i="11"/>
  <c r="DK104" i="11"/>
  <c r="DT104" i="11"/>
  <c r="BZ104" i="11"/>
  <c r="BG104" i="11"/>
  <c r="BQ104" i="11"/>
  <c r="EL104" i="11"/>
  <c r="CQ104" i="11"/>
  <c r="DU104" i="11"/>
  <c r="FQ104" i="11"/>
  <c r="M104" i="11" s="1"/>
  <c r="FP104" i="11"/>
  <c r="L104" i="11" s="1"/>
  <c r="FU104" i="11"/>
  <c r="Q104" i="11" s="1"/>
  <c r="FS104" i="11"/>
  <c r="DF104" i="11" s="1"/>
  <c r="FW104" i="11"/>
  <c r="S104" i="11" s="1"/>
  <c r="FM104" i="11"/>
  <c r="CZ104" i="11" s="1"/>
  <c r="FV104" i="11"/>
  <c r="FN104" i="11"/>
  <c r="J104" i="11" s="1"/>
  <c r="FR104" i="11"/>
  <c r="FT104" i="11"/>
  <c r="FO104" i="11"/>
  <c r="EC104" i="11" l="1"/>
  <c r="K104" i="11"/>
  <c r="R104" i="11"/>
  <c r="DB104" i="11"/>
  <c r="DI104" i="11"/>
  <c r="DC104" i="11"/>
  <c r="DH104" i="11"/>
  <c r="P104" i="11"/>
  <c r="N104" i="11"/>
  <c r="DJ104" i="11"/>
  <c r="DD104" i="11"/>
  <c r="DE104" i="11"/>
  <c r="O104" i="11"/>
  <c r="DA104" i="11"/>
  <c r="DG104" i="11"/>
  <c r="FJ104" i="11" l="1"/>
  <c r="FK105" i="11" s="1"/>
  <c r="FI104" i="11" l="1"/>
  <c r="FU105" i="11" s="1"/>
  <c r="DI105" i="11" s="1"/>
  <c r="EQ105" i="11"/>
  <c r="Y105" i="11"/>
  <c r="AM105" i="11"/>
  <c r="FD105" i="11"/>
  <c r="BE105" i="11"/>
  <c r="CK105" i="11"/>
  <c r="BU105" i="11"/>
  <c r="CE105" i="11"/>
  <c r="CR105" i="11"/>
  <c r="AE105" i="11"/>
  <c r="EZ105" i="11"/>
  <c r="AL105" i="11"/>
  <c r="W105" i="11"/>
  <c r="BS105" i="11"/>
  <c r="AG105" i="11"/>
  <c r="BJ105" i="11"/>
  <c r="BX105" i="11"/>
  <c r="BB105" i="11"/>
  <c r="EM105" i="11"/>
  <c r="BW105" i="11"/>
  <c r="BY105" i="11"/>
  <c r="BI105" i="11"/>
  <c r="DL105" i="11"/>
  <c r="DW105" i="11"/>
  <c r="EN105" i="11"/>
  <c r="AZ105" i="11"/>
  <c r="T105" i="11"/>
  <c r="AV105" i="11"/>
  <c r="DS105" i="11"/>
  <c r="AS105" i="11"/>
  <c r="CG105" i="11"/>
  <c r="CT105" i="11"/>
  <c r="DZ105" i="11"/>
  <c r="AX105" i="11"/>
  <c r="V105" i="11"/>
  <c r="U105" i="11"/>
  <c r="BO105" i="11"/>
  <c r="CU105" i="11"/>
  <c r="BN105" i="11"/>
  <c r="BD105" i="11"/>
  <c r="ES105" i="11"/>
  <c r="AF105" i="11"/>
  <c r="DP105" i="11"/>
  <c r="CH105" i="11"/>
  <c r="BT105" i="11"/>
  <c r="EL105" i="11"/>
  <c r="AA105" i="11"/>
  <c r="BC105" i="11"/>
  <c r="DV105" i="11"/>
  <c r="CM105" i="11"/>
  <c r="CA105" i="11"/>
  <c r="CO105" i="11"/>
  <c r="BR105" i="11"/>
  <c r="BV105" i="11"/>
  <c r="CN105" i="11"/>
  <c r="BG105" i="11"/>
  <c r="BA105" i="11"/>
  <c r="DU105" i="11"/>
  <c r="EO105" i="11"/>
  <c r="AT105" i="11"/>
  <c r="CD105" i="11"/>
  <c r="BP105" i="11"/>
  <c r="EE105" i="11"/>
  <c r="DY105" i="11"/>
  <c r="CW105" i="11"/>
  <c r="AJ105" i="11"/>
  <c r="AY105" i="11"/>
  <c r="EB105" i="11"/>
  <c r="AK105" i="11"/>
  <c r="AU105" i="11"/>
  <c r="EI105" i="11"/>
  <c r="ET105" i="11"/>
  <c r="CP105" i="11"/>
  <c r="EY105" i="11"/>
  <c r="EV105" i="11"/>
  <c r="BL105" i="11"/>
  <c r="AI105" i="11"/>
  <c r="EA105" i="11"/>
  <c r="CQ105" i="11"/>
  <c r="AW105" i="11"/>
  <c r="CJ105" i="11"/>
  <c r="CX105" i="11"/>
  <c r="AH105" i="11"/>
  <c r="FA105" i="11"/>
  <c r="CI105" i="11"/>
  <c r="DT105" i="11"/>
  <c r="FC105" i="11"/>
  <c r="CS105" i="11"/>
  <c r="DO105" i="11"/>
  <c r="DN105" i="11"/>
  <c r="EP105" i="11"/>
  <c r="ED105" i="11"/>
  <c r="X105" i="11"/>
  <c r="EH105" i="11"/>
  <c r="EW105" i="11"/>
  <c r="DQ105" i="11"/>
  <c r="Z105" i="11"/>
  <c r="EG105" i="11"/>
  <c r="AO105" i="11"/>
  <c r="CV105" i="11"/>
  <c r="CY105" i="11"/>
  <c r="EX105" i="11"/>
  <c r="AN105" i="11"/>
  <c r="CZ105" i="11"/>
  <c r="EU105" i="11"/>
  <c r="CC105" i="11"/>
  <c r="DM105" i="11"/>
  <c r="AP105" i="11"/>
  <c r="FB105" i="11"/>
  <c r="EJ105" i="11"/>
  <c r="EC105" i="11"/>
  <c r="EF105" i="11"/>
  <c r="BQ105" i="11"/>
  <c r="AB105" i="11"/>
  <c r="EK105" i="11"/>
  <c r="BK105" i="11"/>
  <c r="AD105" i="11"/>
  <c r="AQ105" i="11"/>
  <c r="BZ105" i="11"/>
  <c r="CF105" i="11"/>
  <c r="FE105" i="11"/>
  <c r="ER105" i="11"/>
  <c r="BF105" i="11"/>
  <c r="DR105" i="11"/>
  <c r="AC105" i="11"/>
  <c r="BH105" i="11"/>
  <c r="CL105" i="11"/>
  <c r="CB105" i="11"/>
  <c r="Q105" i="11"/>
  <c r="DX105" i="11"/>
  <c r="BM105" i="11"/>
  <c r="AR105" i="11"/>
  <c r="FP105" i="11" l="1"/>
  <c r="FQ105" i="11"/>
  <c r="FR105" i="11"/>
  <c r="FV105" i="11"/>
  <c r="FN105" i="11"/>
  <c r="FS105" i="11"/>
  <c r="FO105" i="11"/>
  <c r="FM105" i="11"/>
  <c r="DA105" i="11" s="1"/>
  <c r="FW105" i="11"/>
  <c r="DK105" i="11" s="1"/>
  <c r="FT105" i="11"/>
  <c r="DH105" i="11" s="1"/>
  <c r="P105" i="11" l="1"/>
  <c r="DJ105" i="11"/>
  <c r="R105" i="11"/>
  <c r="DC105" i="11"/>
  <c r="K105" i="11"/>
  <c r="DF105" i="11"/>
  <c r="N105" i="11"/>
  <c r="S105" i="11"/>
  <c r="DG105" i="11"/>
  <c r="O105" i="11"/>
  <c r="DE105" i="11"/>
  <c r="M105" i="11"/>
  <c r="DB105" i="11"/>
  <c r="J105" i="11"/>
  <c r="DD105" i="11"/>
  <c r="L105" i="11"/>
  <c r="FJ105" i="11" l="1"/>
  <c r="FK106" i="11" s="1"/>
  <c r="CW106" i="11" s="1"/>
  <c r="BI106" i="11" l="1"/>
  <c r="DU106" i="11"/>
  <c r="BU106" i="11"/>
  <c r="CB106" i="11"/>
  <c r="EJ106" i="11"/>
  <c r="DV106" i="11"/>
  <c r="CG106" i="11"/>
  <c r="AZ106" i="11"/>
  <c r="DR106" i="11"/>
  <c r="DZ106" i="11"/>
  <c r="ER106" i="11"/>
  <c r="DO106" i="11"/>
  <c r="CS106" i="11"/>
  <c r="CI106" i="11"/>
  <c r="BH106" i="11"/>
  <c r="AF106" i="11"/>
  <c r="CP106" i="11"/>
  <c r="ET106" i="11"/>
  <c r="AD106" i="11"/>
  <c r="BG106" i="11"/>
  <c r="CH106" i="11"/>
  <c r="CK106" i="11"/>
  <c r="BL106" i="11"/>
  <c r="BK106" i="11"/>
  <c r="EF106" i="11"/>
  <c r="BT106" i="11"/>
  <c r="AW106" i="11"/>
  <c r="L106" i="11"/>
  <c r="EX106" i="11"/>
  <c r="EA106" i="11"/>
  <c r="EI106" i="11"/>
  <c r="O106" i="11"/>
  <c r="Z106" i="11"/>
  <c r="AI106" i="11"/>
  <c r="BY106" i="11"/>
  <c r="BJ106" i="11"/>
  <c r="BR106" i="11"/>
  <c r="CX106" i="11"/>
  <c r="DW106" i="11"/>
  <c r="AH106" i="11"/>
  <c r="CN106" i="11"/>
  <c r="AJ106" i="11"/>
  <c r="EL106" i="11"/>
  <c r="AE106" i="11"/>
  <c r="CO106" i="11"/>
  <c r="CY106" i="11"/>
  <c r="EN106" i="11"/>
  <c r="Y106" i="11"/>
  <c r="AX106" i="11"/>
  <c r="AC106" i="11"/>
  <c r="CR106" i="11"/>
  <c r="AQ106" i="11"/>
  <c r="AV106" i="11"/>
  <c r="ED106" i="11"/>
  <c r="J106" i="11"/>
  <c r="FC106" i="11"/>
  <c r="AT106" i="11"/>
  <c r="EB106" i="11"/>
  <c r="CT106" i="11"/>
  <c r="EW106" i="11"/>
  <c r="AA106" i="11"/>
  <c r="BO106" i="11"/>
  <c r="AY106" i="11"/>
  <c r="DQ106" i="11"/>
  <c r="CE106" i="11"/>
  <c r="CQ106" i="11"/>
  <c r="BC106" i="11"/>
  <c r="X106" i="11"/>
  <c r="FE106" i="11"/>
  <c r="BD106" i="11"/>
  <c r="EK106" i="11"/>
  <c r="CD106" i="11"/>
  <c r="EH106" i="11"/>
  <c r="BS106" i="11"/>
  <c r="EG106" i="11"/>
  <c r="DM106" i="11"/>
  <c r="CU106" i="11"/>
  <c r="BQ106" i="11"/>
  <c r="CJ106" i="11"/>
  <c r="CM106" i="11"/>
  <c r="BB106" i="11"/>
  <c r="CF106" i="11"/>
  <c r="EZ106" i="11"/>
  <c r="K106" i="11"/>
  <c r="EP106" i="11"/>
  <c r="AO106" i="11"/>
  <c r="BW106" i="11"/>
  <c r="U106" i="11"/>
  <c r="AN106" i="11"/>
  <c r="V106" i="11"/>
  <c r="BE106" i="11"/>
  <c r="DN106" i="11"/>
  <c r="EM106" i="11"/>
  <c r="DY106" i="11"/>
  <c r="AM106" i="11"/>
  <c r="BV106" i="11"/>
  <c r="Q106" i="11"/>
  <c r="AP106" i="11"/>
  <c r="AG106" i="11"/>
  <c r="FD106" i="11"/>
  <c r="EC106" i="11"/>
  <c r="CV106" i="11"/>
  <c r="CC106" i="11"/>
  <c r="DA106" i="11"/>
  <c r="T106" i="11"/>
  <c r="AB106" i="11"/>
  <c r="CL106" i="11"/>
  <c r="EQ106" i="11"/>
  <c r="EY106" i="11"/>
  <c r="BA106" i="11"/>
  <c r="FB106" i="11"/>
  <c r="ES106" i="11"/>
  <c r="BF106" i="11"/>
  <c r="BM106" i="11"/>
  <c r="AR106" i="11"/>
  <c r="DS106" i="11"/>
  <c r="W106" i="11"/>
  <c r="AU106" i="11"/>
  <c r="EO106" i="11"/>
  <c r="CA106" i="11"/>
  <c r="DP106" i="11"/>
  <c r="CZ106" i="11"/>
  <c r="EE106" i="11"/>
  <c r="EV106" i="11"/>
  <c r="DT106" i="11"/>
  <c r="FA106" i="11"/>
  <c r="AS106" i="11"/>
  <c r="DX106" i="11"/>
  <c r="AK106" i="11"/>
  <c r="AL106" i="11"/>
  <c r="BP106" i="11"/>
  <c r="BZ106" i="11"/>
  <c r="EU106" i="11"/>
  <c r="BX106" i="11"/>
  <c r="BN106" i="11"/>
  <c r="FI105" i="11"/>
  <c r="N106" i="11"/>
  <c r="M106" i="11"/>
  <c r="FW106" i="11" l="1"/>
  <c r="DL106" i="11" s="1"/>
  <c r="FS106" i="11"/>
  <c r="DH106" i="11" s="1"/>
  <c r="FN106" i="11"/>
  <c r="DC106" i="11" s="1"/>
  <c r="FP106" i="11"/>
  <c r="DE106" i="11" s="1"/>
  <c r="FU106" i="11"/>
  <c r="DJ106" i="11" s="1"/>
  <c r="FM106" i="11"/>
  <c r="DB106" i="11" s="1"/>
  <c r="FQ106" i="11"/>
  <c r="DF106" i="11" s="1"/>
  <c r="FO106" i="11"/>
  <c r="DD106" i="11" s="1"/>
  <c r="FR106" i="11"/>
  <c r="DG106" i="11" s="1"/>
  <c r="FV106" i="11"/>
  <c r="FT106" i="11"/>
  <c r="DI106" i="11" s="1"/>
  <c r="S106" i="11"/>
  <c r="DK106" i="11"/>
  <c r="R106" i="11"/>
  <c r="P106" i="11"/>
  <c r="FJ106" i="11" l="1"/>
  <c r="FK107" i="11" s="1"/>
  <c r="FI106" i="11" l="1"/>
  <c r="CD107" i="11"/>
  <c r="J107" i="11"/>
  <c r="CX107" i="11"/>
  <c r="T107" i="11"/>
  <c r="CJ107" i="11"/>
  <c r="AU107" i="11"/>
  <c r="BL107" i="11"/>
  <c r="EH107" i="11"/>
  <c r="AP107" i="11"/>
  <c r="DS107" i="11"/>
  <c r="CG107" i="11"/>
  <c r="AQ107" i="11"/>
  <c r="AF107" i="11"/>
  <c r="BQ107" i="11"/>
  <c r="FA107" i="11"/>
  <c r="AE107" i="11"/>
  <c r="EZ107" i="11"/>
  <c r="EG107" i="11"/>
  <c r="AR107" i="11"/>
  <c r="DA107" i="11"/>
  <c r="BI107" i="11"/>
  <c r="CH107" i="11"/>
  <c r="BE107" i="11"/>
  <c r="CN107" i="11"/>
  <c r="AT107" i="11"/>
  <c r="BP107" i="11"/>
  <c r="EP107" i="11"/>
  <c r="DV107" i="11"/>
  <c r="CA107" i="11"/>
  <c r="CC107" i="11"/>
  <c r="BB107" i="11"/>
  <c r="EJ107" i="11"/>
  <c r="CB107" i="11"/>
  <c r="BX107" i="11"/>
  <c r="L107" i="11"/>
  <c r="BD107" i="11"/>
  <c r="CU107" i="11"/>
  <c r="BK107" i="11"/>
  <c r="EC107" i="11"/>
  <c r="DY107" i="11"/>
  <c r="U107" i="11"/>
  <c r="FC107" i="11"/>
  <c r="DX107" i="11"/>
  <c r="EX107" i="11"/>
  <c r="AZ107" i="11"/>
  <c r="AW107" i="11"/>
  <c r="CQ107" i="11"/>
  <c r="AJ107" i="11"/>
  <c r="K107" i="11"/>
  <c r="BR107" i="11"/>
  <c r="N107" i="11"/>
  <c r="BH107" i="11"/>
  <c r="CO107" i="11"/>
  <c r="EY107" i="11"/>
  <c r="CE107" i="11"/>
  <c r="AO107" i="11"/>
  <c r="DW107" i="11"/>
  <c r="ES107" i="11"/>
  <c r="CR107" i="11"/>
  <c r="CM107" i="11"/>
  <c r="CS107" i="11"/>
  <c r="EF107" i="11"/>
  <c r="AA107" i="11"/>
  <c r="AN107" i="11"/>
  <c r="BG107" i="11"/>
  <c r="AY107" i="11"/>
  <c r="CK107" i="11"/>
  <c r="AL107" i="11"/>
  <c r="CF107" i="11"/>
  <c r="AI107" i="11"/>
  <c r="S107" i="11"/>
  <c r="Q107" i="11"/>
  <c r="DO107" i="11"/>
  <c r="DQ107" i="11"/>
  <c r="EL107" i="11"/>
  <c r="AV107" i="11"/>
  <c r="BZ107" i="11"/>
  <c r="DU107" i="11"/>
  <c r="AM107" i="11"/>
  <c r="EB107" i="11"/>
  <c r="CY107" i="11"/>
  <c r="CT107" i="11"/>
  <c r="EM107" i="11"/>
  <c r="BY107" i="11"/>
  <c r="BO107" i="11"/>
  <c r="AX107" i="11"/>
  <c r="Y107" i="11"/>
  <c r="M107" i="11"/>
  <c r="BM107" i="11"/>
  <c r="ER107" i="11"/>
  <c r="V107" i="11"/>
  <c r="BW107" i="11"/>
  <c r="EA107" i="11"/>
  <c r="BC107" i="11"/>
  <c r="DT107" i="11"/>
  <c r="DR107" i="11"/>
  <c r="AG107" i="11"/>
  <c r="CZ107" i="11"/>
  <c r="DN107" i="11"/>
  <c r="EW107" i="11"/>
  <c r="X107" i="11"/>
  <c r="BA107" i="11"/>
  <c r="AK107" i="11"/>
  <c r="BF107" i="11"/>
  <c r="BJ107" i="11"/>
  <c r="EE107" i="11"/>
  <c r="ED107" i="11"/>
  <c r="AC107" i="11"/>
  <c r="CP107" i="11"/>
  <c r="ET107" i="11"/>
  <c r="AB107" i="11"/>
  <c r="EK107" i="11"/>
  <c r="DP107" i="11"/>
  <c r="AH107" i="11"/>
  <c r="EN107" i="11"/>
  <c r="FD107" i="11"/>
  <c r="AS107" i="11"/>
  <c r="CV107" i="11"/>
  <c r="EV107" i="11"/>
  <c r="AD107" i="11"/>
  <c r="EO107" i="11"/>
  <c r="EQ107" i="11"/>
  <c r="W107" i="11"/>
  <c r="BV107" i="11"/>
  <c r="CL107" i="11"/>
  <c r="EU107" i="11"/>
  <c r="CI107" i="11"/>
  <c r="BS107" i="11"/>
  <c r="FE107" i="11"/>
  <c r="BN107" i="11"/>
  <c r="DB107" i="11"/>
  <c r="Z107" i="11"/>
  <c r="BT107" i="11"/>
  <c r="EI107" i="11"/>
  <c r="BU107" i="11"/>
  <c r="DZ107" i="11"/>
  <c r="CW107" i="11"/>
  <c r="FB107" i="11"/>
  <c r="O107" i="11"/>
  <c r="P107" i="11"/>
  <c r="R107" i="11"/>
  <c r="FU107" i="11" l="1"/>
  <c r="DK107" i="11" s="1"/>
  <c r="FM107" i="11"/>
  <c r="DC107" i="11" s="1"/>
  <c r="FS107" i="11"/>
  <c r="DI107" i="11" s="1"/>
  <c r="FQ107" i="11"/>
  <c r="DG107" i="11" s="1"/>
  <c r="FO107" i="11"/>
  <c r="DE107" i="11" s="1"/>
  <c r="FV107" i="11"/>
  <c r="DL107" i="11" s="1"/>
  <c r="FR107" i="11"/>
  <c r="DH107" i="11" s="1"/>
  <c r="FT107" i="11"/>
  <c r="DJ107" i="11" s="1"/>
  <c r="FP107" i="11"/>
  <c r="DF107" i="11" s="1"/>
  <c r="FW107" i="11"/>
  <c r="DM107" i="11" s="1"/>
  <c r="FN107" i="11"/>
  <c r="DD107" i="11" s="1"/>
  <c r="FJ107" i="11"/>
  <c r="FI107" i="11" s="1"/>
  <c r="FK108" i="11" l="1"/>
  <c r="CP108" i="11" s="1"/>
  <c r="FO108" i="11"/>
  <c r="FU108" i="11"/>
  <c r="FQ108" i="11"/>
  <c r="FN108" i="11"/>
  <c r="FV108" i="11"/>
  <c r="FS108" i="11"/>
  <c r="FW108" i="11"/>
  <c r="FT108" i="11"/>
  <c r="P108" i="11" s="1"/>
  <c r="FM108" i="11"/>
  <c r="FP108" i="11"/>
  <c r="FR108" i="11"/>
  <c r="DN108" i="11" l="1"/>
  <c r="DG108" i="11"/>
  <c r="DJ108" i="11"/>
  <c r="DD108" i="11"/>
  <c r="AB108" i="11"/>
  <c r="BA108" i="11"/>
  <c r="EF108" i="11"/>
  <c r="BH108" i="11"/>
  <c r="EG108" i="11"/>
  <c r="FB108" i="11"/>
  <c r="BD108" i="11"/>
  <c r="W108" i="11"/>
  <c r="BF108" i="11"/>
  <c r="CZ108" i="11"/>
  <c r="BX108" i="11"/>
  <c r="DQ108" i="11"/>
  <c r="AE108" i="11"/>
  <c r="AK108" i="11"/>
  <c r="EY108" i="11"/>
  <c r="CE108" i="11"/>
  <c r="BE108" i="11"/>
  <c r="CT108" i="11"/>
  <c r="BC108" i="11"/>
  <c r="CJ108" i="11"/>
  <c r="AS108" i="11"/>
  <c r="BQ108" i="11"/>
  <c r="CV108" i="11"/>
  <c r="Y108" i="11"/>
  <c r="CL108" i="11"/>
  <c r="BO108" i="11"/>
  <c r="DT108" i="11"/>
  <c r="BI108" i="11"/>
  <c r="DS108" i="11"/>
  <c r="BY108" i="11"/>
  <c r="U108" i="11"/>
  <c r="ED108" i="11"/>
  <c r="BJ108" i="11"/>
  <c r="CU108" i="11"/>
  <c r="BZ108" i="11"/>
  <c r="EZ108" i="11"/>
  <c r="BK108" i="11"/>
  <c r="AM108" i="11"/>
  <c r="AL108" i="11"/>
  <c r="CD108" i="11"/>
  <c r="DU108" i="11"/>
  <c r="CB108" i="11"/>
  <c r="CH108" i="11"/>
  <c r="CC108" i="11"/>
  <c r="BR108" i="11"/>
  <c r="EQ108" i="11"/>
  <c r="AW108" i="11"/>
  <c r="EM108" i="11"/>
  <c r="K108" i="11"/>
  <c r="AO108" i="11"/>
  <c r="CX108" i="11"/>
  <c r="AY108" i="11"/>
  <c r="EL108" i="11"/>
  <c r="ET108" i="11"/>
  <c r="BG108" i="11"/>
  <c r="AG108" i="11"/>
  <c r="EO108" i="11"/>
  <c r="EB108" i="11"/>
  <c r="DB108" i="11"/>
  <c r="AC108" i="11"/>
  <c r="ER108" i="11"/>
  <c r="BU108" i="11"/>
  <c r="CI108" i="11"/>
  <c r="DZ108" i="11"/>
  <c r="AD108" i="11"/>
  <c r="AV108" i="11"/>
  <c r="BM108" i="11"/>
  <c r="BL108" i="11"/>
  <c r="BT108" i="11"/>
  <c r="EK108" i="11"/>
  <c r="AU108" i="11"/>
  <c r="EH108" i="11"/>
  <c r="CF108" i="11"/>
  <c r="EX108" i="11"/>
  <c r="EP108" i="11"/>
  <c r="BN108" i="11"/>
  <c r="AH108" i="11"/>
  <c r="DO108" i="11"/>
  <c r="EC108" i="11"/>
  <c r="AQ108" i="11"/>
  <c r="DY108" i="11"/>
  <c r="CO108" i="11"/>
  <c r="EW108" i="11"/>
  <c r="CY108" i="11"/>
  <c r="EU108" i="11"/>
  <c r="V108" i="11"/>
  <c r="CA108" i="11"/>
  <c r="AP108" i="11"/>
  <c r="DA108" i="11"/>
  <c r="DV108" i="11"/>
  <c r="CN108" i="11"/>
  <c r="Q108" i="11"/>
  <c r="R108" i="11"/>
  <c r="EV108" i="11"/>
  <c r="CG108" i="11"/>
  <c r="AZ108" i="11"/>
  <c r="BW108" i="11"/>
  <c r="CW108" i="11"/>
  <c r="EJ108" i="11"/>
  <c r="X108" i="11"/>
  <c r="AI108" i="11"/>
  <c r="BV108" i="11"/>
  <c r="EE108" i="11"/>
  <c r="CK108" i="11"/>
  <c r="Z108" i="11"/>
  <c r="DR108" i="11"/>
  <c r="BS108" i="11"/>
  <c r="EN108" i="11"/>
  <c r="CM108" i="11"/>
  <c r="CQ108" i="11"/>
  <c r="AF108" i="11"/>
  <c r="FD108" i="11"/>
  <c r="FE108" i="11"/>
  <c r="AR108" i="11"/>
  <c r="AN108" i="11"/>
  <c r="DX108" i="11"/>
  <c r="BB108" i="11"/>
  <c r="DW108" i="11"/>
  <c r="DC108" i="11"/>
  <c r="CR108" i="11"/>
  <c r="FA108" i="11"/>
  <c r="M108" i="11"/>
  <c r="DP108" i="11"/>
  <c r="T108" i="11"/>
  <c r="AT108" i="11"/>
  <c r="AX108" i="11"/>
  <c r="AA108" i="11"/>
  <c r="FC108" i="11"/>
  <c r="ES108" i="11"/>
  <c r="AJ108" i="11"/>
  <c r="EA108" i="11"/>
  <c r="EI108" i="11"/>
  <c r="CS108" i="11"/>
  <c r="BP108" i="11"/>
  <c r="N108" i="11"/>
  <c r="DK108" i="11"/>
  <c r="J108" i="11"/>
  <c r="L108" i="11"/>
  <c r="O108" i="11"/>
  <c r="DE108" i="11"/>
  <c r="DL108" i="11"/>
  <c r="S108" i="11"/>
  <c r="DM108" i="11"/>
  <c r="DF108" i="11"/>
  <c r="DH108" i="11"/>
  <c r="DI108" i="11"/>
  <c r="FJ108" i="11" l="1"/>
  <c r="FK109" i="11" s="1"/>
  <c r="FI108" i="11" l="1"/>
  <c r="FT109" i="11" s="1"/>
  <c r="DL109" i="11" s="1"/>
  <c r="AZ109" i="11"/>
  <c r="BY109" i="11"/>
  <c r="CU109" i="11"/>
  <c r="ER109" i="11"/>
  <c r="AF109" i="11"/>
  <c r="BV109" i="11"/>
  <c r="AQ109" i="11"/>
  <c r="BP109" i="11"/>
  <c r="BE109" i="11"/>
  <c r="BF109" i="11"/>
  <c r="CI109" i="11"/>
  <c r="BT109" i="11"/>
  <c r="EO109" i="11"/>
  <c r="EF109" i="11"/>
  <c r="CK109" i="11"/>
  <c r="ED109" i="11"/>
  <c r="CP109" i="11"/>
  <c r="CW109" i="11"/>
  <c r="AL109" i="11"/>
  <c r="W109" i="11"/>
  <c r="EQ109" i="11"/>
  <c r="DB109" i="11"/>
  <c r="AK109" i="11"/>
  <c r="DC109" i="11"/>
  <c r="FB109" i="11"/>
  <c r="FC109" i="11"/>
  <c r="AJ109" i="11"/>
  <c r="CD109" i="11"/>
  <c r="BI109" i="11"/>
  <c r="DA109" i="11"/>
  <c r="BL109" i="11"/>
  <c r="CT109" i="11"/>
  <c r="CY109" i="11"/>
  <c r="EZ109" i="11"/>
  <c r="T109" i="11"/>
  <c r="AO109" i="11"/>
  <c r="CC109" i="11"/>
  <c r="BR109" i="11"/>
  <c r="Y109" i="11"/>
  <c r="BB109" i="11"/>
  <c r="Z109" i="11"/>
  <c r="EB109" i="11"/>
  <c r="CQ109" i="11"/>
  <c r="EV109" i="11"/>
  <c r="EX109" i="11"/>
  <c r="ET109" i="11"/>
  <c r="BC109" i="11"/>
  <c r="CF109" i="11"/>
  <c r="AU109" i="11"/>
  <c r="EE109" i="11"/>
  <c r="DX109" i="11"/>
  <c r="BZ109" i="11"/>
  <c r="AC109" i="11"/>
  <c r="EP109" i="11"/>
  <c r="AP109" i="11"/>
  <c r="DR109" i="11"/>
  <c r="EW109" i="11"/>
  <c r="AI109" i="11"/>
  <c r="BW109" i="11"/>
  <c r="EI109" i="11"/>
  <c r="EL109" i="11"/>
  <c r="CG109" i="11"/>
  <c r="DW109" i="11"/>
  <c r="EG109" i="11"/>
  <c r="EJ109" i="11"/>
  <c r="EN109" i="11"/>
  <c r="BQ109" i="11"/>
  <c r="AM109" i="11"/>
  <c r="BX109" i="11"/>
  <c r="EK109" i="11"/>
  <c r="CJ109" i="11"/>
  <c r="CE109" i="11"/>
  <c r="CN109" i="11"/>
  <c r="BK109" i="11"/>
  <c r="EH109" i="11"/>
  <c r="BM109" i="11"/>
  <c r="FE109" i="11"/>
  <c r="AS109" i="11"/>
  <c r="CR109" i="11"/>
  <c r="CO109" i="11"/>
  <c r="CL109" i="11"/>
  <c r="U109" i="11"/>
  <c r="AB109" i="11"/>
  <c r="AT109" i="11"/>
  <c r="BU109" i="11"/>
  <c r="DU109" i="11"/>
  <c r="BG109" i="11"/>
  <c r="EA109" i="11"/>
  <c r="CM109" i="11"/>
  <c r="CX109" i="11"/>
  <c r="FD109" i="11"/>
  <c r="DY109" i="11"/>
  <c r="ES109" i="11"/>
  <c r="AA109" i="11"/>
  <c r="AE109" i="11"/>
  <c r="V109" i="11"/>
  <c r="EU109" i="11"/>
  <c r="CB109" i="11"/>
  <c r="EM109" i="11"/>
  <c r="AD109" i="11"/>
  <c r="AN109" i="11"/>
  <c r="AY109" i="11"/>
  <c r="CV109" i="11"/>
  <c r="AG109" i="11"/>
  <c r="DD109" i="11"/>
  <c r="BH109" i="11"/>
  <c r="CH109" i="11"/>
  <c r="CS109" i="11"/>
  <c r="AV109" i="11"/>
  <c r="AW109" i="11"/>
  <c r="X109" i="11"/>
  <c r="BA109" i="11"/>
  <c r="AH109" i="11"/>
  <c r="AR109" i="11"/>
  <c r="EC109" i="11"/>
  <c r="CZ109" i="11"/>
  <c r="BJ109" i="11"/>
  <c r="DZ109" i="11"/>
  <c r="DP109" i="11"/>
  <c r="DS109" i="11"/>
  <c r="BD109" i="11"/>
  <c r="EY109" i="11"/>
  <c r="BO109" i="11"/>
  <c r="AX109" i="11"/>
  <c r="DT109" i="11"/>
  <c r="FA109" i="11"/>
  <c r="CA109" i="11"/>
  <c r="DQ109" i="11"/>
  <c r="BN109" i="11"/>
  <c r="DV109" i="11"/>
  <c r="BS109" i="11"/>
  <c r="FV109" i="11" l="1"/>
  <c r="FQ109" i="11"/>
  <c r="M109" i="11" s="1"/>
  <c r="FR109" i="11"/>
  <c r="DJ109" i="11" s="1"/>
  <c r="FO109" i="11"/>
  <c r="K109" i="11" s="1"/>
  <c r="FS109" i="11"/>
  <c r="DK109" i="11" s="1"/>
  <c r="FM109" i="11"/>
  <c r="DE109" i="11" s="1"/>
  <c r="FN109" i="11"/>
  <c r="DF109" i="11" s="1"/>
  <c r="FP109" i="11"/>
  <c r="DH109" i="11" s="1"/>
  <c r="FW109" i="11"/>
  <c r="DO109" i="11" s="1"/>
  <c r="FU109" i="11"/>
  <c r="DM109" i="11" s="1"/>
  <c r="L109" i="11"/>
  <c r="N109" i="11"/>
  <c r="S109" i="11"/>
  <c r="O109" i="11"/>
  <c r="DI109" i="11"/>
  <c r="P109" i="11"/>
  <c r="DG109" i="11" l="1"/>
  <c r="Q109" i="11"/>
  <c r="J109" i="11"/>
  <c r="DN109" i="11"/>
  <c r="R109" i="11"/>
  <c r="FJ109" i="11" l="1"/>
  <c r="FK110" i="11" s="1"/>
  <c r="EO110" i="11" s="1"/>
  <c r="FI109" i="11"/>
  <c r="FN110" i="11" s="1"/>
  <c r="DG110" i="11" s="1"/>
  <c r="BE110" i="11"/>
  <c r="BF110" i="11"/>
  <c r="BN110" i="11"/>
  <c r="CA110" i="11"/>
  <c r="EP110" i="11"/>
  <c r="EN110" i="11"/>
  <c r="CF110" i="11"/>
  <c r="BO110" i="11"/>
  <c r="CO110" i="11"/>
  <c r="CN110" i="11"/>
  <c r="EV110" i="11"/>
  <c r="BW110" i="11"/>
  <c r="AG110" i="11"/>
  <c r="T110" i="11"/>
  <c r="BG110" i="11"/>
  <c r="AI110" i="11"/>
  <c r="DW110" i="11"/>
  <c r="BT110" i="11"/>
  <c r="BY110" i="11"/>
  <c r="W110" i="11"/>
  <c r="ES110" i="11"/>
  <c r="CU110" i="11"/>
  <c r="ED110" i="11"/>
  <c r="EA110" i="11"/>
  <c r="DE110" i="11"/>
  <c r="EL110" i="11"/>
  <c r="EZ110" i="11"/>
  <c r="DT110" i="11"/>
  <c r="V110" i="11"/>
  <c r="EC110" i="11"/>
  <c r="AK110" i="11"/>
  <c r="BX110" i="11"/>
  <c r="CS110" i="11"/>
  <c r="EI110" i="11"/>
  <c r="CG110" i="11"/>
  <c r="ER110" i="11"/>
  <c r="AJ110" i="11"/>
  <c r="CB110" i="11"/>
  <c r="CR110" i="11"/>
  <c r="BC110" i="11"/>
  <c r="DA110" i="11"/>
  <c r="BL110" i="11"/>
  <c r="BR110" i="11"/>
  <c r="BU110" i="11"/>
  <c r="CY110" i="11"/>
  <c r="CZ110" i="11"/>
  <c r="FD110" i="11"/>
  <c r="AM110" i="11"/>
  <c r="AN110" i="11"/>
  <c r="AV110" i="11"/>
  <c r="EX110" i="11"/>
  <c r="CI110" i="11"/>
  <c r="AC110" i="11"/>
  <c r="AZ110" i="11"/>
  <c r="Z110" i="11"/>
  <c r="AT110" i="11"/>
  <c r="J110" i="11"/>
  <c r="X110" i="11"/>
  <c r="DU110" i="11"/>
  <c r="CM110" i="11"/>
  <c r="CJ110" i="11"/>
  <c r="CD110" i="11"/>
  <c r="CC110" i="11"/>
  <c r="DC110" i="11"/>
  <c r="DX110" i="11"/>
  <c r="AA110" i="11"/>
  <c r="CE110" i="11"/>
  <c r="EG110" i="11"/>
  <c r="EK110" i="11"/>
  <c r="AD110" i="11"/>
  <c r="AQ110" i="11"/>
  <c r="AB110" i="11"/>
  <c r="CH110" i="11"/>
  <c r="AL110" i="11"/>
  <c r="CW110" i="11"/>
  <c r="U110" i="11"/>
  <c r="BM110" i="11"/>
  <c r="CT110" i="11"/>
  <c r="EJ110" i="11"/>
  <c r="AP110" i="11"/>
  <c r="AW110" i="11"/>
  <c r="AX110" i="11"/>
  <c r="BV110" i="11"/>
  <c r="BA110" i="11"/>
  <c r="BJ110" i="11"/>
  <c r="DS110" i="11"/>
  <c r="AO110" i="11"/>
  <c r="EM110" i="11"/>
  <c r="BH110" i="11"/>
  <c r="EE110" i="11"/>
  <c r="DV110" i="11"/>
  <c r="Y110" i="11"/>
  <c r="FC110" i="11"/>
  <c r="ET110" i="11"/>
  <c r="CQ110" i="11"/>
  <c r="DY110" i="11"/>
  <c r="DB110" i="11"/>
  <c r="EB110" i="11"/>
  <c r="BD110" i="11"/>
  <c r="AF110" i="11"/>
  <c r="CL110" i="11"/>
  <c r="BI110" i="11"/>
  <c r="AH110" i="11"/>
  <c r="CP110" i="11"/>
  <c r="AU110" i="11"/>
  <c r="EW110" i="11" l="1"/>
  <c r="DR110" i="11"/>
  <c r="AY110" i="11"/>
  <c r="BQ110" i="11"/>
  <c r="FB110" i="11"/>
  <c r="EF110" i="11"/>
  <c r="EQ110" i="11"/>
  <c r="EU110" i="11"/>
  <c r="AE110" i="11"/>
  <c r="BB110" i="11"/>
  <c r="DQ110" i="11"/>
  <c r="CK110" i="11"/>
  <c r="BK110" i="11"/>
  <c r="DD110" i="11"/>
  <c r="FA110" i="11"/>
  <c r="EY110" i="11"/>
  <c r="BZ110" i="11"/>
  <c r="BP110" i="11"/>
  <c r="AS110" i="11"/>
  <c r="CX110" i="11"/>
  <c r="BS110" i="11"/>
  <c r="AR110" i="11"/>
  <c r="EH110" i="11"/>
  <c r="FE110" i="11"/>
  <c r="DZ110" i="11"/>
  <c r="CV110" i="11"/>
  <c r="FQ110" i="11"/>
  <c r="FS110" i="11"/>
  <c r="FR110" i="11"/>
  <c r="FO110" i="11"/>
  <c r="DH110" i="11" s="1"/>
  <c r="FM110" i="11"/>
  <c r="DF110" i="11" s="1"/>
  <c r="FP110" i="11"/>
  <c r="FW110" i="11"/>
  <c r="DP110" i="11" s="1"/>
  <c r="FU110" i="11"/>
  <c r="FT110" i="11"/>
  <c r="FV110" i="11"/>
  <c r="K110" i="11"/>
  <c r="S110" i="11"/>
  <c r="DK110" i="11" l="1"/>
  <c r="N110" i="11"/>
  <c r="DM110" i="11"/>
  <c r="P110" i="11"/>
  <c r="DO110" i="11"/>
  <c r="R110" i="11"/>
  <c r="DI110" i="11"/>
  <c r="L110" i="11"/>
  <c r="DL110" i="11"/>
  <c r="O110" i="11"/>
  <c r="DN110" i="11"/>
  <c r="Q110" i="11"/>
  <c r="DJ110" i="11"/>
  <c r="M110" i="11"/>
  <c r="FJ110" i="11" l="1"/>
  <c r="FK111" i="11" s="1"/>
  <c r="CS111" i="11" s="1"/>
  <c r="EX111" i="11" l="1"/>
  <c r="EC111" i="11"/>
  <c r="DB111" i="11"/>
  <c r="CA111" i="11"/>
  <c r="AK111" i="11"/>
  <c r="EY111" i="11"/>
  <c r="L111" i="11"/>
  <c r="CW111" i="11"/>
  <c r="BL111" i="11"/>
  <c r="U111" i="11"/>
  <c r="EG111" i="11"/>
  <c r="EA111" i="11"/>
  <c r="AD111" i="11"/>
  <c r="EF111" i="11"/>
  <c r="CG111" i="11"/>
  <c r="CQ111" i="11"/>
  <c r="AI111" i="11"/>
  <c r="DD111" i="11"/>
  <c r="BK111" i="11"/>
  <c r="EZ111" i="11"/>
  <c r="BB111" i="11"/>
  <c r="AY111" i="11"/>
  <c r="BX111" i="11"/>
  <c r="BQ111" i="11"/>
  <c r="AA111" i="11"/>
  <c r="BH111" i="11"/>
  <c r="CZ111" i="11"/>
  <c r="BF111" i="11"/>
  <c r="V111" i="11"/>
  <c r="BS111" i="11"/>
  <c r="DA111" i="11"/>
  <c r="CH111" i="11"/>
  <c r="CV111" i="11"/>
  <c r="CR111" i="11"/>
  <c r="BE111" i="11"/>
  <c r="DX111" i="11"/>
  <c r="EL111" i="11"/>
  <c r="AX111" i="11"/>
  <c r="EB111" i="11"/>
  <c r="BI111" i="11"/>
  <c r="DZ111" i="11"/>
  <c r="AV111" i="11"/>
  <c r="ER111" i="11"/>
  <c r="FC111" i="11"/>
  <c r="BP111" i="11"/>
  <c r="CU111" i="11"/>
  <c r="DV111" i="11"/>
  <c r="AS111" i="11"/>
  <c r="DE111" i="11"/>
  <c r="EM111" i="11"/>
  <c r="S111" i="11"/>
  <c r="AM111" i="11"/>
  <c r="CJ111" i="11"/>
  <c r="AZ111" i="11"/>
  <c r="CP111" i="11"/>
  <c r="AH111" i="11"/>
  <c r="CL111" i="11"/>
  <c r="EQ111" i="11"/>
  <c r="DY111" i="11"/>
  <c r="BG111" i="11"/>
  <c r="ED111" i="11"/>
  <c r="CX111" i="11"/>
  <c r="X111" i="11"/>
  <c r="BZ111" i="11"/>
  <c r="AT111" i="11"/>
  <c r="EV111" i="11"/>
  <c r="DS111" i="11"/>
  <c r="AL111" i="11"/>
  <c r="ES111" i="11"/>
  <c r="BV111" i="11"/>
  <c r="W111" i="11"/>
  <c r="DF111" i="11"/>
  <c r="BW111" i="11"/>
  <c r="AR111" i="11"/>
  <c r="FB111" i="11"/>
  <c r="EI111" i="11"/>
  <c r="CK111" i="11"/>
  <c r="DW111" i="11"/>
  <c r="AN111" i="11"/>
  <c r="CN111" i="11"/>
  <c r="AQ111" i="11"/>
  <c r="BM111" i="11"/>
  <c r="CD111" i="11"/>
  <c r="CI111" i="11"/>
  <c r="BY111" i="11"/>
  <c r="EN111" i="11"/>
  <c r="CO111" i="11"/>
  <c r="EP111" i="11"/>
  <c r="AF111" i="11"/>
  <c r="EJ111" i="11"/>
  <c r="DR111" i="11"/>
  <c r="AC111" i="11"/>
  <c r="AW111" i="11"/>
  <c r="BO111" i="11"/>
  <c r="BA111" i="11"/>
  <c r="EH111" i="11"/>
  <c r="CB111" i="11"/>
  <c r="EU111" i="11"/>
  <c r="BT111" i="11"/>
  <c r="EK111" i="11"/>
  <c r="BR111" i="11"/>
  <c r="DT111" i="11"/>
  <c r="AB111" i="11"/>
  <c r="AE111" i="11"/>
  <c r="EW111" i="11"/>
  <c r="FE111" i="11"/>
  <c r="AG111" i="11"/>
  <c r="AP111" i="11"/>
  <c r="Y111" i="11"/>
  <c r="CE111" i="11"/>
  <c r="BU111" i="11"/>
  <c r="T111" i="11"/>
  <c r="CM111" i="11"/>
  <c r="BN111" i="11"/>
  <c r="CY111" i="11"/>
  <c r="CF111" i="11"/>
  <c r="BJ111" i="11"/>
  <c r="BD111" i="11"/>
  <c r="DU111" i="11"/>
  <c r="DC111" i="11"/>
  <c r="EE111" i="11"/>
  <c r="CT111" i="11"/>
  <c r="AO111" i="11"/>
  <c r="BC111" i="11"/>
  <c r="AJ111" i="11"/>
  <c r="CC111" i="11"/>
  <c r="FD111" i="11"/>
  <c r="P111" i="11"/>
  <c r="Z111" i="11"/>
  <c r="EO111" i="11"/>
  <c r="ET111" i="11"/>
  <c r="AU111" i="11"/>
  <c r="FA111" i="11"/>
  <c r="FI110" i="11"/>
  <c r="FV111" i="11" s="1"/>
  <c r="FS111" i="11"/>
  <c r="DM111" i="11" s="1"/>
  <c r="FO111" i="11"/>
  <c r="FN111" i="11"/>
  <c r="FM111" i="11"/>
  <c r="DG111" i="11" s="1"/>
  <c r="O111" i="11"/>
  <c r="FQ111" i="11" l="1"/>
  <c r="FR111" i="11"/>
  <c r="DL111" i="11" s="1"/>
  <c r="FU111" i="11"/>
  <c r="FT111" i="11"/>
  <c r="DN111" i="11" s="1"/>
  <c r="FP111" i="11"/>
  <c r="DJ111" i="11" s="1"/>
  <c r="FW111" i="11"/>
  <c r="DQ111" i="11" s="1"/>
  <c r="N111" i="11"/>
  <c r="DK111" i="11"/>
  <c r="M111" i="11"/>
  <c r="DH111" i="11"/>
  <c r="J111" i="11"/>
  <c r="DI111" i="11"/>
  <c r="K111" i="11"/>
  <c r="DO111" i="11"/>
  <c r="Q111" i="11"/>
  <c r="DP111" i="11"/>
  <c r="R111" i="11"/>
  <c r="FJ111" i="11" l="1"/>
  <c r="FK112" i="11" s="1"/>
  <c r="BY112" i="11" s="1"/>
  <c r="DW112" i="11" l="1"/>
  <c r="BG112" i="11"/>
  <c r="BK112" i="11"/>
  <c r="EN112" i="11"/>
  <c r="AY112" i="11"/>
  <c r="AI112" i="11"/>
  <c r="BX112" i="11"/>
  <c r="DG112" i="11"/>
  <c r="DX112" i="11"/>
  <c r="AF112" i="11"/>
  <c r="CZ112" i="11"/>
  <c r="CH112" i="11"/>
  <c r="AC112" i="11"/>
  <c r="Z112" i="11"/>
  <c r="AK112" i="11"/>
  <c r="DT112" i="11"/>
  <c r="FA112" i="11"/>
  <c r="BP112" i="11"/>
  <c r="BJ112" i="11"/>
  <c r="CL112" i="11"/>
  <c r="CC112" i="11"/>
  <c r="EQ112" i="11"/>
  <c r="AM112" i="11"/>
  <c r="Y112" i="11"/>
  <c r="AE112" i="11"/>
  <c r="AP112" i="11"/>
  <c r="AJ112" i="11"/>
  <c r="EP112" i="11"/>
  <c r="CI112" i="11"/>
  <c r="AG112" i="11"/>
  <c r="EM112" i="11"/>
  <c r="CW112" i="11"/>
  <c r="CO112" i="11"/>
  <c r="BQ112" i="11"/>
  <c r="BL112" i="11"/>
  <c r="BR112" i="11"/>
  <c r="CP112" i="11"/>
  <c r="DS112" i="11"/>
  <c r="EW112" i="11"/>
  <c r="EG112" i="11"/>
  <c r="EC112" i="11"/>
  <c r="CR112" i="11"/>
  <c r="BB112" i="11"/>
  <c r="O112" i="11"/>
  <c r="AW112" i="11"/>
  <c r="FC112" i="11"/>
  <c r="AO112" i="11"/>
  <c r="FE112" i="11"/>
  <c r="DF112" i="11"/>
  <c r="FD112" i="11"/>
  <c r="BZ112" i="11"/>
  <c r="EH112" i="11"/>
  <c r="BI112" i="11"/>
  <c r="AQ112" i="11"/>
  <c r="EK112" i="11"/>
  <c r="DV112" i="11"/>
  <c r="BV112" i="11"/>
  <c r="ED112" i="11"/>
  <c r="BO112" i="11"/>
  <c r="ER112" i="11"/>
  <c r="CE112" i="11"/>
  <c r="CB112" i="11"/>
  <c r="BN112" i="11"/>
  <c r="X112" i="11"/>
  <c r="AX112" i="11"/>
  <c r="AN112" i="11"/>
  <c r="AV112" i="11"/>
  <c r="CT112" i="11"/>
  <c r="EU112" i="11"/>
  <c r="DD112" i="11"/>
  <c r="DU112" i="11"/>
  <c r="EB112" i="11"/>
  <c r="EL112" i="11"/>
  <c r="BH112" i="11"/>
  <c r="DB112" i="11"/>
  <c r="EY112" i="11"/>
  <c r="EZ112" i="11"/>
  <c r="CU112" i="11"/>
  <c r="BE112" i="11"/>
  <c r="CV112" i="11"/>
  <c r="DZ112" i="11"/>
  <c r="DY112" i="11"/>
  <c r="W112" i="11"/>
  <c r="AA112" i="11"/>
  <c r="CF112" i="11"/>
  <c r="CS112" i="11"/>
  <c r="DA112" i="11"/>
  <c r="CN112" i="11"/>
  <c r="BD112" i="11"/>
  <c r="BW112" i="11"/>
  <c r="AH112" i="11"/>
  <c r="EX112" i="11"/>
  <c r="BA112" i="11"/>
  <c r="EF112" i="11"/>
  <c r="BS112" i="11"/>
  <c r="CD112" i="11"/>
  <c r="U112" i="11"/>
  <c r="BU112" i="11"/>
  <c r="AU112" i="11"/>
  <c r="EO112" i="11"/>
  <c r="AB112" i="11"/>
  <c r="DE112" i="11"/>
  <c r="T112" i="11"/>
  <c r="CM112" i="11"/>
  <c r="DC112" i="11"/>
  <c r="CX112" i="11"/>
  <c r="BF112" i="11"/>
  <c r="CG112" i="11"/>
  <c r="EA112" i="11"/>
  <c r="EV112" i="11"/>
  <c r="J112" i="11"/>
  <c r="EE112" i="11"/>
  <c r="CA112" i="11"/>
  <c r="CQ112" i="11"/>
  <c r="EJ112" i="11"/>
  <c r="CK112" i="11"/>
  <c r="BM112" i="11"/>
  <c r="FB112" i="11"/>
  <c r="AL112" i="11"/>
  <c r="ET112" i="11"/>
  <c r="CY112" i="11"/>
  <c r="EI112" i="11"/>
  <c r="ES112" i="11"/>
  <c r="AZ112" i="11"/>
  <c r="BT112" i="11"/>
  <c r="AT112" i="11"/>
  <c r="AS112" i="11"/>
  <c r="V112" i="11"/>
  <c r="AD112" i="11"/>
  <c r="AR112" i="11"/>
  <c r="BC112" i="11"/>
  <c r="CJ112" i="11"/>
  <c r="FI111" i="11"/>
  <c r="FP112" i="11"/>
  <c r="FO112" i="11"/>
  <c r="DJ112" i="11" s="1"/>
  <c r="FT112" i="11"/>
  <c r="DO112" i="11" s="1"/>
  <c r="FM112" i="11"/>
  <c r="DH112" i="11" s="1"/>
  <c r="FU112" i="11"/>
  <c r="FV112" i="11"/>
  <c r="FQ112" i="11"/>
  <c r="DL112" i="11" s="1"/>
  <c r="FW112" i="11"/>
  <c r="N112" i="11"/>
  <c r="P112" i="11"/>
  <c r="FR112" i="11" l="1"/>
  <c r="DM112" i="11" s="1"/>
  <c r="FS112" i="11"/>
  <c r="DN112" i="11" s="1"/>
  <c r="FN112" i="11"/>
  <c r="DI112" i="11" s="1"/>
  <c r="M112" i="11"/>
  <c r="K112" i="11"/>
  <c r="DR112" i="11"/>
  <c r="S112" i="11"/>
  <c r="DQ112" i="11"/>
  <c r="R112" i="11"/>
  <c r="DP112" i="11"/>
  <c r="Q112" i="11"/>
  <c r="DK112" i="11"/>
  <c r="L112" i="11"/>
  <c r="FJ112" i="11" l="1"/>
  <c r="FI112" i="11" s="1"/>
  <c r="FW113" i="11" s="1"/>
  <c r="FN113" i="11" l="1"/>
  <c r="FP113" i="11"/>
  <c r="FT113" i="11"/>
  <c r="FV113" i="11"/>
  <c r="DR113" i="11" s="1"/>
  <c r="FM113" i="11"/>
  <c r="FQ113" i="11"/>
  <c r="FU113" i="11"/>
  <c r="FR113" i="11"/>
  <c r="DN113" i="11" s="1"/>
  <c r="FO113" i="11"/>
  <c r="FS113" i="11"/>
  <c r="DM113" i="11"/>
  <c r="DK113" i="11"/>
  <c r="FK113" i="11"/>
  <c r="S113" i="11" s="1"/>
  <c r="CT113" i="11"/>
  <c r="BO113" i="11"/>
  <c r="DF113" i="11"/>
  <c r="CQ113" i="11"/>
  <c r="AF113" i="11"/>
  <c r="AX113" i="11"/>
  <c r="CG113" i="11"/>
  <c r="T113" i="11"/>
  <c r="CL113" i="11"/>
  <c r="CO113" i="11"/>
  <c r="CA113" i="11"/>
  <c r="BI113" i="11"/>
  <c r="AH113" i="11"/>
  <c r="EV113" i="11"/>
  <c r="AY113" i="11"/>
  <c r="CV113" i="11"/>
  <c r="ER113" i="11"/>
  <c r="DZ113" i="11"/>
  <c r="CK113" i="11"/>
  <c r="AT113" i="11"/>
  <c r="BG113" i="11"/>
  <c r="EC113" i="11"/>
  <c r="BC113" i="11"/>
  <c r="AL113" i="11"/>
  <c r="X113" i="11"/>
  <c r="AS113" i="11"/>
  <c r="DV113" i="11"/>
  <c r="EU113" i="11"/>
  <c r="BJ113" i="11"/>
  <c r="EE113" i="11"/>
  <c r="DD113" i="11"/>
  <c r="CB113" i="11"/>
  <c r="EQ113" i="11"/>
  <c r="AG113" i="11"/>
  <c r="EF113" i="11"/>
  <c r="EB113" i="11"/>
  <c r="BF113" i="11"/>
  <c r="FC113" i="11"/>
  <c r="CN113" i="11"/>
  <c r="EA113" i="11"/>
  <c r="ET113" i="11"/>
  <c r="CP113" i="11"/>
  <c r="Y113" i="11"/>
  <c r="AM113" i="11"/>
  <c r="EK113" i="11"/>
  <c r="CU113" i="11"/>
  <c r="CZ113" i="11"/>
  <c r="DH113" i="11"/>
  <c r="AE113" i="11"/>
  <c r="BL113" i="11"/>
  <c r="BU113" i="11"/>
  <c r="CI113" i="11"/>
  <c r="EJ113" i="11"/>
  <c r="EP113" i="11"/>
  <c r="BS113" i="11"/>
  <c r="AZ113" i="11"/>
  <c r="FD113" i="11"/>
  <c r="AR113" i="11"/>
  <c r="EO113" i="11"/>
  <c r="BP113" i="11"/>
  <c r="BK113" i="11"/>
  <c r="EM113" i="11"/>
  <c r="BE113" i="11"/>
  <c r="U113" i="11"/>
  <c r="CR113" i="11"/>
  <c r="EZ113" i="11"/>
  <c r="DX113" i="11"/>
  <c r="DB113" i="11"/>
  <c r="BY113" i="11"/>
  <c r="EG113" i="11"/>
  <c r="AO113" i="11"/>
  <c r="CW113" i="11"/>
  <c r="CX113" i="11"/>
  <c r="Z113" i="11"/>
  <c r="DQ113" i="11"/>
  <c r="P113" i="11"/>
  <c r="K113" i="11"/>
  <c r="O113" i="11"/>
  <c r="DO113" i="11"/>
  <c r="J113" i="11"/>
  <c r="R113" i="11"/>
  <c r="DS113" i="11"/>
  <c r="DP113" i="11"/>
  <c r="DL113" i="11"/>
  <c r="DI113" i="11"/>
  <c r="M113" i="11"/>
  <c r="DJ113" i="11"/>
  <c r="DE113" i="11" l="1"/>
  <c r="AC113" i="11"/>
  <c r="BB113" i="11"/>
  <c r="V113" i="11"/>
  <c r="AP113" i="11"/>
  <c r="CJ113" i="11"/>
  <c r="AU113" i="11"/>
  <c r="DC113" i="11"/>
  <c r="EN113" i="11"/>
  <c r="AB113" i="11"/>
  <c r="BT113" i="11"/>
  <c r="ED113" i="11"/>
  <c r="EI113" i="11"/>
  <c r="W113" i="11"/>
  <c r="DA113" i="11"/>
  <c r="CD113" i="11"/>
  <c r="FA113" i="11"/>
  <c r="BW113" i="11"/>
  <c r="FB113" i="11"/>
  <c r="AD113" i="11"/>
  <c r="AK113" i="11"/>
  <c r="BR113" i="11"/>
  <c r="BV113" i="11"/>
  <c r="AA113" i="11"/>
  <c r="CM113" i="11"/>
  <c r="ES113" i="11"/>
  <c r="BM113" i="11"/>
  <c r="DY113" i="11"/>
  <c r="AV113" i="11"/>
  <c r="AN113" i="11"/>
  <c r="CE113" i="11"/>
  <c r="AI113" i="11"/>
  <c r="EW113" i="11"/>
  <c r="L113" i="11"/>
  <c r="CC113" i="11"/>
  <c r="BH113" i="11"/>
  <c r="BA113" i="11"/>
  <c r="DG113" i="11"/>
  <c r="AW113" i="11"/>
  <c r="BD113" i="11"/>
  <c r="CY113" i="11"/>
  <c r="EX113" i="11"/>
  <c r="CS113" i="11"/>
  <c r="BX113" i="11"/>
  <c r="EL113" i="11"/>
  <c r="DT113" i="11"/>
  <c r="CF113" i="11"/>
  <c r="FE113" i="11"/>
  <c r="DU113" i="11"/>
  <c r="BQ113" i="11"/>
  <c r="AJ113" i="11"/>
  <c r="EY113" i="11"/>
  <c r="AQ113" i="11"/>
  <c r="BN113" i="11"/>
  <c r="EH113" i="11"/>
  <c r="BZ113" i="11"/>
  <c r="DW113" i="11"/>
  <c r="CH113" i="11"/>
  <c r="N113" i="11"/>
  <c r="Q113" i="11"/>
  <c r="FJ113" i="11" l="1"/>
  <c r="FI113" i="11" s="1"/>
  <c r="FK114" i="11" l="1"/>
  <c r="CP114" i="11"/>
  <c r="AI114" i="11"/>
  <c r="CD114" i="11"/>
  <c r="DB114" i="11"/>
  <c r="DI114" i="11"/>
  <c r="BE114" i="11"/>
  <c r="CS114" i="11"/>
  <c r="BX114" i="11"/>
  <c r="AF114" i="11"/>
  <c r="AC114" i="11"/>
  <c r="BU114" i="11"/>
  <c r="BB114" i="11"/>
  <c r="EJ114" i="11"/>
  <c r="DF114" i="11"/>
  <c r="AZ114" i="11"/>
  <c r="AR114" i="11"/>
  <c r="DC114" i="11"/>
  <c r="FC114" i="11"/>
  <c r="AY114" i="11"/>
  <c r="BG114" i="11"/>
  <c r="FE114" i="11"/>
  <c r="ET114" i="11"/>
  <c r="BQ114" i="11"/>
  <c r="CZ114" i="11"/>
  <c r="AT114" i="11"/>
  <c r="EP114" i="11"/>
  <c r="BC114" i="11"/>
  <c r="AS114" i="11"/>
  <c r="BJ114" i="11"/>
  <c r="BS114" i="11"/>
  <c r="CT114" i="11"/>
  <c r="ED114" i="11"/>
  <c r="DZ114" i="11"/>
  <c r="BW114" i="11"/>
  <c r="BT114" i="11"/>
  <c r="DG114" i="11"/>
  <c r="FD114" i="11"/>
  <c r="AE114" i="11"/>
  <c r="BL114" i="11"/>
  <c r="CX114" i="11"/>
  <c r="EF114" i="11"/>
  <c r="CU114" i="11"/>
  <c r="ES114" i="11"/>
  <c r="Y114" i="11"/>
  <c r="CO114" i="11"/>
  <c r="AX114" i="11"/>
  <c r="EO114" i="11"/>
  <c r="CK114" i="11"/>
  <c r="CJ114" i="11"/>
  <c r="EU114" i="11"/>
  <c r="CH114" i="11"/>
  <c r="EV114" i="11"/>
  <c r="CV114" i="11"/>
  <c r="BK114" i="11"/>
  <c r="CR114" i="11"/>
  <c r="T114" i="11"/>
  <c r="AP114" i="11"/>
  <c r="AL114" i="11"/>
  <c r="EK114" i="11"/>
  <c r="CW114" i="11"/>
  <c r="CM114" i="11"/>
  <c r="BR114" i="11"/>
  <c r="CQ114" i="11"/>
  <c r="EA114" i="11"/>
  <c r="EE114" i="11"/>
  <c r="EC114" i="11"/>
  <c r="BD114" i="11"/>
  <c r="CI114" i="11"/>
  <c r="AH114" i="11"/>
  <c r="V114" i="11"/>
  <c r="EX114" i="11"/>
  <c r="EQ114" i="11"/>
  <c r="AW114" i="11"/>
  <c r="DE114" i="11"/>
  <c r="BV114" i="11"/>
  <c r="AA114" i="11"/>
  <c r="BA114" i="11"/>
  <c r="DU114" i="11"/>
  <c r="DA114" i="11"/>
  <c r="BY114" i="11"/>
  <c r="AU114" i="11"/>
  <c r="CB114" i="11"/>
  <c r="EL114" i="11"/>
  <c r="CF114" i="11"/>
  <c r="BZ114" i="11"/>
  <c r="CL114" i="11"/>
  <c r="AK114" i="11"/>
  <c r="Z114" i="11"/>
  <c r="DH114" i="11"/>
  <c r="AD114" i="11"/>
  <c r="CE114" i="11"/>
  <c r="AQ114" i="11"/>
  <c r="EH114" i="11"/>
  <c r="AM114" i="11"/>
  <c r="CY114" i="11"/>
  <c r="BN114" i="11"/>
  <c r="DX114" i="11"/>
  <c r="DY114" i="11"/>
  <c r="DW114" i="11"/>
  <c r="BM114" i="11"/>
  <c r="FB114" i="11"/>
  <c r="BF114" i="11"/>
  <c r="ER114" i="11"/>
  <c r="DD114" i="11"/>
  <c r="AJ114" i="11"/>
  <c r="AB114" i="11"/>
  <c r="EG114" i="11"/>
  <c r="EY114" i="11"/>
  <c r="FA114" i="11"/>
  <c r="EN114" i="11"/>
  <c r="EM114" i="11"/>
  <c r="W114" i="11"/>
  <c r="U114" i="11"/>
  <c r="BI114" i="11"/>
  <c r="CC114" i="11"/>
  <c r="CG114" i="11"/>
  <c r="BO114" i="11"/>
  <c r="AV114" i="11"/>
  <c r="AN114" i="11"/>
  <c r="BP114" i="11"/>
  <c r="BH114" i="11"/>
  <c r="EZ114" i="11"/>
  <c r="EI114" i="11"/>
  <c r="X114" i="11"/>
  <c r="EW114" i="11"/>
  <c r="CA114" i="11"/>
  <c r="AO114" i="11"/>
  <c r="AG114" i="11"/>
  <c r="CN114" i="11"/>
  <c r="DV114" i="11"/>
  <c r="EB114" i="11"/>
  <c r="FU114" i="11"/>
  <c r="FT114" i="11"/>
  <c r="P114" i="11" s="1"/>
  <c r="FS114" i="11"/>
  <c r="O114" i="11" s="1"/>
  <c r="FN114" i="11"/>
  <c r="J114" i="11" s="1"/>
  <c r="FM114" i="11"/>
  <c r="FW114" i="11"/>
  <c r="S114" i="11" s="1"/>
  <c r="FR114" i="11"/>
  <c r="DO114" i="11" s="1"/>
  <c r="FO114" i="11"/>
  <c r="FV114" i="11"/>
  <c r="DS114" i="11" s="1"/>
  <c r="FP114" i="11"/>
  <c r="FQ114" i="11"/>
  <c r="M114" i="11" s="1"/>
  <c r="DQ114" i="11" l="1"/>
  <c r="Q114" i="11"/>
  <c r="DT114" i="11"/>
  <c r="DR114" i="11"/>
  <c r="K114" i="11"/>
  <c r="DK114" i="11"/>
  <c r="DL114" i="11"/>
  <c r="L114" i="11"/>
  <c r="R114" i="11"/>
  <c r="DN114" i="11"/>
  <c r="N114" i="11"/>
  <c r="DP114" i="11"/>
  <c r="DM114" i="11"/>
  <c r="DJ114" i="11"/>
  <c r="FJ114" i="11" l="1"/>
  <c r="FI114" i="11" s="1"/>
  <c r="FK115" i="11" l="1"/>
  <c r="CL115" i="11" s="1"/>
  <c r="DA115" i="11"/>
  <c r="FT115" i="11"/>
  <c r="FV115" i="11"/>
  <c r="FR115" i="11"/>
  <c r="FW115" i="11"/>
  <c r="FO115" i="11"/>
  <c r="FU115" i="11"/>
  <c r="FM115" i="11"/>
  <c r="FP115" i="11"/>
  <c r="FQ115" i="11"/>
  <c r="FS115" i="11"/>
  <c r="FN115" i="11"/>
  <c r="DO115" i="11" l="1"/>
  <c r="BH115" i="11"/>
  <c r="DM115" i="11"/>
  <c r="AO115" i="11"/>
  <c r="BY115" i="11"/>
  <c r="DI115" i="11"/>
  <c r="CJ115" i="11"/>
  <c r="AN115" i="11"/>
  <c r="BS115" i="11"/>
  <c r="BX115" i="11"/>
  <c r="DD115" i="11"/>
  <c r="CU115" i="11"/>
  <c r="BE115" i="11"/>
  <c r="DX115" i="11"/>
  <c r="R115" i="11"/>
  <c r="ET115" i="11"/>
  <c r="BV115" i="11"/>
  <c r="V115" i="11"/>
  <c r="DH115" i="11"/>
  <c r="DL115" i="11"/>
  <c r="EU115" i="11"/>
  <c r="DW115" i="11"/>
  <c r="CG115" i="11"/>
  <c r="DJ115" i="11"/>
  <c r="BZ115" i="11"/>
  <c r="FA115" i="11"/>
  <c r="AG115" i="11"/>
  <c r="X115" i="11"/>
  <c r="N115" i="11"/>
  <c r="EP115" i="11"/>
  <c r="CK115" i="11"/>
  <c r="FB115" i="11"/>
  <c r="AR115" i="11"/>
  <c r="DZ115" i="11"/>
  <c r="EC115" i="11"/>
  <c r="EI115" i="11"/>
  <c r="AB115" i="11"/>
  <c r="AP115" i="11"/>
  <c r="Q115" i="11"/>
  <c r="CB115" i="11"/>
  <c r="DY115" i="11"/>
  <c r="BM115" i="11"/>
  <c r="CF115" i="11"/>
  <c r="EJ115" i="11"/>
  <c r="CH115" i="11"/>
  <c r="BT115" i="11"/>
  <c r="CE115" i="11"/>
  <c r="CA115" i="11"/>
  <c r="EV115" i="11"/>
  <c r="CD115" i="11"/>
  <c r="EK115" i="11"/>
  <c r="CX115" i="11"/>
  <c r="EX115" i="11"/>
  <c r="BQ115" i="11"/>
  <c r="BN115" i="11"/>
  <c r="EM115" i="11"/>
  <c r="EH115" i="11"/>
  <c r="Z115" i="11"/>
  <c r="AU115" i="11"/>
  <c r="CZ115" i="11"/>
  <c r="BC115" i="11"/>
  <c r="BO115" i="11"/>
  <c r="AV115" i="11"/>
  <c r="AC115" i="11"/>
  <c r="CO115" i="11"/>
  <c r="BW115" i="11"/>
  <c r="EO115" i="11"/>
  <c r="BJ115" i="11"/>
  <c r="EZ115" i="11"/>
  <c r="CP115" i="11"/>
  <c r="CN115" i="11"/>
  <c r="AD115" i="11"/>
  <c r="BF115" i="11"/>
  <c r="AJ115" i="11"/>
  <c r="DG115" i="11"/>
  <c r="AZ115" i="11"/>
  <c r="W115" i="11"/>
  <c r="DF115" i="11"/>
  <c r="CR115" i="11"/>
  <c r="T115" i="11"/>
  <c r="AL115" i="11"/>
  <c r="DV115" i="11"/>
  <c r="EL115" i="11"/>
  <c r="CW115" i="11"/>
  <c r="EY115" i="11"/>
  <c r="U115" i="11"/>
  <c r="FC115" i="11"/>
  <c r="BD115" i="11"/>
  <c r="AY115" i="11"/>
  <c r="EF115" i="11"/>
  <c r="BR115" i="11"/>
  <c r="CM115" i="11"/>
  <c r="CV115" i="11"/>
  <c r="ES115" i="11"/>
  <c r="EA115" i="11"/>
  <c r="BB115" i="11"/>
  <c r="AT115" i="11"/>
  <c r="BL115" i="11"/>
  <c r="Y115" i="11"/>
  <c r="CQ115" i="11"/>
  <c r="AK115" i="11"/>
  <c r="EE115" i="11"/>
  <c r="FD115" i="11"/>
  <c r="AF115" i="11"/>
  <c r="EN115" i="11"/>
  <c r="AS115" i="11"/>
  <c r="AW115" i="11"/>
  <c r="DC115" i="11"/>
  <c r="AE115" i="11"/>
  <c r="BI115" i="11"/>
  <c r="BP115" i="11"/>
  <c r="AQ115" i="11"/>
  <c r="EB115" i="11"/>
  <c r="AI115" i="11"/>
  <c r="CY115" i="11"/>
  <c r="EG115" i="11"/>
  <c r="ER115" i="11"/>
  <c r="DE115" i="11"/>
  <c r="EQ115" i="11"/>
  <c r="CI115" i="11"/>
  <c r="CC115" i="11"/>
  <c r="BU115" i="11"/>
  <c r="EW115" i="11"/>
  <c r="AM115" i="11"/>
  <c r="AA115" i="11"/>
  <c r="CT115" i="11"/>
  <c r="AH115" i="11"/>
  <c r="BK115" i="11"/>
  <c r="BA115" i="11"/>
  <c r="AX115" i="11"/>
  <c r="ED115" i="11"/>
  <c r="BG115" i="11"/>
  <c r="DB115" i="11"/>
  <c r="FE115" i="11"/>
  <c r="CS115" i="11"/>
  <c r="P115" i="11"/>
  <c r="L115" i="11"/>
  <c r="S115" i="11"/>
  <c r="K115" i="11"/>
  <c r="J115" i="11"/>
  <c r="DR115" i="11"/>
  <c r="DP115" i="11"/>
  <c r="DN115" i="11"/>
  <c r="M115" i="11"/>
  <c r="O115" i="11"/>
  <c r="DS115" i="11"/>
  <c r="DT115" i="11"/>
  <c r="DQ115" i="11"/>
  <c r="DU115" i="11"/>
  <c r="DK115" i="11"/>
  <c r="FJ115" i="11" l="1"/>
  <c r="FK116" i="11" s="1"/>
  <c r="FI115" i="11" l="1"/>
  <c r="FP116" i="11" s="1"/>
  <c r="DO116" i="11" s="1"/>
  <c r="AD116" i="11"/>
  <c r="BF116" i="11"/>
  <c r="EO116" i="11"/>
  <c r="BX116" i="11"/>
  <c r="CC116" i="11"/>
  <c r="EG116" i="11"/>
  <c r="CV116" i="11"/>
  <c r="DH116" i="11"/>
  <c r="BQ116" i="11"/>
  <c r="CM116" i="11"/>
  <c r="EF116" i="11"/>
  <c r="CK116" i="11"/>
  <c r="FD116" i="11"/>
  <c r="BY116" i="11"/>
  <c r="CW116" i="11"/>
  <c r="AV116" i="11"/>
  <c r="AN116" i="11"/>
  <c r="BE116" i="11"/>
  <c r="BM116" i="11"/>
  <c r="BD116" i="11"/>
  <c r="EQ116" i="11"/>
  <c r="AP116" i="11"/>
  <c r="Z116" i="11"/>
  <c r="BW116" i="11"/>
  <c r="CZ116" i="11"/>
  <c r="BA116" i="11"/>
  <c r="DW116" i="11"/>
  <c r="EC116" i="11"/>
  <c r="CJ116" i="11"/>
  <c r="AX116" i="11"/>
  <c r="AB116" i="11"/>
  <c r="AM116" i="11"/>
  <c r="BK116" i="11"/>
  <c r="BL116" i="11"/>
  <c r="CG116" i="11"/>
  <c r="DI116" i="11"/>
  <c r="CN116" i="11"/>
  <c r="AC116" i="11"/>
  <c r="AO116" i="11"/>
  <c r="BC116" i="11"/>
  <c r="DX116" i="11"/>
  <c r="DF116" i="11"/>
  <c r="EW116" i="11"/>
  <c r="CB116" i="11"/>
  <c r="AQ116" i="11"/>
  <c r="FB116" i="11"/>
  <c r="AA116" i="11"/>
  <c r="EL116" i="11"/>
  <c r="DY116" i="11"/>
  <c r="EZ116" i="11"/>
  <c r="BO116" i="11"/>
  <c r="X116" i="11"/>
  <c r="CF116" i="11"/>
  <c r="AZ116" i="11"/>
  <c r="BV116" i="11"/>
  <c r="AT116" i="11"/>
  <c r="CI116" i="11"/>
  <c r="DK116" i="11"/>
  <c r="DB116" i="11"/>
  <c r="BZ116" i="11"/>
  <c r="CL116" i="11"/>
  <c r="BJ116" i="11"/>
  <c r="EA116" i="11"/>
  <c r="AY116" i="11"/>
  <c r="AF116" i="11"/>
  <c r="CY116" i="11"/>
  <c r="ES116" i="11"/>
  <c r="BP116" i="11"/>
  <c r="EM116" i="11"/>
  <c r="BI116" i="11"/>
  <c r="AE116" i="11"/>
  <c r="DC116" i="11"/>
  <c r="AK116" i="11"/>
  <c r="EB116" i="11"/>
  <c r="ED116" i="11"/>
  <c r="DZ116" i="11"/>
  <c r="BT116" i="11"/>
  <c r="FA116" i="11"/>
  <c r="AJ116" i="11"/>
  <c r="EV116" i="11"/>
  <c r="DJ116" i="11"/>
  <c r="ER116" i="11"/>
  <c r="CS116" i="11"/>
  <c r="EE116" i="11"/>
  <c r="CE116" i="11"/>
  <c r="Y116" i="11"/>
  <c r="FE116" i="11"/>
  <c r="EH116" i="11"/>
  <c r="BH116" i="11"/>
  <c r="EJ116" i="11"/>
  <c r="EN116" i="11"/>
  <c r="AG116" i="11"/>
  <c r="EU116" i="11"/>
  <c r="DD116" i="11"/>
  <c r="BS116" i="11"/>
  <c r="CH116" i="11"/>
  <c r="EP116" i="11"/>
  <c r="FC116" i="11"/>
  <c r="CR116" i="11"/>
  <c r="ET116" i="11"/>
  <c r="AI116" i="11"/>
  <c r="CX116" i="11"/>
  <c r="AR116" i="11"/>
  <c r="EK116" i="11"/>
  <c r="T116" i="11"/>
  <c r="BR116" i="11"/>
  <c r="EX116" i="11"/>
  <c r="CU116" i="11"/>
  <c r="U116" i="11"/>
  <c r="V116" i="11"/>
  <c r="BN116" i="11"/>
  <c r="CA116" i="11"/>
  <c r="EI116" i="11"/>
  <c r="BB116" i="11"/>
  <c r="CT116" i="11"/>
  <c r="AL116" i="11"/>
  <c r="CD116" i="11"/>
  <c r="CQ116" i="11"/>
  <c r="CO116" i="11"/>
  <c r="DG116" i="11"/>
  <c r="EY116" i="11"/>
  <c r="DE116" i="11"/>
  <c r="W116" i="11"/>
  <c r="BG116" i="11"/>
  <c r="AH116" i="11"/>
  <c r="DA116" i="11"/>
  <c r="CP116" i="11"/>
  <c r="AS116" i="11"/>
  <c r="AU116" i="11"/>
  <c r="BU116" i="11"/>
  <c r="AW116" i="11"/>
  <c r="L116" i="11" l="1"/>
  <c r="FU116" i="11"/>
  <c r="FN116" i="11"/>
  <c r="FS116" i="11"/>
  <c r="FM116" i="11"/>
  <c r="DL116" i="11" s="1"/>
  <c r="FR116" i="11"/>
  <c r="FV116" i="11"/>
  <c r="FT116" i="11"/>
  <c r="FO116" i="11"/>
  <c r="FW116" i="11"/>
  <c r="DV116" i="11" s="1"/>
  <c r="FQ116" i="11"/>
  <c r="S116" i="11"/>
  <c r="DR116" i="11" l="1"/>
  <c r="O116" i="11"/>
  <c r="DS116" i="11"/>
  <c r="P116" i="11"/>
  <c r="DP116" i="11"/>
  <c r="M116" i="11"/>
  <c r="DU116" i="11"/>
  <c r="R116" i="11"/>
  <c r="DM116" i="11"/>
  <c r="J116" i="11"/>
  <c r="DQ116" i="11"/>
  <c r="N116" i="11"/>
  <c r="DT116" i="11"/>
  <c r="Q116" i="11"/>
  <c r="DN116" i="11"/>
  <c r="K116" i="11"/>
  <c r="FJ116" i="11" l="1"/>
  <c r="FI116" i="11" s="1"/>
  <c r="FP117" i="11" s="1"/>
  <c r="FT117" i="11" l="1"/>
  <c r="FR117" i="11"/>
  <c r="FW117" i="11"/>
  <c r="FS117" i="11"/>
  <c r="FO117" i="11"/>
  <c r="FV117" i="11"/>
  <c r="FU117" i="11"/>
  <c r="FM117" i="11"/>
  <c r="FN117" i="11"/>
  <c r="FQ117" i="11"/>
  <c r="FK117" i="11"/>
  <c r="DS117" i="11" l="1"/>
  <c r="DT117" i="11"/>
  <c r="DP117" i="11"/>
  <c r="DO117" i="11"/>
  <c r="DV117" i="11"/>
  <c r="K117" i="11"/>
  <c r="S117" i="11"/>
  <c r="DN117" i="11"/>
  <c r="DF117" i="11"/>
  <c r="BU117" i="11"/>
  <c r="EM117" i="11"/>
  <c r="U117" i="11"/>
  <c r="O117" i="11"/>
  <c r="AL117" i="11"/>
  <c r="J117" i="11"/>
  <c r="Z117" i="11"/>
  <c r="CU117" i="11"/>
  <c r="EP117" i="11"/>
  <c r="DB117" i="11"/>
  <c r="AU117" i="11"/>
  <c r="EV117" i="11"/>
  <c r="CK117" i="11"/>
  <c r="EQ117" i="11"/>
  <c r="DL117" i="11"/>
  <c r="AG117" i="11"/>
  <c r="DC117" i="11"/>
  <c r="CD117" i="11"/>
  <c r="CY117" i="11"/>
  <c r="BJ117" i="11"/>
  <c r="DD117" i="11"/>
  <c r="BP117" i="11"/>
  <c r="EW117" i="11"/>
  <c r="CC117" i="11"/>
  <c r="BG117" i="11"/>
  <c r="DG117" i="11"/>
  <c r="CN117" i="11"/>
  <c r="EE117" i="11"/>
  <c r="EX117" i="11"/>
  <c r="EC117" i="11"/>
  <c r="AH117" i="11"/>
  <c r="R117" i="11"/>
  <c r="EF117" i="11"/>
  <c r="DX117" i="11"/>
  <c r="AT117" i="11"/>
  <c r="BN117" i="11"/>
  <c r="AY117" i="11"/>
  <c r="BA117" i="11"/>
  <c r="CQ117" i="11"/>
  <c r="CS117" i="11"/>
  <c r="AM117" i="11"/>
  <c r="BQ117" i="11"/>
  <c r="EL117" i="11"/>
  <c r="DA117" i="11"/>
  <c r="BZ117" i="11"/>
  <c r="V117" i="11"/>
  <c r="BW117" i="11"/>
  <c r="FB117" i="11"/>
  <c r="AX117" i="11"/>
  <c r="DK117" i="11"/>
  <c r="EZ117" i="11"/>
  <c r="DM117" i="11"/>
  <c r="BE117" i="11"/>
  <c r="AV117" i="11"/>
  <c r="CB117" i="11"/>
  <c r="DE117" i="11"/>
  <c r="AC117" i="11"/>
  <c r="BK117" i="11"/>
  <c r="W117" i="11"/>
  <c r="CO117" i="11"/>
  <c r="AK117" i="11"/>
  <c r="X117" i="11"/>
  <c r="ES117" i="11"/>
  <c r="BY117" i="11"/>
  <c r="BI117" i="11"/>
  <c r="CT117" i="11"/>
  <c r="BR117" i="11"/>
  <c r="CM117" i="11"/>
  <c r="AA117" i="11"/>
  <c r="BM117" i="11"/>
  <c r="EU117" i="11"/>
  <c r="BV117" i="11"/>
  <c r="DU117" i="11"/>
  <c r="DJ117" i="11"/>
  <c r="AS117" i="11"/>
  <c r="AQ117" i="11"/>
  <c r="ED117" i="11"/>
  <c r="BX117" i="11"/>
  <c r="EI117" i="11"/>
  <c r="AZ117" i="11"/>
  <c r="EG117" i="11"/>
  <c r="AP117" i="11"/>
  <c r="Q117" i="11"/>
  <c r="DR117" i="11"/>
  <c r="CE117" i="11"/>
  <c r="CW117" i="11"/>
  <c r="FD117" i="11"/>
  <c r="EH117" i="11"/>
  <c r="AJ117" i="11"/>
  <c r="BF117" i="11"/>
  <c r="DH117" i="11"/>
  <c r="CL117" i="11"/>
  <c r="EK117" i="11"/>
  <c r="CI117" i="11"/>
  <c r="AB117" i="11"/>
  <c r="EY117" i="11"/>
  <c r="FE117" i="11"/>
  <c r="DI117" i="11"/>
  <c r="Y117" i="11"/>
  <c r="ET117" i="11"/>
  <c r="N117" i="11"/>
  <c r="DZ117" i="11"/>
  <c r="P117" i="11"/>
  <c r="CH117" i="11"/>
  <c r="AD117" i="11"/>
  <c r="AW117" i="11"/>
  <c r="AR117" i="11"/>
  <c r="CG117" i="11"/>
  <c r="FC117" i="11"/>
  <c r="AF117" i="11"/>
  <c r="AN117" i="11"/>
  <c r="EB117" i="11"/>
  <c r="M117" i="11"/>
  <c r="CZ117" i="11"/>
  <c r="BO117" i="11"/>
  <c r="CP117" i="11"/>
  <c r="CA117" i="11"/>
  <c r="T117" i="11"/>
  <c r="BL117" i="11"/>
  <c r="CX117" i="11"/>
  <c r="BH117" i="11"/>
  <c r="CR117" i="11"/>
  <c r="EO117" i="11"/>
  <c r="DW117" i="11"/>
  <c r="L117" i="11"/>
  <c r="EA117" i="11"/>
  <c r="BT117" i="11"/>
  <c r="ER117" i="11"/>
  <c r="BB117" i="11"/>
  <c r="CF117" i="11"/>
  <c r="BD117" i="11"/>
  <c r="BC117" i="11"/>
  <c r="EN117" i="11"/>
  <c r="EJ117" i="11"/>
  <c r="AO117" i="11"/>
  <c r="CJ117" i="11"/>
  <c r="DY117" i="11"/>
  <c r="BS117" i="11"/>
  <c r="AE117" i="11"/>
  <c r="CV117" i="11"/>
  <c r="FA117" i="11"/>
  <c r="AI117" i="11"/>
  <c r="DQ117" i="11"/>
  <c r="FJ117" i="11" l="1"/>
  <c r="FK118" i="11" s="1"/>
  <c r="DK118" i="11" s="1"/>
  <c r="W118" i="11" l="1"/>
  <c r="BR118" i="11"/>
  <c r="EY118" i="11"/>
  <c r="EP118" i="11"/>
  <c r="BM118" i="11"/>
  <c r="X118" i="11"/>
  <c r="CZ118" i="11"/>
  <c r="FD118" i="11"/>
  <c r="CY118" i="11"/>
  <c r="AD118" i="11"/>
  <c r="CS118" i="11"/>
  <c r="AO118" i="11"/>
  <c r="BB118" i="11"/>
  <c r="EN118" i="11"/>
  <c r="R118" i="11"/>
  <c r="AJ118" i="11"/>
  <c r="EI118" i="11"/>
  <c r="EE118" i="11"/>
  <c r="EQ118" i="11"/>
  <c r="AK118" i="11"/>
  <c r="EC118" i="11"/>
  <c r="DH118" i="11"/>
  <c r="DC118" i="11"/>
  <c r="BD118" i="11"/>
  <c r="AT118" i="11"/>
  <c r="DL118" i="11"/>
  <c r="AG118" i="11"/>
  <c r="DG118" i="11"/>
  <c r="EA118" i="11"/>
  <c r="AA118" i="11"/>
  <c r="BF118" i="11"/>
  <c r="BS118" i="11"/>
  <c r="ER118" i="11"/>
  <c r="CK118" i="11"/>
  <c r="AU118" i="11"/>
  <c r="CR118" i="11"/>
  <c r="L118" i="11"/>
  <c r="CT118" i="11"/>
  <c r="Q118" i="11"/>
  <c r="BJ118" i="11"/>
  <c r="BP118" i="11"/>
  <c r="CX118" i="11"/>
  <c r="CV118" i="11"/>
  <c r="CB118" i="11"/>
  <c r="U118" i="11"/>
  <c r="CA118" i="11"/>
  <c r="EV118" i="11"/>
  <c r="N118" i="11"/>
  <c r="CI118" i="11"/>
  <c r="BN118" i="11"/>
  <c r="CO118" i="11"/>
  <c r="T118" i="11"/>
  <c r="EO118" i="11"/>
  <c r="CQ118" i="11"/>
  <c r="EG118" i="11"/>
  <c r="EF118" i="11"/>
  <c r="AY118" i="11"/>
  <c r="AB118" i="11"/>
  <c r="BU118" i="11"/>
  <c r="CF118" i="11"/>
  <c r="DY118" i="11"/>
  <c r="DM118" i="11"/>
  <c r="CG118" i="11"/>
  <c r="AN118" i="11"/>
  <c r="CW118" i="11"/>
  <c r="CN118" i="11"/>
  <c r="EH118" i="11"/>
  <c r="EL118" i="11"/>
  <c r="CM118" i="11"/>
  <c r="CH118" i="11"/>
  <c r="DJ118" i="11"/>
  <c r="BG118" i="11"/>
  <c r="AL118" i="11"/>
  <c r="EU118" i="11"/>
  <c r="FA118" i="11"/>
  <c r="EX118" i="11"/>
  <c r="FB118" i="11"/>
  <c r="Z118" i="11"/>
  <c r="AQ118" i="11"/>
  <c r="AW118" i="11"/>
  <c r="CP118" i="11"/>
  <c r="BZ118" i="11"/>
  <c r="BA118" i="11"/>
  <c r="EJ118" i="11"/>
  <c r="BE118" i="11"/>
  <c r="EZ118" i="11"/>
  <c r="DF118" i="11"/>
  <c r="AI118" i="11"/>
  <c r="BK118" i="11"/>
  <c r="DE118" i="11"/>
  <c r="CE118" i="11"/>
  <c r="EM118" i="11"/>
  <c r="AP118" i="11"/>
  <c r="AF118" i="11"/>
  <c r="FE118" i="11"/>
  <c r="CC118" i="11"/>
  <c r="CJ118" i="11"/>
  <c r="BH118" i="11"/>
  <c r="AX118" i="11"/>
  <c r="BO118" i="11"/>
  <c r="FC118" i="11"/>
  <c r="BV118" i="11"/>
  <c r="AR118" i="11"/>
  <c r="AM118" i="11"/>
  <c r="BI118" i="11"/>
  <c r="DZ118" i="11"/>
  <c r="AE118" i="11"/>
  <c r="DI118" i="11"/>
  <c r="O118" i="11"/>
  <c r="EK118" i="11"/>
  <c r="ES118" i="11"/>
  <c r="J118" i="11"/>
  <c r="ED118" i="11"/>
  <c r="BX118" i="11"/>
  <c r="BL118" i="11"/>
  <c r="BC118" i="11"/>
  <c r="EB118" i="11"/>
  <c r="BY118" i="11"/>
  <c r="BQ118" i="11"/>
  <c r="AH118" i="11"/>
  <c r="V118" i="11"/>
  <c r="Y118" i="11"/>
  <c r="DA118" i="11"/>
  <c r="CU118" i="11"/>
  <c r="BT118" i="11"/>
  <c r="ET118" i="11"/>
  <c r="DD118" i="11"/>
  <c r="EW118" i="11"/>
  <c r="BW118" i="11"/>
  <c r="AZ118" i="11"/>
  <c r="DB118" i="11"/>
  <c r="CL118" i="11"/>
  <c r="AC118" i="11"/>
  <c r="AS118" i="11"/>
  <c r="CD118" i="11"/>
  <c r="AV118" i="11"/>
  <c r="P118" i="11"/>
  <c r="FI117" i="11"/>
  <c r="S118" i="11"/>
  <c r="M118" i="11"/>
  <c r="K118" i="11"/>
  <c r="FR118" i="11" l="1"/>
  <c r="DS118" i="11" s="1"/>
  <c r="FN118" i="11"/>
  <c r="DO118" i="11" s="1"/>
  <c r="FT118" i="11"/>
  <c r="DU118" i="11" s="1"/>
  <c r="FP118" i="11"/>
  <c r="DQ118" i="11" s="1"/>
  <c r="FS118" i="11"/>
  <c r="DT118" i="11" s="1"/>
  <c r="FM118" i="11"/>
  <c r="DN118" i="11" s="1"/>
  <c r="FU118" i="11"/>
  <c r="DV118" i="11" s="1"/>
  <c r="FV118" i="11"/>
  <c r="DW118" i="11" s="1"/>
  <c r="FW118" i="11"/>
  <c r="DX118" i="11" s="1"/>
  <c r="FO118" i="11"/>
  <c r="DP118" i="11" s="1"/>
  <c r="FQ118" i="11"/>
  <c r="DR118" i="11" s="1"/>
  <c r="FJ118" i="11"/>
  <c r="FI118" i="11" s="1"/>
</calcChain>
</file>

<file path=xl/sharedStrings.xml><?xml version="1.0" encoding="utf-8"?>
<sst xmlns="http://schemas.openxmlformats.org/spreadsheetml/2006/main" count="668" uniqueCount="471">
  <si>
    <t>H</t>
  </si>
  <si>
    <t>L</t>
  </si>
  <si>
    <t>M</t>
  </si>
  <si>
    <t>Q</t>
  </si>
  <si>
    <t>Error Correction Level</t>
  </si>
  <si>
    <t>Version</t>
  </si>
  <si>
    <t>0100</t>
  </si>
  <si>
    <t>Byte Mode</t>
  </si>
  <si>
    <t>Byte Mode Indicator</t>
  </si>
  <si>
    <t>Error correction level</t>
  </si>
  <si>
    <t>Character Capacities by Version, Mode, and Error Correction</t>
  </si>
  <si>
    <t>Numeric Mode</t>
  </si>
  <si>
    <t>Alphanumeric Mode</t>
  </si>
  <si>
    <t>Kanji Mode</t>
  </si>
  <si>
    <t>Version and EC Level</t>
  </si>
  <si>
    <t>Total Number of Data Codewords for this Version and EC Level</t>
  </si>
  <si>
    <t>EC Codewords Per Block</t>
  </si>
  <si>
    <t>Number of Blocks in Group 1</t>
  </si>
  <si>
    <t>Number of Data Codewords in Each of Group 1's Blocks</t>
  </si>
  <si>
    <t>Number of Blocks in Group 2</t>
  </si>
  <si>
    <t>Number of Data Codewords in Each of Group 2's Blocks</t>
  </si>
  <si>
    <t>Total Data Codewords</t>
  </si>
  <si>
    <t>1-L</t>
  </si>
  <si>
    <t>(19*1) = 19</t>
  </si>
  <si>
    <t>1-M</t>
  </si>
  <si>
    <t>(16*1) = 16</t>
  </si>
  <si>
    <t>1-Q</t>
  </si>
  <si>
    <t>(13*1) = 13</t>
  </si>
  <si>
    <t>1-H</t>
  </si>
  <si>
    <t>(9*1) = 9</t>
  </si>
  <si>
    <t>2-L</t>
  </si>
  <si>
    <t>(34*1) = 34</t>
  </si>
  <si>
    <t>2-M</t>
  </si>
  <si>
    <t>(28*1) = 28</t>
  </si>
  <si>
    <t>2-Q</t>
  </si>
  <si>
    <t>(22*1) = 22</t>
  </si>
  <si>
    <t>2-H</t>
  </si>
  <si>
    <t>3-L</t>
  </si>
  <si>
    <t>(55*1) = 55</t>
  </si>
  <si>
    <t>3-M</t>
  </si>
  <si>
    <t>(44*1) = 44</t>
  </si>
  <si>
    <t>3-Q</t>
  </si>
  <si>
    <t>(17*2) = 34</t>
  </si>
  <si>
    <t>3-H</t>
  </si>
  <si>
    <t>(13*2) = 26</t>
  </si>
  <si>
    <t>4-L</t>
  </si>
  <si>
    <t>(80*1) = 80</t>
  </si>
  <si>
    <t>4-M</t>
  </si>
  <si>
    <t>(32*2) = 64</t>
  </si>
  <si>
    <t>4-Q</t>
  </si>
  <si>
    <t>(24*2) = 48</t>
  </si>
  <si>
    <t>4-H</t>
  </si>
  <si>
    <t>(9*4) = 36</t>
  </si>
  <si>
    <t>5-L</t>
  </si>
  <si>
    <t>(108*1) = 108</t>
  </si>
  <si>
    <t>5-M</t>
  </si>
  <si>
    <t>(43*2) = 86</t>
  </si>
  <si>
    <t>5-Q</t>
  </si>
  <si>
    <t>(15*2) + (16*2) = 62</t>
  </si>
  <si>
    <t>5-H</t>
  </si>
  <si>
    <t>(11*2) + (12*2) = 46</t>
  </si>
  <si>
    <t>6-L</t>
  </si>
  <si>
    <t>(68*2) = 136</t>
  </si>
  <si>
    <t>6-M</t>
  </si>
  <si>
    <t>(27*4) = 108</t>
  </si>
  <si>
    <t>6-Q</t>
  </si>
  <si>
    <t>(19*4) = 76</t>
  </si>
  <si>
    <t>6-H</t>
  </si>
  <si>
    <t>(15*4) = 60</t>
  </si>
  <si>
    <t>7-L</t>
  </si>
  <si>
    <t>(78*2) = 156</t>
  </si>
  <si>
    <t>7-M</t>
  </si>
  <si>
    <t>(31*4) = 124</t>
  </si>
  <si>
    <t>7-Q</t>
  </si>
  <si>
    <t>(14*2) + (15*4) = 88</t>
  </si>
  <si>
    <t>7-H</t>
  </si>
  <si>
    <t>(13*4) + (14*1) = 66</t>
  </si>
  <si>
    <t>8-L</t>
  </si>
  <si>
    <t>(97*2) = 194</t>
  </si>
  <si>
    <t>8-M</t>
  </si>
  <si>
    <t>(38*2) + (39*2) = 154</t>
  </si>
  <si>
    <t>8-Q</t>
  </si>
  <si>
    <t>(18*4) + (19*2) = 110</t>
  </si>
  <si>
    <t>8-H</t>
  </si>
  <si>
    <t>(14*4) + (15*2) = 86</t>
  </si>
  <si>
    <t>9-L</t>
  </si>
  <si>
    <t>(116*2) = 232</t>
  </si>
  <si>
    <t>9-M</t>
  </si>
  <si>
    <t>(36*3) + (37*2) = 182</t>
  </si>
  <si>
    <t>9-Q</t>
  </si>
  <si>
    <t>(16*4) + (17*4) = 132</t>
  </si>
  <si>
    <t>9-H</t>
  </si>
  <si>
    <t>(12*4) + (13*4) = 100</t>
  </si>
  <si>
    <t>10-L</t>
  </si>
  <si>
    <t>(68*2) + (69*2) = 274</t>
  </si>
  <si>
    <t>10-M</t>
  </si>
  <si>
    <t>(43*4) + (44*1) = 216</t>
  </si>
  <si>
    <t>10-Q</t>
  </si>
  <si>
    <t>(19*6) + (20*2) = 154</t>
  </si>
  <si>
    <t>10-H</t>
  </si>
  <si>
    <t>(15*6) + (16*2) = 122</t>
  </si>
  <si>
    <t>11-L</t>
  </si>
  <si>
    <t>(81*4) = 324</t>
  </si>
  <si>
    <t>11-M</t>
  </si>
  <si>
    <t>(50*1) + (51*4) = 254</t>
  </si>
  <si>
    <t>11-Q</t>
  </si>
  <si>
    <t>(22*4) + (23*4) = 180</t>
  </si>
  <si>
    <t>11-H</t>
  </si>
  <si>
    <t>(12*3) + (13*8) = 140</t>
  </si>
  <si>
    <t>12-L</t>
  </si>
  <si>
    <t>(92*2) + (93*2) = 370</t>
  </si>
  <si>
    <t>12-M</t>
  </si>
  <si>
    <t>(36*6) + (37*2) = 290</t>
  </si>
  <si>
    <t>12-Q</t>
  </si>
  <si>
    <t>(20*4) + (21*6) = 206</t>
  </si>
  <si>
    <t>12-H</t>
  </si>
  <si>
    <t>(14*7) + (15*4) = 158</t>
  </si>
  <si>
    <t>13-L</t>
  </si>
  <si>
    <t>(107*4) = 428</t>
  </si>
  <si>
    <t>13-M</t>
  </si>
  <si>
    <t>(37*8) + (38*1) = 334</t>
  </si>
  <si>
    <t>13-Q</t>
  </si>
  <si>
    <t>(20*8) + (21*4) = 244</t>
  </si>
  <si>
    <t>13-H</t>
  </si>
  <si>
    <t>(11*12) + (12*4) = 180</t>
  </si>
  <si>
    <t>14-L</t>
  </si>
  <si>
    <t>(115*3) + (116*1) = 461</t>
  </si>
  <si>
    <t>14-M</t>
  </si>
  <si>
    <t>(40*4) + (41*5) = 365</t>
  </si>
  <si>
    <t>14-Q</t>
  </si>
  <si>
    <t>(16*11) + (17*5) = 261</t>
  </si>
  <si>
    <t>14-H</t>
  </si>
  <si>
    <t>(12*11) + (13*5) = 197</t>
  </si>
  <si>
    <t>15-L</t>
  </si>
  <si>
    <t>(87*5) + (88*1) = 523</t>
  </si>
  <si>
    <t>15-M</t>
  </si>
  <si>
    <t>(41*5) + (42*5) = 415</t>
  </si>
  <si>
    <t>15-Q</t>
  </si>
  <si>
    <t>(24*5) + (25*7) = 295</t>
  </si>
  <si>
    <t>15-H</t>
  </si>
  <si>
    <t>(12*11) + (13*7) = 223</t>
  </si>
  <si>
    <t>16-L</t>
  </si>
  <si>
    <t>(98*5) + (99*1) = 589</t>
  </si>
  <si>
    <t>16-M</t>
  </si>
  <si>
    <t>(45*7) + (46*3) = 453</t>
  </si>
  <si>
    <t>16-Q</t>
  </si>
  <si>
    <t>(19*15) + (20*2) = 325</t>
  </si>
  <si>
    <t>16-H</t>
  </si>
  <si>
    <t>(15*3) + (16*13) = 253</t>
  </si>
  <si>
    <t>17-L</t>
  </si>
  <si>
    <t>(107*1) + (108*5) = 647</t>
  </si>
  <si>
    <t>17-M</t>
  </si>
  <si>
    <t>(46*10) + (47*1) = 507</t>
  </si>
  <si>
    <t>17-Q</t>
  </si>
  <si>
    <t>(22*1) + (23*15) = 367</t>
  </si>
  <si>
    <t>17-H</t>
  </si>
  <si>
    <t>(14*2) + (15*17) = 283</t>
  </si>
  <si>
    <t>18-L</t>
  </si>
  <si>
    <t>(120*5) + (121*1) = 721</t>
  </si>
  <si>
    <t>18-M</t>
  </si>
  <si>
    <t>(43*9) + (44*4) = 563</t>
  </si>
  <si>
    <t>18-Q</t>
  </si>
  <si>
    <t>(22*17) + (23*1) = 397</t>
  </si>
  <si>
    <t>18-H</t>
  </si>
  <si>
    <t>(14*2) + (15*19) = 313</t>
  </si>
  <si>
    <t>19-L</t>
  </si>
  <si>
    <t>(113*3) + (114*4) = 795</t>
  </si>
  <si>
    <t>19-M</t>
  </si>
  <si>
    <t>(44*3) + (45*11) = 627</t>
  </si>
  <si>
    <t>19-Q</t>
  </si>
  <si>
    <t>(21*17) + (22*4) = 445</t>
  </si>
  <si>
    <t>19-H</t>
  </si>
  <si>
    <t>(13*9) + (14*16) = 341</t>
  </si>
  <si>
    <t>20-L</t>
  </si>
  <si>
    <t>(107*3) + (108*5) = 861</t>
  </si>
  <si>
    <t>20-M</t>
  </si>
  <si>
    <t>(41*3) + (42*13) = 669</t>
  </si>
  <si>
    <t>20-Q</t>
  </si>
  <si>
    <t>(24*15) + (25*5) = 485</t>
  </si>
  <si>
    <t>20-H</t>
  </si>
  <si>
    <t>(15*15) + (16*10) = 385</t>
  </si>
  <si>
    <t>21-L</t>
  </si>
  <si>
    <t>(116*4) + (117*4) = 932</t>
  </si>
  <si>
    <t>21-M</t>
  </si>
  <si>
    <t>(42*17) = 714</t>
  </si>
  <si>
    <t>21-Q</t>
  </si>
  <si>
    <t>(22*17) + (23*6) = 512</t>
  </si>
  <si>
    <t>21-H</t>
  </si>
  <si>
    <t>(16*19) + (17*6) = 406</t>
  </si>
  <si>
    <t>22-L</t>
  </si>
  <si>
    <t>(111*2) + (112*7) = 1006</t>
  </si>
  <si>
    <t>22-M</t>
  </si>
  <si>
    <t>(46*17) = 782</t>
  </si>
  <si>
    <t>22-Q</t>
  </si>
  <si>
    <t>(24*7) + (25*16) = 568</t>
  </si>
  <si>
    <t>22-H</t>
  </si>
  <si>
    <t>(13*34) = 442</t>
  </si>
  <si>
    <t>23-L</t>
  </si>
  <si>
    <t>(121*4) + (122*5) = 1094</t>
  </si>
  <si>
    <t>23-M</t>
  </si>
  <si>
    <t>(47*4) + (48*14) = 860</t>
  </si>
  <si>
    <t>23-Q</t>
  </si>
  <si>
    <t>(24*11) + (25*14) = 614</t>
  </si>
  <si>
    <t>23-H</t>
  </si>
  <si>
    <t>(15*16) + (16*14) = 464</t>
  </si>
  <si>
    <t>24-L</t>
  </si>
  <si>
    <t>(117*6) + (118*4) = 1174</t>
  </si>
  <si>
    <t>24-M</t>
  </si>
  <si>
    <t>(45*6) + (46*14) = 914</t>
  </si>
  <si>
    <t>24-Q</t>
  </si>
  <si>
    <t>(24*11) + (25*16) = 664</t>
  </si>
  <si>
    <t>24-H</t>
  </si>
  <si>
    <t>(16*30) + (17*2) = 514</t>
  </si>
  <si>
    <t>25-L</t>
  </si>
  <si>
    <t>(106*8) + (107*4) = 1276</t>
  </si>
  <si>
    <t>25-M</t>
  </si>
  <si>
    <t>(47*8) + (48*13) = 1000</t>
  </si>
  <si>
    <t>25-Q</t>
  </si>
  <si>
    <t>(24*7) + (25*22) = 718</t>
  </si>
  <si>
    <t>25-H</t>
  </si>
  <si>
    <t>(15*22) + (16*13) = 538</t>
  </si>
  <si>
    <t>26-L</t>
  </si>
  <si>
    <t>(114*10) + (115*2) = 1370</t>
  </si>
  <si>
    <t>26-M</t>
  </si>
  <si>
    <t>(46*19) + (47*4) = 1062</t>
  </si>
  <si>
    <t>26-Q</t>
  </si>
  <si>
    <t>(22*28) + (23*6) = 754</t>
  </si>
  <si>
    <t>26-H</t>
  </si>
  <si>
    <t>(16*33) + (17*4) = 596</t>
  </si>
  <si>
    <t>27-L</t>
  </si>
  <si>
    <t>(122*8) + (123*4) = 1468</t>
  </si>
  <si>
    <t>27-M</t>
  </si>
  <si>
    <t>(45*22) + (46*3) = 1128</t>
  </si>
  <si>
    <t>27-Q</t>
  </si>
  <si>
    <t>(23*8) + (24*26) = 808</t>
  </si>
  <si>
    <t>27-H</t>
  </si>
  <si>
    <t>(15*12) + (16*28) = 628</t>
  </si>
  <si>
    <t>28-L</t>
  </si>
  <si>
    <t>(117*3) + (118*10) = 1531</t>
  </si>
  <si>
    <t>28-M</t>
  </si>
  <si>
    <t>(45*3) + (46*23) = 1193</t>
  </si>
  <si>
    <t>28-Q</t>
  </si>
  <si>
    <t>(24*4) + (25*31) = 871</t>
  </si>
  <si>
    <t>28-H</t>
  </si>
  <si>
    <t>(15*11) + (16*31) = 661</t>
  </si>
  <si>
    <t>29-L</t>
  </si>
  <si>
    <t>(116*7) + (117*7) = 1631</t>
  </si>
  <si>
    <t>29-M</t>
  </si>
  <si>
    <t>(45*21) + (46*7) = 1267</t>
  </si>
  <si>
    <t>29-Q</t>
  </si>
  <si>
    <t>(23*1) + (24*37) = 911</t>
  </si>
  <si>
    <t>29-H</t>
  </si>
  <si>
    <t>(15*19) + (16*26) = 701</t>
  </si>
  <si>
    <t>30-L</t>
  </si>
  <si>
    <t>(115*5) + (116*10) = 1735</t>
  </si>
  <si>
    <t>30-M</t>
  </si>
  <si>
    <t>(47*19) + (48*10) = 1373</t>
  </si>
  <si>
    <t>30-Q</t>
  </si>
  <si>
    <t>(24*15) + (25*25) = 985</t>
  </si>
  <si>
    <t>30-H</t>
  </si>
  <si>
    <t>(15*23) + (16*25) = 745</t>
  </si>
  <si>
    <t>31-L</t>
  </si>
  <si>
    <t>(115*13) + (116*3) = 1843</t>
  </si>
  <si>
    <t>31-M</t>
  </si>
  <si>
    <t>(46*2) + (47*29) = 1455</t>
  </si>
  <si>
    <t>31-Q</t>
  </si>
  <si>
    <t>(24*42) + (25*1) = 1033</t>
  </si>
  <si>
    <t>31-H</t>
  </si>
  <si>
    <t>(15*23) + (16*28) = 793</t>
  </si>
  <si>
    <t>32-L</t>
  </si>
  <si>
    <t>(115*17) = 1955</t>
  </si>
  <si>
    <t>32-M</t>
  </si>
  <si>
    <t>(46*10) + (47*23) = 1541</t>
  </si>
  <si>
    <t>32-Q</t>
  </si>
  <si>
    <t>(24*10) + (25*35) = 1115</t>
  </si>
  <si>
    <t>32-H</t>
  </si>
  <si>
    <t>(15*19) + (16*35) = 845</t>
  </si>
  <si>
    <t>33-L</t>
  </si>
  <si>
    <t>(115*17) + (116*1) = 2071</t>
  </si>
  <si>
    <t>33-M</t>
  </si>
  <si>
    <t>(46*14) + (47*21) = 1631</t>
  </si>
  <si>
    <t>33-Q</t>
  </si>
  <si>
    <t>(24*29) + (25*19) = 1171</t>
  </si>
  <si>
    <t>33-H</t>
  </si>
  <si>
    <t>(15*11) + (16*46) = 901</t>
  </si>
  <si>
    <t>34-L</t>
  </si>
  <si>
    <t>(115*13) + (116*6) = 2191</t>
  </si>
  <si>
    <t>34-M</t>
  </si>
  <si>
    <t>(46*14) + (47*23) = 1725</t>
  </si>
  <si>
    <t>34-Q</t>
  </si>
  <si>
    <t>(24*44) + (25*7) = 1231</t>
  </si>
  <si>
    <t>34-H</t>
  </si>
  <si>
    <t>(16*59) + (17*1) = 961</t>
  </si>
  <si>
    <t>35-L</t>
  </si>
  <si>
    <t>(121*12) + (122*7) = 2306</t>
  </si>
  <si>
    <t>35-M</t>
  </si>
  <si>
    <t>(47*12) + (48*26) = 1812</t>
  </si>
  <si>
    <t>35-Q</t>
  </si>
  <si>
    <t>(24*39) + (25*14) = 1286</t>
  </si>
  <si>
    <t>35-H</t>
  </si>
  <si>
    <t>(15*22) + (16*41) = 986</t>
  </si>
  <si>
    <t>36-L</t>
  </si>
  <si>
    <t>(121*6) + (122*14) = 2434</t>
  </si>
  <si>
    <t>36-M</t>
  </si>
  <si>
    <t>(47*6) + (48*34) = 1914</t>
  </si>
  <si>
    <t>36-Q</t>
  </si>
  <si>
    <t>(24*46) + (25*10) = 1354</t>
  </si>
  <si>
    <t>36-H</t>
  </si>
  <si>
    <t>(15*2) + (16*64) = 1054</t>
  </si>
  <si>
    <t>37-L</t>
  </si>
  <si>
    <t>(122*17) + (123*4) = 2566</t>
  </si>
  <si>
    <t>37-M</t>
  </si>
  <si>
    <t>(46*29) + (47*14) = 1992</t>
  </si>
  <si>
    <t>37-Q</t>
  </si>
  <si>
    <t>(24*49) + (25*10) = 1426</t>
  </si>
  <si>
    <t>37-H</t>
  </si>
  <si>
    <t>(15*24) + (16*46) = 1096</t>
  </si>
  <si>
    <t>38-L</t>
  </si>
  <si>
    <t>(122*4) + (123*18) = 2702</t>
  </si>
  <si>
    <t>38-M</t>
  </si>
  <si>
    <t>(46*13) + (47*32) = 2102</t>
  </si>
  <si>
    <t>38-Q</t>
  </si>
  <si>
    <t>(24*48) + (25*14) = 1502</t>
  </si>
  <si>
    <t>38-H</t>
  </si>
  <si>
    <t>(15*42) + (16*32) = 1142</t>
  </si>
  <si>
    <t>39-L</t>
  </si>
  <si>
    <t>(117*20) + (118*4) = 2812</t>
  </si>
  <si>
    <t>39-M</t>
  </si>
  <si>
    <t>(47*40) + (48*7) = 2216</t>
  </si>
  <si>
    <t>39-Q</t>
  </si>
  <si>
    <t>(24*43) + (25*22) = 1582</t>
  </si>
  <si>
    <t>39-H</t>
  </si>
  <si>
    <t>(15*10) + (16*67) = 1222</t>
  </si>
  <si>
    <t>40-L</t>
  </si>
  <si>
    <t>(118*19) + (119*6) = 2956</t>
  </si>
  <si>
    <t>40-M</t>
  </si>
  <si>
    <t>(47*18) + (48*31) = 2334</t>
  </si>
  <si>
    <t>40-Q</t>
  </si>
  <si>
    <t>(24*34) + (25*34) = 1666</t>
  </si>
  <si>
    <t>40-H</t>
  </si>
  <si>
    <t>(15*20) + (16*61) = 1276</t>
  </si>
  <si>
    <t>Exponent of ɑ</t>
  </si>
  <si>
    <t>Integer</t>
  </si>
  <si>
    <t>     </t>
  </si>
  <si>
    <t>QR Code Log Antilog Table for Galois Field 256</t>
  </si>
  <si>
    <t>Location</t>
  </si>
  <si>
    <t>Binary Words</t>
  </si>
  <si>
    <t>Coefficient</t>
  </si>
  <si>
    <t>Exponent</t>
  </si>
  <si>
    <t>GENERATOR POLYNOMIAL</t>
  </si>
  <si>
    <t>MESSAGE POLYNOMIAL</t>
  </si>
  <si>
    <t>Steps</t>
  </si>
  <si>
    <t>Error Correction Bits</t>
  </si>
  <si>
    <t>ECC Level</t>
  </si>
  <si>
    <t>Mask Pattern</t>
  </si>
  <si>
    <t>Type Information Bits</t>
  </si>
  <si>
    <t>List of all Format Information Strings</t>
  </si>
  <si>
    <t>Version Information String</t>
  </si>
  <si>
    <t>About Version Information Strings</t>
  </si>
  <si>
    <t>011010101011111</t>
  </si>
  <si>
    <t>111011111000100</t>
  </si>
  <si>
    <t>111001011110011</t>
  </si>
  <si>
    <t>111110110101010</t>
  </si>
  <si>
    <t>111100010011101</t>
  </si>
  <si>
    <t>110011000101111</t>
  </si>
  <si>
    <t>110001100011000</t>
  </si>
  <si>
    <t>110110001000001</t>
  </si>
  <si>
    <t>110100101110110</t>
  </si>
  <si>
    <t>101010000010010</t>
  </si>
  <si>
    <t>101000100100101</t>
  </si>
  <si>
    <t>101111001111100</t>
  </si>
  <si>
    <t>101101101001011</t>
  </si>
  <si>
    <t>100010111111001</t>
  </si>
  <si>
    <t>100000011001110</t>
  </si>
  <si>
    <t>100111110010111</t>
  </si>
  <si>
    <t>100101010100000</t>
  </si>
  <si>
    <t>011000001101000</t>
  </si>
  <si>
    <t>011111100110001</t>
  </si>
  <si>
    <t>011101000000110</t>
  </si>
  <si>
    <t>010010010110100</t>
  </si>
  <si>
    <t>010000110000011</t>
  </si>
  <si>
    <t>010111011011010</t>
  </si>
  <si>
    <t>010101111101101</t>
  </si>
  <si>
    <t>001011010001001</t>
  </si>
  <si>
    <t>001001110111110</t>
  </si>
  <si>
    <t>001110011100111</t>
  </si>
  <si>
    <t>001100111010000</t>
  </si>
  <si>
    <t>000011101100010</t>
  </si>
  <si>
    <t>000001001010101</t>
  </si>
  <si>
    <t>000110100001100</t>
  </si>
  <si>
    <t>000100000111011</t>
  </si>
  <si>
    <t>000111110010010100</t>
  </si>
  <si>
    <t>001000010110111100</t>
  </si>
  <si>
    <t>001001101010011000</t>
  </si>
  <si>
    <t>001010010011010010</t>
  </si>
  <si>
    <t>001011101111110110</t>
  </si>
  <si>
    <t>001100011101100010</t>
  </si>
  <si>
    <t>001101100001000110</t>
  </si>
  <si>
    <t>001110011000001100</t>
  </si>
  <si>
    <t>001111100100101000</t>
  </si>
  <si>
    <t>010000101101111000</t>
  </si>
  <si>
    <t>010001010001011100</t>
  </si>
  <si>
    <t>010010101000010100</t>
  </si>
  <si>
    <t>010011010100110000</t>
  </si>
  <si>
    <t>010100100110100100</t>
  </si>
  <si>
    <t>010101011010000000</t>
  </si>
  <si>
    <t>010110100011001000</t>
  </si>
  <si>
    <t>010111011111101100</t>
  </si>
  <si>
    <t>011000111011000100</t>
  </si>
  <si>
    <t>011001000111100000</t>
  </si>
  <si>
    <t>011010111110101000</t>
  </si>
  <si>
    <t>011011000010001100</t>
  </si>
  <si>
    <t>011100110000011000</t>
  </si>
  <si>
    <t>011101001100111100</t>
  </si>
  <si>
    <t>011110110101110100</t>
  </si>
  <si>
    <t>011111001001010000</t>
  </si>
  <si>
    <t>100000100111010000</t>
  </si>
  <si>
    <t>100001011011110000</t>
  </si>
  <si>
    <t>100010100010111000</t>
  </si>
  <si>
    <t>100011011110011000</t>
  </si>
  <si>
    <t>100100101100001000</t>
  </si>
  <si>
    <t>100101010000101000</t>
  </si>
  <si>
    <t>100110101001100000</t>
  </si>
  <si>
    <t>100111010101000000</t>
  </si>
  <si>
    <t>101000110001101000</t>
  </si>
  <si>
    <t>ERROR</t>
  </si>
  <si>
    <t>MASK</t>
  </si>
  <si>
    <t>FORMAT INFORMATION STRING</t>
  </si>
  <si>
    <t>Suggested mode Type</t>
  </si>
  <si>
    <t>Byte</t>
  </si>
  <si>
    <t>Padding zeros</t>
  </si>
  <si>
    <t>Add additional zeros to make a multiple of 8</t>
  </si>
  <si>
    <t>Pad Bytes</t>
  </si>
  <si>
    <t>Binary string final for encoding to QR</t>
  </si>
  <si>
    <t>Total number of data bits for this size QR (text bits + byte mode + mode type, excluding EC bits)</t>
  </si>
  <si>
    <t>Compiled Message Binary to use for EC calculation</t>
  </si>
  <si>
    <t>Total number of data codewords allowable for this size QR</t>
  </si>
  <si>
    <t>Total number of data codewords currently used</t>
  </si>
  <si>
    <t>RAW (PREMASK) QR</t>
  </si>
  <si>
    <t>This is a plug</t>
  </si>
  <si>
    <t>Synchronised Exponent</t>
  </si>
  <si>
    <t>Lead</t>
  </si>
  <si>
    <t>Byte place</t>
  </si>
  <si>
    <t>Change input text to 8-bit bytes</t>
  </si>
  <si>
    <t>Number of characters (bytes)</t>
  </si>
  <si>
    <t>Binary of number of characters</t>
  </si>
  <si>
    <t>BLOCK</t>
  </si>
  <si>
    <t>First post-drop</t>
  </si>
  <si>
    <t>First zero+1</t>
  </si>
  <si>
    <t>integer is</t>
  </si>
  <si>
    <t>zero?</t>
  </si>
  <si>
    <t>For Noting</t>
  </si>
  <si>
    <t>ECC Codewords</t>
  </si>
  <si>
    <t>Generator exponents of a</t>
  </si>
  <si>
    <t>Highest exponent (n)</t>
  </si>
  <si>
    <t>Example:</t>
  </si>
  <si>
    <t>a0x22 + a210x21 + a171x20 + a247x19 + a242x18 + a93x17 + a230x16 + a14x15 + a109x14 + a221x13 + a53x12 + a200x11 + a74x10 + a8x9 + a172x8 + a98x7 + a80x6 + a219x5 + a134x4 + a160x3 + a105x2 + a165x + a231</t>
  </si>
  <si>
    <t>a0x24 + a229x23 + a121x22 + a135x21 + a48x20 + a211x19 + a117x18 + a251x17 + a126x16 + a159x15 + a180x14 + a169x13 + a152x12 + a192x11 + a226x10 + a228x9 + a218x8 + a111x7 + a0x6 + a117x5 + a232x4 + a87x3 + a96x2 + a227x + a21</t>
  </si>
  <si>
    <t>a0x30 + a41x29 + a173x28 + a145x27 + a152x26 + a216x25 + a31x24 + a179x23 + a182x22 + a50x21 + a48x20 + a110x19 + a86x18 + a239x17 + a96x16 + a222x15 + a125x14 + a42x13 + a173x12 + a226x11 + a193x10 + a224x9 + a130x8 + a156x7 + a37x6 + a251x5 + a216x4 + a238x3 + a40x2 + a192x + a180</t>
  </si>
  <si>
    <t>Number of data codewords</t>
  </si>
  <si>
    <t>Number of blocks</t>
  </si>
  <si>
    <t>Data codewords per short block</t>
  </si>
  <si>
    <t>Data codewords per long block</t>
  </si>
  <si>
    <t>ECC codewords per any block</t>
  </si>
  <si>
    <t>Number of short blocks</t>
  </si>
  <si>
    <t>Number of long blocks</t>
  </si>
  <si>
    <t>VERSION 2 ERROR CORRECTION</t>
  </si>
  <si>
    <t>MASK PATTERN 0</t>
  </si>
  <si>
    <t>Created on 20250216 by daPlotzy.  QR Code is registered trademark of DENSO WAVE INCORPORATED.</t>
  </si>
  <si>
    <t>10000100100101001001100101000110000101001001101111010011000100000101000110110010100111110000000011101110011101000000110110111101</t>
  </si>
  <si>
    <t>Binary to encode =========================================================================================&gt;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</si>
</sst>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8F9F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2327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C757D"/>
      </left>
      <right style="medium">
        <color rgb="FF6C757D"/>
      </right>
      <top style="medium">
        <color rgb="FF6C757D"/>
      </top>
      <bottom style="medium">
        <color rgb="FF6C757D"/>
      </bottom>
      <diagonal/>
    </border>
    <border>
      <left style="medium">
        <color rgb="FF6C757D"/>
      </left>
      <right style="medium">
        <color rgb="FF6C757D"/>
      </right>
      <top style="medium">
        <color rgb="FF6C757D"/>
      </top>
      <bottom/>
      <diagonal/>
    </border>
    <border>
      <left style="medium">
        <color rgb="FF6C757D"/>
      </left>
      <right style="medium">
        <color rgb="FF6C757D"/>
      </right>
      <top/>
      <bottom/>
      <diagonal/>
    </border>
    <border>
      <left style="medium">
        <color rgb="FF6C757D"/>
      </left>
      <right style="medium">
        <color rgb="FF6C757D"/>
      </right>
      <top/>
      <bottom style="medium">
        <color rgb="FF6C757D"/>
      </bottom>
      <diagonal/>
    </border>
    <border>
      <left style="medium">
        <color rgb="FF6C757D"/>
      </left>
      <right style="medium">
        <color rgb="FF6C757D"/>
      </right>
      <top style="medium">
        <color rgb="FF000000"/>
      </top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 style="thick">
        <color theme="5"/>
      </bottom>
      <diagonal/>
    </border>
    <border>
      <left/>
      <right/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5"/>
      </left>
      <right style="thick">
        <color theme="5"/>
      </right>
      <top/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/>
      <diagonal/>
    </border>
    <border>
      <left style="thick">
        <color theme="5"/>
      </left>
      <right style="thick">
        <color theme="5"/>
      </right>
      <top/>
      <bottom style="thick">
        <color theme="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quotePrefix="1" applyAlignment="1">
      <alignment horizontal="left" wrapText="1"/>
    </xf>
    <xf numFmtId="0" fontId="1" fillId="0" borderId="0" xfId="0" applyFont="1" applyAlignment="1">
      <alignment vertical="center"/>
    </xf>
    <xf numFmtId="0" fontId="0" fillId="3" borderId="0" xfId="0" applyFill="1"/>
    <xf numFmtId="1" fontId="0" fillId="0" borderId="0" xfId="0" applyNumberFormat="1"/>
    <xf numFmtId="0" fontId="3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quotePrefix="1" applyFont="1" applyAlignment="1">
      <alignment horizontal="left"/>
    </xf>
    <xf numFmtId="0" fontId="0" fillId="0" borderId="1" xfId="0" applyBorder="1"/>
    <xf numFmtId="0" fontId="2" fillId="0" borderId="0" xfId="0" applyFont="1"/>
    <xf numFmtId="0" fontId="4" fillId="3" borderId="0" xfId="0" quotePrefix="1" applyFont="1" applyFill="1" applyAlignment="1">
      <alignment horizontal="left"/>
    </xf>
    <xf numFmtId="0" fontId="5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1" fontId="6" fillId="2" borderId="5" xfId="0" quotePrefix="1" applyNumberFormat="1" applyFont="1" applyFill="1" applyBorder="1" applyAlignment="1">
      <alignment horizontal="right" vertical="center" wrapText="1"/>
    </xf>
    <xf numFmtId="1" fontId="6" fillId="2" borderId="5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1" fontId="6" fillId="2" borderId="5" xfId="0" applyNumberFormat="1" applyFont="1" applyFill="1" applyBorder="1" applyAlignment="1">
      <alignment horizontal="right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" fillId="0" borderId="35" xfId="0" quotePrefix="1" applyFont="1" applyBorder="1" applyAlignment="1">
      <alignment horizontal="left"/>
    </xf>
    <xf numFmtId="0" fontId="1" fillId="0" borderId="36" xfId="0" applyFont="1" applyBorder="1" applyAlignment="1">
      <alignment horizontal="right"/>
    </xf>
    <xf numFmtId="0" fontId="1" fillId="0" borderId="37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1" fillId="0" borderId="39" xfId="0" applyFont="1" applyBorder="1"/>
    <xf numFmtId="0" fontId="0" fillId="0" borderId="40" xfId="0" applyBorder="1"/>
    <xf numFmtId="0" fontId="0" fillId="0" borderId="41" xfId="0" applyBorder="1"/>
    <xf numFmtId="0" fontId="1" fillId="0" borderId="42" xfId="0" applyFont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" fillId="0" borderId="2" xfId="0" quotePrefix="1" applyFont="1" applyBorder="1" applyAlignment="1">
      <alignment horizontal="left"/>
    </xf>
    <xf numFmtId="0" fontId="0" fillId="0" borderId="25" xfId="0" applyBorder="1"/>
    <xf numFmtId="0" fontId="1" fillId="0" borderId="26" xfId="0" quotePrefix="1" applyFont="1" applyBorder="1" applyAlignment="1">
      <alignment horizontal="left"/>
    </xf>
    <xf numFmtId="0" fontId="2" fillId="0" borderId="0" xfId="0" quotePrefix="1" applyFont="1" applyAlignment="1">
      <alignment horizontal="left"/>
    </xf>
    <xf numFmtId="3" fontId="2" fillId="0" borderId="0" xfId="0" applyNumberFormat="1" applyFont="1" applyAlignment="1">
      <alignment horizontal="left"/>
    </xf>
  </cellXfs>
  <cellStyles count="1">
    <cellStyle name="Normal" xfId="0" builtinId="0"/>
  </cellStyles>
  <dxfs count="6"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67CD-8BE3-4959-A921-83134DD0DE17}">
  <sheetPr codeName="Sheet3"/>
  <dimension ref="A1:HZ98"/>
  <sheetViews>
    <sheetView showGridLines="0" tabSelected="1" zoomScale="85" zoomScaleNormal="85" workbookViewId="0"/>
  </sheetViews>
  <sheetFormatPr defaultRowHeight="15" x14ac:dyDescent="0.25"/>
  <cols>
    <col min="1" max="4" width="3.140625" customWidth="1"/>
    <col min="5" max="7" width="3.28515625" customWidth="1"/>
    <col min="8" max="31" width="3.140625" customWidth="1"/>
    <col min="32" max="32" width="3.28515625" customWidth="1"/>
    <col min="33" max="33" width="5.140625" customWidth="1"/>
    <col min="34" max="234" width="9.28515625" customWidth="1"/>
  </cols>
  <sheetData>
    <row r="1" spans="1:234" x14ac:dyDescent="0.25">
      <c r="A1" s="2" t="s">
        <v>468</v>
      </c>
    </row>
    <row r="2" spans="1:234" x14ac:dyDescent="0.25">
      <c r="A2" s="2" t="s">
        <v>470</v>
      </c>
      <c r="AH2" s="51" t="s">
        <v>469</v>
      </c>
      <c r="AI2" s="4"/>
      <c r="AJ2" s="4"/>
      <c r="AK2" s="4"/>
      <c r="AL2" s="4"/>
      <c r="AM2" s="4"/>
      <c r="AN2" s="4"/>
      <c r="AO2" s="5"/>
    </row>
    <row r="3" spans="1:234" x14ac:dyDescent="0.25">
      <c r="A3" t="s">
        <v>442</v>
      </c>
      <c r="AG3">
        <v>0</v>
      </c>
      <c r="AH3" s="13">
        <f>AG3+8</f>
        <v>8</v>
      </c>
      <c r="AI3">
        <f t="shared" ref="AI3:CT3" si="0">AH3+8</f>
        <v>16</v>
      </c>
      <c r="AJ3">
        <f t="shared" si="0"/>
        <v>24</v>
      </c>
      <c r="AK3">
        <f t="shared" si="0"/>
        <v>32</v>
      </c>
      <c r="AL3">
        <f t="shared" si="0"/>
        <v>40</v>
      </c>
      <c r="AM3">
        <f t="shared" si="0"/>
        <v>48</v>
      </c>
      <c r="AN3">
        <f t="shared" si="0"/>
        <v>56</v>
      </c>
      <c r="AO3">
        <f t="shared" si="0"/>
        <v>64</v>
      </c>
      <c r="AP3">
        <f t="shared" si="0"/>
        <v>72</v>
      </c>
      <c r="AQ3">
        <f t="shared" si="0"/>
        <v>80</v>
      </c>
      <c r="AR3">
        <f t="shared" si="0"/>
        <v>88</v>
      </c>
      <c r="AS3">
        <f t="shared" si="0"/>
        <v>96</v>
      </c>
      <c r="AT3">
        <f t="shared" si="0"/>
        <v>104</v>
      </c>
      <c r="AU3">
        <f t="shared" si="0"/>
        <v>112</v>
      </c>
      <c r="AV3">
        <f t="shared" si="0"/>
        <v>120</v>
      </c>
      <c r="AW3">
        <f t="shared" si="0"/>
        <v>128</v>
      </c>
      <c r="AX3">
        <f t="shared" si="0"/>
        <v>136</v>
      </c>
      <c r="AY3">
        <f t="shared" si="0"/>
        <v>144</v>
      </c>
      <c r="AZ3">
        <f t="shared" si="0"/>
        <v>152</v>
      </c>
      <c r="BA3">
        <f t="shared" si="0"/>
        <v>160</v>
      </c>
      <c r="BB3">
        <f t="shared" si="0"/>
        <v>168</v>
      </c>
      <c r="BC3">
        <f t="shared" si="0"/>
        <v>176</v>
      </c>
      <c r="BD3">
        <f t="shared" si="0"/>
        <v>184</v>
      </c>
      <c r="BE3">
        <f t="shared" si="0"/>
        <v>192</v>
      </c>
      <c r="BF3">
        <f t="shared" si="0"/>
        <v>200</v>
      </c>
      <c r="BG3">
        <f t="shared" si="0"/>
        <v>208</v>
      </c>
      <c r="BH3">
        <f t="shared" si="0"/>
        <v>216</v>
      </c>
      <c r="BI3">
        <f t="shared" si="0"/>
        <v>224</v>
      </c>
      <c r="BJ3">
        <f t="shared" si="0"/>
        <v>232</v>
      </c>
      <c r="BK3">
        <f t="shared" si="0"/>
        <v>240</v>
      </c>
      <c r="BL3">
        <f t="shared" si="0"/>
        <v>248</v>
      </c>
      <c r="BM3">
        <f t="shared" si="0"/>
        <v>256</v>
      </c>
    </row>
    <row r="4" spans="1:234" x14ac:dyDescent="0.25">
      <c r="A4" t="s">
        <v>443</v>
      </c>
      <c r="AH4" s="31" t="str">
        <f>IFERROR(MID($AH$2,AG3+1,8),"")</f>
        <v>10000100</v>
      </c>
      <c r="AI4" s="31" t="str">
        <f t="shared" ref="AI4:BM4" si="1">IFERROR(MID($AH$2,AH3+1,8),"")</f>
        <v>10010100</v>
      </c>
      <c r="AJ4" s="31" t="str">
        <f t="shared" si="1"/>
        <v>10011001</v>
      </c>
      <c r="AK4" s="31" t="str">
        <f t="shared" si="1"/>
        <v>01000110</v>
      </c>
      <c r="AL4" s="31" t="str">
        <f t="shared" si="1"/>
        <v>00010100</v>
      </c>
      <c r="AM4" s="31" t="str">
        <f t="shared" si="1"/>
        <v>10011011</v>
      </c>
      <c r="AN4" s="31" t="str">
        <f t="shared" si="1"/>
        <v>11010011</v>
      </c>
      <c r="AO4" s="31" t="str">
        <f t="shared" si="1"/>
        <v>00010000</v>
      </c>
      <c r="AP4" s="31" t="str">
        <f t="shared" si="1"/>
        <v>01010001</v>
      </c>
      <c r="AQ4" s="31" t="str">
        <f t="shared" si="1"/>
        <v>10110010</v>
      </c>
      <c r="AR4" s="31" t="str">
        <f t="shared" si="1"/>
        <v>10011111</v>
      </c>
      <c r="AS4" s="31" t="str">
        <f t="shared" si="1"/>
        <v>00000000</v>
      </c>
      <c r="AT4" s="31" t="str">
        <f t="shared" si="1"/>
        <v>11101110</v>
      </c>
      <c r="AU4" s="31" t="str">
        <f t="shared" si="1"/>
        <v>01110100</v>
      </c>
      <c r="AV4" s="31" t="str">
        <f t="shared" si="1"/>
        <v>00001101</v>
      </c>
      <c r="AW4" s="31" t="str">
        <f t="shared" si="1"/>
        <v>10111101</v>
      </c>
      <c r="AX4" s="31" t="str">
        <f t="shared" si="1"/>
        <v/>
      </c>
      <c r="AY4" s="31" t="str">
        <f t="shared" si="1"/>
        <v/>
      </c>
      <c r="AZ4" s="31" t="str">
        <f t="shared" si="1"/>
        <v/>
      </c>
      <c r="BA4" s="31" t="str">
        <f t="shared" si="1"/>
        <v/>
      </c>
      <c r="BB4" s="31" t="str">
        <f t="shared" si="1"/>
        <v/>
      </c>
      <c r="BC4" s="31" t="str">
        <f t="shared" si="1"/>
        <v/>
      </c>
      <c r="BD4" s="31" t="str">
        <f t="shared" si="1"/>
        <v/>
      </c>
      <c r="BE4" s="31" t="str">
        <f t="shared" si="1"/>
        <v/>
      </c>
      <c r="BF4" s="31" t="str">
        <f t="shared" si="1"/>
        <v/>
      </c>
      <c r="BG4" s="31" t="str">
        <f t="shared" si="1"/>
        <v/>
      </c>
      <c r="BH4" s="31" t="str">
        <f t="shared" si="1"/>
        <v/>
      </c>
      <c r="BI4" s="31" t="str">
        <f t="shared" si="1"/>
        <v/>
      </c>
      <c r="BJ4" s="31" t="str">
        <f t="shared" si="1"/>
        <v/>
      </c>
      <c r="BK4" s="31" t="str">
        <f t="shared" si="1"/>
        <v/>
      </c>
      <c r="BL4" s="31" t="str">
        <f t="shared" si="1"/>
        <v/>
      </c>
      <c r="BM4" s="31" t="str">
        <f t="shared" si="1"/>
        <v/>
      </c>
      <c r="BN4" s="31" t="str">
        <f t="shared" ref="AI4:CS4" si="2">IFERROR(DEC2BIN(CODE(MID($AH$2,BN3,1)),8),"")</f>
        <v/>
      </c>
      <c r="BO4" s="31" t="str">
        <f t="shared" si="2"/>
        <v/>
      </c>
      <c r="BP4" s="31" t="str">
        <f t="shared" si="2"/>
        <v/>
      </c>
      <c r="BQ4" s="31" t="str">
        <f t="shared" si="2"/>
        <v/>
      </c>
      <c r="BR4" s="31" t="str">
        <f t="shared" si="2"/>
        <v/>
      </c>
      <c r="BS4" s="31" t="str">
        <f t="shared" si="2"/>
        <v/>
      </c>
      <c r="BT4" s="31" t="str">
        <f t="shared" si="2"/>
        <v/>
      </c>
      <c r="BU4" s="31" t="str">
        <f t="shared" si="2"/>
        <v/>
      </c>
      <c r="BV4" s="31" t="str">
        <f t="shared" si="2"/>
        <v/>
      </c>
      <c r="BW4" s="31" t="str">
        <f t="shared" si="2"/>
        <v/>
      </c>
      <c r="BX4" s="31" t="str">
        <f t="shared" si="2"/>
        <v/>
      </c>
      <c r="BY4" s="31" t="str">
        <f t="shared" si="2"/>
        <v/>
      </c>
      <c r="BZ4" s="31" t="str">
        <f t="shared" si="2"/>
        <v/>
      </c>
      <c r="CA4" s="31" t="str">
        <f t="shared" si="2"/>
        <v/>
      </c>
      <c r="CB4" s="31" t="str">
        <f t="shared" si="2"/>
        <v/>
      </c>
      <c r="CC4" s="31" t="str">
        <f t="shared" si="2"/>
        <v/>
      </c>
      <c r="CD4" s="31" t="str">
        <f t="shared" si="2"/>
        <v/>
      </c>
      <c r="CE4" s="31" t="str">
        <f t="shared" si="2"/>
        <v/>
      </c>
      <c r="CF4" s="31" t="str">
        <f t="shared" si="2"/>
        <v/>
      </c>
      <c r="CG4" s="31" t="str">
        <f t="shared" si="2"/>
        <v/>
      </c>
      <c r="CH4" s="31" t="str">
        <f t="shared" si="2"/>
        <v/>
      </c>
      <c r="CI4" s="31" t="str">
        <f t="shared" si="2"/>
        <v/>
      </c>
      <c r="CJ4" s="31" t="str">
        <f t="shared" si="2"/>
        <v/>
      </c>
      <c r="CK4" s="31" t="str">
        <f t="shared" si="2"/>
        <v/>
      </c>
      <c r="CL4" s="31" t="str">
        <f t="shared" si="2"/>
        <v/>
      </c>
      <c r="CM4" s="31" t="str">
        <f t="shared" si="2"/>
        <v/>
      </c>
      <c r="CN4" s="31" t="str">
        <f t="shared" si="2"/>
        <v/>
      </c>
      <c r="CO4" s="31" t="str">
        <f t="shared" si="2"/>
        <v/>
      </c>
      <c r="CP4" s="31" t="str">
        <f t="shared" si="2"/>
        <v/>
      </c>
      <c r="CQ4" s="31" t="str">
        <f t="shared" si="2"/>
        <v/>
      </c>
      <c r="CR4" s="31" t="str">
        <f t="shared" si="2"/>
        <v/>
      </c>
      <c r="CS4" s="31" t="str">
        <f t="shared" si="2"/>
        <v/>
      </c>
      <c r="CT4" s="31" t="str">
        <f t="shared" ref="CT4:FE4" si="3">IFERROR(DEC2BIN(CODE(MID($AH$2,CT3,1)),8),"")</f>
        <v/>
      </c>
      <c r="CU4" s="31" t="str">
        <f t="shared" si="3"/>
        <v/>
      </c>
      <c r="CV4" s="31" t="str">
        <f t="shared" si="3"/>
        <v/>
      </c>
      <c r="CW4" s="31" t="str">
        <f t="shared" si="3"/>
        <v/>
      </c>
      <c r="CX4" s="31" t="str">
        <f t="shared" si="3"/>
        <v/>
      </c>
      <c r="CY4" s="31" t="str">
        <f t="shared" si="3"/>
        <v/>
      </c>
      <c r="CZ4" s="31" t="str">
        <f t="shared" si="3"/>
        <v/>
      </c>
      <c r="DA4" s="31" t="str">
        <f t="shared" si="3"/>
        <v/>
      </c>
      <c r="DB4" s="31" t="str">
        <f t="shared" si="3"/>
        <v/>
      </c>
      <c r="DC4" s="31" t="str">
        <f t="shared" si="3"/>
        <v/>
      </c>
      <c r="DD4" s="31" t="str">
        <f t="shared" si="3"/>
        <v/>
      </c>
      <c r="DE4" s="31" t="str">
        <f t="shared" si="3"/>
        <v/>
      </c>
      <c r="DF4" s="31" t="str">
        <f t="shared" si="3"/>
        <v/>
      </c>
      <c r="DG4" s="31" t="str">
        <f t="shared" si="3"/>
        <v/>
      </c>
      <c r="DH4" s="31" t="str">
        <f t="shared" si="3"/>
        <v/>
      </c>
      <c r="DI4" s="31" t="str">
        <f t="shared" si="3"/>
        <v/>
      </c>
      <c r="DJ4" s="31" t="str">
        <f t="shared" si="3"/>
        <v/>
      </c>
      <c r="DK4" s="31" t="str">
        <f t="shared" si="3"/>
        <v/>
      </c>
      <c r="DL4" s="31" t="str">
        <f t="shared" si="3"/>
        <v/>
      </c>
      <c r="DM4" s="31" t="str">
        <f t="shared" si="3"/>
        <v/>
      </c>
      <c r="DN4" s="31" t="str">
        <f t="shared" si="3"/>
        <v/>
      </c>
      <c r="DO4" s="31" t="str">
        <f t="shared" si="3"/>
        <v/>
      </c>
      <c r="DP4" s="31" t="str">
        <f t="shared" si="3"/>
        <v/>
      </c>
      <c r="DQ4" s="31" t="str">
        <f t="shared" si="3"/>
        <v/>
      </c>
      <c r="DR4" s="31" t="str">
        <f t="shared" si="3"/>
        <v/>
      </c>
      <c r="DS4" s="31" t="str">
        <f t="shared" si="3"/>
        <v/>
      </c>
      <c r="DT4" s="31" t="str">
        <f t="shared" si="3"/>
        <v/>
      </c>
      <c r="DU4" s="31" t="str">
        <f t="shared" si="3"/>
        <v/>
      </c>
      <c r="DV4" s="31" t="str">
        <f t="shared" si="3"/>
        <v/>
      </c>
      <c r="DW4" s="31" t="str">
        <f t="shared" si="3"/>
        <v/>
      </c>
      <c r="DX4" s="31" t="str">
        <f t="shared" si="3"/>
        <v/>
      </c>
      <c r="DY4" s="31" t="str">
        <f t="shared" si="3"/>
        <v/>
      </c>
      <c r="DZ4" s="31" t="str">
        <f t="shared" si="3"/>
        <v/>
      </c>
      <c r="EA4" s="31" t="str">
        <f t="shared" si="3"/>
        <v/>
      </c>
      <c r="EB4" s="31" t="str">
        <f t="shared" si="3"/>
        <v/>
      </c>
      <c r="EC4" s="31" t="str">
        <f t="shared" si="3"/>
        <v/>
      </c>
      <c r="ED4" s="31" t="str">
        <f t="shared" si="3"/>
        <v/>
      </c>
      <c r="EE4" s="31" t="str">
        <f t="shared" si="3"/>
        <v/>
      </c>
      <c r="EF4" s="31" t="str">
        <f t="shared" si="3"/>
        <v/>
      </c>
      <c r="EG4" s="31" t="str">
        <f t="shared" si="3"/>
        <v/>
      </c>
      <c r="EH4" s="31" t="str">
        <f t="shared" si="3"/>
        <v/>
      </c>
      <c r="EI4" s="31" t="str">
        <f t="shared" si="3"/>
        <v/>
      </c>
      <c r="EJ4" s="31" t="str">
        <f t="shared" si="3"/>
        <v/>
      </c>
      <c r="EK4" s="31" t="str">
        <f t="shared" si="3"/>
        <v/>
      </c>
      <c r="EL4" s="31" t="str">
        <f t="shared" si="3"/>
        <v/>
      </c>
      <c r="EM4" s="31" t="str">
        <f t="shared" si="3"/>
        <v/>
      </c>
      <c r="EN4" s="31" t="str">
        <f t="shared" si="3"/>
        <v/>
      </c>
      <c r="EO4" s="31" t="str">
        <f t="shared" si="3"/>
        <v/>
      </c>
      <c r="EP4" s="31" t="str">
        <f t="shared" si="3"/>
        <v/>
      </c>
      <c r="EQ4" s="31" t="str">
        <f t="shared" si="3"/>
        <v/>
      </c>
      <c r="ER4" s="31" t="str">
        <f t="shared" si="3"/>
        <v/>
      </c>
      <c r="ES4" s="31" t="str">
        <f t="shared" si="3"/>
        <v/>
      </c>
      <c r="ET4" s="31" t="str">
        <f t="shared" si="3"/>
        <v/>
      </c>
      <c r="EU4" s="31" t="str">
        <f t="shared" si="3"/>
        <v/>
      </c>
      <c r="EV4" s="31" t="str">
        <f t="shared" si="3"/>
        <v/>
      </c>
      <c r="EW4" s="31" t="str">
        <f t="shared" si="3"/>
        <v/>
      </c>
      <c r="EX4" s="31" t="str">
        <f t="shared" si="3"/>
        <v/>
      </c>
      <c r="EY4" s="31" t="str">
        <f t="shared" si="3"/>
        <v/>
      </c>
      <c r="EZ4" s="31" t="str">
        <f t="shared" si="3"/>
        <v/>
      </c>
      <c r="FA4" s="31" t="str">
        <f t="shared" si="3"/>
        <v/>
      </c>
      <c r="FB4" s="31" t="str">
        <f t="shared" si="3"/>
        <v/>
      </c>
      <c r="FC4" s="31" t="str">
        <f t="shared" si="3"/>
        <v/>
      </c>
      <c r="FD4" s="31" t="str">
        <f t="shared" si="3"/>
        <v/>
      </c>
      <c r="FE4" s="31" t="str">
        <f t="shared" si="3"/>
        <v/>
      </c>
      <c r="FF4" s="31" t="str">
        <f t="shared" ref="FF4:HQ4" si="4">IFERROR(DEC2BIN(CODE(MID($AH$2,FF3,1)),8),"")</f>
        <v/>
      </c>
      <c r="FG4" s="31" t="str">
        <f t="shared" si="4"/>
        <v/>
      </c>
      <c r="FH4" s="31" t="str">
        <f t="shared" si="4"/>
        <v/>
      </c>
      <c r="FI4" s="31" t="str">
        <f t="shared" si="4"/>
        <v/>
      </c>
      <c r="FJ4" s="31" t="str">
        <f t="shared" si="4"/>
        <v/>
      </c>
      <c r="FK4" s="31" t="str">
        <f t="shared" si="4"/>
        <v/>
      </c>
      <c r="FL4" s="31" t="str">
        <f t="shared" si="4"/>
        <v/>
      </c>
      <c r="FM4" s="31" t="str">
        <f t="shared" si="4"/>
        <v/>
      </c>
      <c r="FN4" s="31" t="str">
        <f t="shared" si="4"/>
        <v/>
      </c>
      <c r="FO4" s="31" t="str">
        <f t="shared" si="4"/>
        <v/>
      </c>
      <c r="FP4" s="31" t="str">
        <f t="shared" si="4"/>
        <v/>
      </c>
      <c r="FQ4" s="31" t="str">
        <f t="shared" si="4"/>
        <v/>
      </c>
      <c r="FR4" s="31" t="str">
        <f t="shared" si="4"/>
        <v/>
      </c>
      <c r="FS4" s="31" t="str">
        <f t="shared" si="4"/>
        <v/>
      </c>
      <c r="FT4" s="31" t="str">
        <f t="shared" si="4"/>
        <v/>
      </c>
      <c r="FU4" s="31" t="str">
        <f t="shared" si="4"/>
        <v/>
      </c>
      <c r="FV4" s="31" t="str">
        <f t="shared" si="4"/>
        <v/>
      </c>
      <c r="FW4" s="31" t="str">
        <f t="shared" si="4"/>
        <v/>
      </c>
      <c r="FX4" s="31" t="str">
        <f t="shared" si="4"/>
        <v/>
      </c>
      <c r="FY4" s="31" t="str">
        <f t="shared" si="4"/>
        <v/>
      </c>
      <c r="FZ4" s="31" t="str">
        <f t="shared" si="4"/>
        <v/>
      </c>
      <c r="GA4" s="31" t="str">
        <f t="shared" si="4"/>
        <v/>
      </c>
      <c r="GB4" s="31" t="str">
        <f t="shared" si="4"/>
        <v/>
      </c>
      <c r="GC4" s="31" t="str">
        <f t="shared" si="4"/>
        <v/>
      </c>
      <c r="GD4" s="31" t="str">
        <f t="shared" si="4"/>
        <v/>
      </c>
      <c r="GE4" s="31" t="str">
        <f t="shared" si="4"/>
        <v/>
      </c>
      <c r="GF4" s="31" t="str">
        <f t="shared" si="4"/>
        <v/>
      </c>
      <c r="GG4" s="31" t="str">
        <f t="shared" si="4"/>
        <v/>
      </c>
      <c r="GH4" s="31" t="str">
        <f t="shared" si="4"/>
        <v/>
      </c>
      <c r="GI4" s="31" t="str">
        <f t="shared" si="4"/>
        <v/>
      </c>
      <c r="GJ4" s="31" t="str">
        <f t="shared" si="4"/>
        <v/>
      </c>
      <c r="GK4" s="31" t="str">
        <f t="shared" si="4"/>
        <v/>
      </c>
      <c r="GL4" s="31" t="str">
        <f t="shared" si="4"/>
        <v/>
      </c>
      <c r="GM4" s="31" t="str">
        <f t="shared" si="4"/>
        <v/>
      </c>
      <c r="GN4" s="31" t="str">
        <f t="shared" si="4"/>
        <v/>
      </c>
      <c r="GO4" s="31" t="str">
        <f t="shared" si="4"/>
        <v/>
      </c>
      <c r="GP4" s="31" t="str">
        <f t="shared" si="4"/>
        <v/>
      </c>
      <c r="GQ4" s="31" t="str">
        <f t="shared" si="4"/>
        <v/>
      </c>
      <c r="GR4" s="31" t="str">
        <f t="shared" si="4"/>
        <v/>
      </c>
      <c r="GS4" s="31" t="str">
        <f t="shared" si="4"/>
        <v/>
      </c>
      <c r="GT4" s="31" t="str">
        <f t="shared" si="4"/>
        <v/>
      </c>
      <c r="GU4" s="31" t="str">
        <f t="shared" si="4"/>
        <v/>
      </c>
      <c r="GV4" s="31" t="str">
        <f t="shared" si="4"/>
        <v/>
      </c>
      <c r="GW4" s="31" t="str">
        <f t="shared" si="4"/>
        <v/>
      </c>
      <c r="GX4" s="31" t="str">
        <f t="shared" si="4"/>
        <v/>
      </c>
      <c r="GY4" s="31" t="str">
        <f t="shared" si="4"/>
        <v/>
      </c>
      <c r="GZ4" s="31" t="str">
        <f t="shared" si="4"/>
        <v/>
      </c>
      <c r="HA4" s="31" t="str">
        <f t="shared" si="4"/>
        <v/>
      </c>
      <c r="HB4" s="31" t="str">
        <f t="shared" si="4"/>
        <v/>
      </c>
      <c r="HC4" s="31" t="str">
        <f t="shared" si="4"/>
        <v/>
      </c>
      <c r="HD4" s="31" t="str">
        <f t="shared" si="4"/>
        <v/>
      </c>
      <c r="HE4" s="31" t="str">
        <f t="shared" si="4"/>
        <v/>
      </c>
      <c r="HF4" s="31" t="str">
        <f t="shared" si="4"/>
        <v/>
      </c>
      <c r="HG4" s="31" t="str">
        <f t="shared" si="4"/>
        <v/>
      </c>
      <c r="HH4" s="31" t="str">
        <f t="shared" si="4"/>
        <v/>
      </c>
      <c r="HI4" s="31" t="str">
        <f t="shared" si="4"/>
        <v/>
      </c>
      <c r="HJ4" s="31" t="str">
        <f t="shared" si="4"/>
        <v/>
      </c>
      <c r="HK4" s="31" t="str">
        <f t="shared" si="4"/>
        <v/>
      </c>
      <c r="HL4" s="31" t="str">
        <f t="shared" si="4"/>
        <v/>
      </c>
      <c r="HM4" s="31" t="str">
        <f t="shared" si="4"/>
        <v/>
      </c>
      <c r="HN4" s="31" t="str">
        <f t="shared" si="4"/>
        <v/>
      </c>
      <c r="HO4" s="31" t="str">
        <f t="shared" si="4"/>
        <v/>
      </c>
      <c r="HP4" s="31" t="str">
        <f t="shared" si="4"/>
        <v/>
      </c>
      <c r="HQ4" s="31" t="str">
        <f t="shared" si="4"/>
        <v/>
      </c>
      <c r="HR4" s="31" t="str">
        <f t="shared" ref="HR4:HZ4" si="5">IFERROR(DEC2BIN(CODE(MID($AH$2,HR3,1)),8),"")</f>
        <v/>
      </c>
      <c r="HS4" s="31" t="str">
        <f t="shared" si="5"/>
        <v/>
      </c>
      <c r="HT4" s="31" t="str">
        <f t="shared" si="5"/>
        <v/>
      </c>
      <c r="HU4" s="31" t="str">
        <f t="shared" si="5"/>
        <v/>
      </c>
      <c r="HV4" s="31" t="str">
        <f t="shared" si="5"/>
        <v/>
      </c>
      <c r="HW4" s="31" t="str">
        <f t="shared" si="5"/>
        <v/>
      </c>
      <c r="HX4" s="31" t="str">
        <f t="shared" si="5"/>
        <v/>
      </c>
      <c r="HY4" s="31" t="str">
        <f t="shared" si="5"/>
        <v/>
      </c>
      <c r="HZ4" s="31" t="str">
        <f t="shared" si="5"/>
        <v/>
      </c>
    </row>
    <row r="5" spans="1:234" x14ac:dyDescent="0.25">
      <c r="A5" s="2" t="s">
        <v>444</v>
      </c>
      <c r="AH5" s="6">
        <f>LEN(AH2)/8</f>
        <v>16</v>
      </c>
    </row>
    <row r="6" spans="1:234" x14ac:dyDescent="0.25">
      <c r="A6" t="s">
        <v>445</v>
      </c>
      <c r="AH6" s="50" t="str">
        <f>DEC2BIN(AH5,8)</f>
        <v>00010000</v>
      </c>
    </row>
    <row r="7" spans="1:234" x14ac:dyDescent="0.25">
      <c r="A7" t="s">
        <v>428</v>
      </c>
      <c r="AH7" s="50" t="s">
        <v>429</v>
      </c>
    </row>
    <row r="8" spans="1:234" x14ac:dyDescent="0.25">
      <c r="A8" s="2" t="s">
        <v>8</v>
      </c>
      <c r="AH8" s="71" t="s">
        <v>6</v>
      </c>
    </row>
    <row r="9" spans="1:234" x14ac:dyDescent="0.25">
      <c r="A9" s="2" t="s">
        <v>5</v>
      </c>
      <c r="AH9" s="72">
        <v>2</v>
      </c>
    </row>
    <row r="10" spans="1:234" x14ac:dyDescent="0.25">
      <c r="A10" s="2" t="s">
        <v>9</v>
      </c>
      <c r="AH10" s="50" t="s">
        <v>1</v>
      </c>
    </row>
    <row r="11" spans="1:234" x14ac:dyDescent="0.25">
      <c r="A11" s="2" t="s">
        <v>436</v>
      </c>
      <c r="AH11" s="6">
        <f>INDEX(Capacity!$I$2:$J$162,MATCH(AH9&amp;"-"&amp;AH10,Capacity!$I$2:$I$162,0),2)</f>
        <v>34</v>
      </c>
    </row>
    <row r="12" spans="1:234" x14ac:dyDescent="0.25">
      <c r="A12" s="6" t="s">
        <v>437</v>
      </c>
      <c r="AH12" s="6">
        <f>AH5+(LEN(AH6)+LEN(AH8)+LEN(AH14))/8</f>
        <v>18</v>
      </c>
    </row>
    <row r="13" spans="1:234" x14ac:dyDescent="0.25">
      <c r="A13" s="2" t="s">
        <v>434</v>
      </c>
      <c r="AH13" s="6">
        <f>AH11*8</f>
        <v>272</v>
      </c>
    </row>
    <row r="14" spans="1:234" x14ac:dyDescent="0.25">
      <c r="A14" s="2" t="s">
        <v>430</v>
      </c>
      <c r="AH14" s="6" t="str">
        <f>REPT(0,MIN(4,AH13-LEN(AH8&amp;AH6&amp;_xlfn.CONCAT(AH4:HZ4))))</f>
        <v>0000</v>
      </c>
    </row>
    <row r="15" spans="1:234" x14ac:dyDescent="0.25">
      <c r="A15" s="2" t="s">
        <v>431</v>
      </c>
      <c r="AH15" t="str">
        <f>REPT(0,IF(MOD(LEN(AH8&amp;AH6&amp;_xlfn.CONCAT(AH4:HZ4)&amp;AH14),8)&lt;=0,0,8-MOD(LEN(AH8&amp;AH6&amp;_xlfn.CONCAT(AH4:HZ4)&amp;AH14),8)))</f>
        <v/>
      </c>
    </row>
    <row r="16" spans="1:234" x14ac:dyDescent="0.25">
      <c r="A16" s="2" t="s">
        <v>432</v>
      </c>
      <c r="AH16" t="str">
        <f>REPT("1110110000010001",(AH13-LEN(AH8&amp;AH6&amp;_xlfn.CONCAT(AH4:HZ4)&amp;AH14&amp;AH15))/8)</f>
        <v>1110110000010001111011000001000111101100000100011110110000010001111011000001000111101100000100011110110000010001111011000001000111101100000100011110110000010001111011000001000111101100000100011110110000010001111011000001000111101100000100011110110000010001</v>
      </c>
    </row>
    <row r="17" spans="1:109" x14ac:dyDescent="0.25">
      <c r="A17" s="2" t="s">
        <v>433</v>
      </c>
      <c r="AG17">
        <f>LEN(AH17)</f>
        <v>352</v>
      </c>
      <c r="AH17" s="2" t="str">
        <f>AH8&amp;AH6&amp;_xlfn.CONCAT(AH4:HZ4)&amp;AH14&amp;AH15&amp;MID(AH16,1,(AH13-LEN(AH8&amp;AH6&amp;_xlfn.CONCAT(AH4:HZ4)&amp;AH14&amp;AH15)))&amp;AH21</f>
        <v>0100000100001000010010010100100110010100011000010100100110111101001100010000010100011011001010011111000000001110111001110100000011011011110100001110110000010001111011000001000111101100000100011110110000010001111011000001000111101100000100011110110000010001111011000001000111010011101010000011000110110001000100011110110010110011110110010010010001010100</v>
      </c>
    </row>
    <row r="19" spans="1:109" x14ac:dyDescent="0.25">
      <c r="A19" s="2" t="s">
        <v>435</v>
      </c>
      <c r="AG19">
        <f>LEN(AH19)</f>
        <v>272</v>
      </c>
      <c r="AH19" s="2" t="str">
        <f>AH8&amp;AH6&amp;_xlfn.CONCAT(AH4:HZ4)&amp;AH14&amp;AH15&amp;MID(AH16,1,(AH13-LEN(AH8&amp;AH6&amp;_xlfn.CONCAT(AH4:HZ4)&amp;AH14&amp;AH15)))</f>
        <v>01000001000010000100100101001001100101000110000101001001101111010011000100000101000110110010100111110000000011101110011101000000110110111101000011101100000100011110110000010001111011000001000111101100000100011110110000010001111011000001000111101100000100011110110000010001</v>
      </c>
    </row>
    <row r="20" spans="1:109" x14ac:dyDescent="0.25">
      <c r="A20" s="2"/>
      <c r="AH20" s="2"/>
    </row>
    <row r="21" spans="1:109" x14ac:dyDescent="0.25">
      <c r="A21" s="6" t="s">
        <v>352</v>
      </c>
      <c r="AG21">
        <f>LEN(AH21)</f>
        <v>80</v>
      </c>
      <c r="AH21" t="str">
        <f>'25x25EC'!J3</f>
        <v>11010011101010000011000110110001000100011110110010110011110110010010010001010100</v>
      </c>
    </row>
    <row r="23" spans="1:109" x14ac:dyDescent="0.25">
      <c r="A23" s="32" t="s">
        <v>467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</row>
    <row r="24" spans="1:109" x14ac:dyDescent="0.25">
      <c r="A24" s="7">
        <v>0</v>
      </c>
      <c r="B24" s="7" t="s">
        <v>426</v>
      </c>
      <c r="AG24" s="7" t="s">
        <v>427</v>
      </c>
    </row>
    <row r="25" spans="1:109" x14ac:dyDescent="0.25">
      <c r="A25" s="8" t="s">
        <v>1</v>
      </c>
      <c r="B25" s="7" t="s">
        <v>425</v>
      </c>
      <c r="E25">
        <v>1</v>
      </c>
      <c r="F25">
        <v>2</v>
      </c>
      <c r="G25">
        <v>3</v>
      </c>
      <c r="H25">
        <v>4</v>
      </c>
      <c r="I25">
        <v>5</v>
      </c>
      <c r="J25">
        <v>6</v>
      </c>
      <c r="K25">
        <v>7</v>
      </c>
      <c r="L25">
        <v>8</v>
      </c>
      <c r="M25">
        <v>9</v>
      </c>
      <c r="N25">
        <v>10</v>
      </c>
      <c r="O25">
        <v>11</v>
      </c>
      <c r="P25">
        <v>12</v>
      </c>
      <c r="Q25">
        <v>13</v>
      </c>
      <c r="R25">
        <v>14</v>
      </c>
      <c r="S25">
        <v>15</v>
      </c>
      <c r="T25">
        <v>16</v>
      </c>
      <c r="U25">
        <v>17</v>
      </c>
      <c r="V25">
        <v>18</v>
      </c>
      <c r="W25">
        <v>19</v>
      </c>
      <c r="X25">
        <v>20</v>
      </c>
      <c r="Y25">
        <v>21</v>
      </c>
      <c r="Z25">
        <v>22</v>
      </c>
      <c r="AA25">
        <v>23</v>
      </c>
      <c r="AB25">
        <v>24</v>
      </c>
      <c r="AC25">
        <v>25</v>
      </c>
      <c r="AG25" s="12" t="str">
        <f>Capacity!AB3</f>
        <v>111011111000100</v>
      </c>
    </row>
    <row r="30" spans="1:109" x14ac:dyDescent="0.25">
      <c r="A30">
        <v>1</v>
      </c>
      <c r="E30" s="1">
        <f>E73</f>
        <v>1</v>
      </c>
      <c r="F30" s="1">
        <f>F73</f>
        <v>1</v>
      </c>
      <c r="G30" s="1">
        <f>G73</f>
        <v>1</v>
      </c>
      <c r="H30" s="1">
        <f>H73</f>
        <v>1</v>
      </c>
      <c r="I30" s="1">
        <f>I73</f>
        <v>1</v>
      </c>
      <c r="J30" s="1">
        <f>J73</f>
        <v>1</v>
      </c>
      <c r="K30" s="1">
        <f>K73</f>
        <v>1</v>
      </c>
      <c r="L30" s="1">
        <f>L73</f>
        <v>0</v>
      </c>
      <c r="M30" s="1">
        <f>VALUE(MID(AG25,15,1))</f>
        <v>0</v>
      </c>
      <c r="N30" s="1">
        <f>IF(MOD($A30+N$25,2)&lt;&gt;0,N73,1-N73)</f>
        <v>0</v>
      </c>
      <c r="O30" s="1">
        <f>IF(MOD($A30+O$25,2)&lt;&gt;0,O73,1-O73)</f>
        <v>1</v>
      </c>
      <c r="P30" s="1">
        <f>IF(MOD($A30+P$25,2)&lt;&gt;0,P73,1-P73)</f>
        <v>0</v>
      </c>
      <c r="Q30" s="1">
        <f>IF(MOD($A30+Q$25,2)&lt;&gt;0,Q73,1-Q73)</f>
        <v>0</v>
      </c>
      <c r="R30" s="1">
        <f>IF(MOD($A30+R$25,2)&lt;&gt;0,R73,1-R73)</f>
        <v>0</v>
      </c>
      <c r="S30" s="1">
        <f>IF(MOD($A30+S$25,2)&lt;&gt;0,S73,1-S73)</f>
        <v>1</v>
      </c>
      <c r="T30" s="1">
        <f>IF(MOD($A30+T$25,2)&lt;&gt;0,T73,1-T73)</f>
        <v>0</v>
      </c>
      <c r="U30" s="1">
        <f>IF(MOD($A30+U$25,2)&lt;&gt;0,U73,1-U73)</f>
        <v>0</v>
      </c>
      <c r="V30" s="1">
        <f>V73</f>
        <v>0</v>
      </c>
      <c r="W30" s="1">
        <f>W73</f>
        <v>1</v>
      </c>
      <c r="X30" s="1">
        <f>X73</f>
        <v>1</v>
      </c>
      <c r="Y30" s="1">
        <f>Y73</f>
        <v>1</v>
      </c>
      <c r="Z30" s="1">
        <f>Z73</f>
        <v>1</v>
      </c>
      <c r="AA30" s="1">
        <f>AA73</f>
        <v>1</v>
      </c>
      <c r="AB30" s="1">
        <f>AB73</f>
        <v>1</v>
      </c>
      <c r="AC30" s="1">
        <f>AC73</f>
        <v>1</v>
      </c>
    </row>
    <row r="31" spans="1:109" x14ac:dyDescent="0.25">
      <c r="A31">
        <v>2</v>
      </c>
      <c r="E31" s="1">
        <f>E74</f>
        <v>1</v>
      </c>
      <c r="F31" s="1">
        <f>F74</f>
        <v>0</v>
      </c>
      <c r="G31" s="1">
        <f>G74</f>
        <v>0</v>
      </c>
      <c r="H31" s="1">
        <f>H74</f>
        <v>0</v>
      </c>
      <c r="I31" s="1">
        <f>I74</f>
        <v>0</v>
      </c>
      <c r="J31" s="1">
        <f>J74</f>
        <v>0</v>
      </c>
      <c r="K31" s="1">
        <f>K74</f>
        <v>1</v>
      </c>
      <c r="L31" s="1">
        <f>L74</f>
        <v>0</v>
      </c>
      <c r="M31" s="1">
        <f>VALUE(MID(AG25,14,1))</f>
        <v>0</v>
      </c>
      <c r="N31" s="1">
        <f>IF(MOD($A31+N$25,2)&lt;&gt;0,N74,1-N74)</f>
        <v>1</v>
      </c>
      <c r="O31" s="1">
        <f>IF(MOD($A31+O$25,2)&lt;&gt;0,O74,1-O74)</f>
        <v>0</v>
      </c>
      <c r="P31" s="1">
        <f>IF(MOD($A31+P$25,2)&lt;&gt;0,P74,1-P74)</f>
        <v>0</v>
      </c>
      <c r="Q31" s="1">
        <f>IF(MOD($A31+Q$25,2)&lt;&gt;0,Q74,1-Q74)</f>
        <v>0</v>
      </c>
      <c r="R31" s="1">
        <f>IF(MOD($A31+R$25,2)&lt;&gt;0,R74,1-R74)</f>
        <v>1</v>
      </c>
      <c r="S31" s="1">
        <f>IF(MOD($A31+S$25,2)&lt;&gt;0,S74,1-S74)</f>
        <v>0</v>
      </c>
      <c r="T31" s="1">
        <f>IF(MOD($A31+T$25,2)&lt;&gt;0,T74,1-T74)</f>
        <v>0</v>
      </c>
      <c r="U31" s="1">
        <f>IF(MOD($A31+U$25,2)&lt;&gt;0,U74,1-U74)</f>
        <v>0</v>
      </c>
      <c r="V31" s="1">
        <f>V74</f>
        <v>0</v>
      </c>
      <c r="W31" s="1">
        <f>W74</f>
        <v>1</v>
      </c>
      <c r="X31" s="1">
        <f>X74</f>
        <v>0</v>
      </c>
      <c r="Y31" s="1">
        <f>Y74</f>
        <v>0</v>
      </c>
      <c r="Z31" s="1">
        <f>Z74</f>
        <v>0</v>
      </c>
      <c r="AA31" s="1">
        <f>AA74</f>
        <v>0</v>
      </c>
      <c r="AB31" s="1">
        <f>AB74</f>
        <v>0</v>
      </c>
      <c r="AC31" s="1">
        <f>AC74</f>
        <v>1</v>
      </c>
    </row>
    <row r="32" spans="1:109" x14ac:dyDescent="0.25">
      <c r="A32">
        <v>3</v>
      </c>
      <c r="E32" s="1">
        <f>E75</f>
        <v>1</v>
      </c>
      <c r="F32" s="1">
        <f>F75</f>
        <v>0</v>
      </c>
      <c r="G32" s="1">
        <f>G75</f>
        <v>1</v>
      </c>
      <c r="H32" s="1">
        <f>H75</f>
        <v>1</v>
      </c>
      <c r="I32" s="1">
        <f>I75</f>
        <v>1</v>
      </c>
      <c r="J32" s="1">
        <f>J75</f>
        <v>0</v>
      </c>
      <c r="K32" s="1">
        <f>K75</f>
        <v>1</v>
      </c>
      <c r="L32" s="1">
        <f>L75</f>
        <v>0</v>
      </c>
      <c r="M32" s="1">
        <f>VALUE(MID(AG25,13,1))</f>
        <v>1</v>
      </c>
      <c r="N32" s="1">
        <f>IF(MOD($A32+N$25,2)&lt;&gt;0,N75,1-N75)</f>
        <v>0</v>
      </c>
      <c r="O32" s="1">
        <f>IF(MOD($A32+O$25,2)&lt;&gt;0,O75,1-O75)</f>
        <v>0</v>
      </c>
      <c r="P32" s="1">
        <f>IF(MOD($A32+P$25,2)&lt;&gt;0,P75,1-P75)</f>
        <v>1</v>
      </c>
      <c r="Q32" s="1">
        <f>IF(MOD($A32+Q$25,2)&lt;&gt;0,Q75,1-Q75)</f>
        <v>0</v>
      </c>
      <c r="R32" s="1">
        <f>IF(MOD($A32+R$25,2)&lt;&gt;0,R75,1-R75)</f>
        <v>0</v>
      </c>
      <c r="S32" s="1">
        <f>IF(MOD($A32+S$25,2)&lt;&gt;0,S75,1-S75)</f>
        <v>0</v>
      </c>
      <c r="T32" s="1">
        <f>IF(MOD($A32+T$25,2)&lt;&gt;0,T75,1-T75)</f>
        <v>1</v>
      </c>
      <c r="U32" s="1">
        <f>IF(MOD($A32+U$25,2)&lt;&gt;0,U75,1-U75)</f>
        <v>0</v>
      </c>
      <c r="V32" s="1">
        <f>V75</f>
        <v>0</v>
      </c>
      <c r="W32" s="1">
        <f>W75</f>
        <v>1</v>
      </c>
      <c r="X32" s="1">
        <f>X75</f>
        <v>0</v>
      </c>
      <c r="Y32" s="1">
        <f>Y75</f>
        <v>1</v>
      </c>
      <c r="Z32" s="1">
        <f>Z75</f>
        <v>1</v>
      </c>
      <c r="AA32" s="1">
        <f>AA75</f>
        <v>1</v>
      </c>
      <c r="AB32" s="1">
        <f>AB75</f>
        <v>0</v>
      </c>
      <c r="AC32" s="1">
        <f>AC75</f>
        <v>1</v>
      </c>
    </row>
    <row r="33" spans="1:29" x14ac:dyDescent="0.25">
      <c r="A33">
        <v>4</v>
      </c>
      <c r="E33" s="1">
        <f>E76</f>
        <v>1</v>
      </c>
      <c r="F33" s="1">
        <f>F76</f>
        <v>0</v>
      </c>
      <c r="G33" s="1">
        <f>G76</f>
        <v>1</v>
      </c>
      <c r="H33" s="1">
        <f>H76</f>
        <v>1</v>
      </c>
      <c r="I33" s="1">
        <f>I76</f>
        <v>1</v>
      </c>
      <c r="J33" s="1">
        <f>J76</f>
        <v>0</v>
      </c>
      <c r="K33" s="1">
        <f>K76</f>
        <v>1</v>
      </c>
      <c r="L33" s="1">
        <f>L76</f>
        <v>0</v>
      </c>
      <c r="M33" s="1">
        <f>VALUE(MID(AG25,12,1))</f>
        <v>0</v>
      </c>
      <c r="N33" s="1">
        <f>IF(MOD($A33+N$25,2)&lt;&gt;0,N76,1-N76)</f>
        <v>1</v>
      </c>
      <c r="O33" s="1">
        <f>IF(MOD($A33+O$25,2)&lt;&gt;0,O76,1-O76)</f>
        <v>0</v>
      </c>
      <c r="P33" s="1">
        <f>IF(MOD($A33+P$25,2)&lt;&gt;0,P76,1-P76)</f>
        <v>0</v>
      </c>
      <c r="Q33" s="1">
        <f>IF(MOD($A33+Q$25,2)&lt;&gt;0,Q76,1-Q76)</f>
        <v>1</v>
      </c>
      <c r="R33" s="1">
        <f>IF(MOD($A33+R$25,2)&lt;&gt;0,R76,1-R76)</f>
        <v>1</v>
      </c>
      <c r="S33" s="1">
        <f>IF(MOD($A33+S$25,2)&lt;&gt;0,S76,1-S76)</f>
        <v>0</v>
      </c>
      <c r="T33" s="1">
        <f>IF(MOD($A33+T$25,2)&lt;&gt;0,T76,1-T76)</f>
        <v>0</v>
      </c>
      <c r="U33" s="1">
        <f>IF(MOD($A33+U$25,2)&lt;&gt;0,U76,1-U76)</f>
        <v>0</v>
      </c>
      <c r="V33" s="1">
        <f>V76</f>
        <v>0</v>
      </c>
      <c r="W33" s="1">
        <f>W76</f>
        <v>1</v>
      </c>
      <c r="X33" s="1">
        <f>X76</f>
        <v>0</v>
      </c>
      <c r="Y33" s="1">
        <f>Y76</f>
        <v>1</v>
      </c>
      <c r="Z33" s="1">
        <f>Z76</f>
        <v>1</v>
      </c>
      <c r="AA33" s="1">
        <f>AA76</f>
        <v>1</v>
      </c>
      <c r="AB33" s="1">
        <f>AB76</f>
        <v>0</v>
      </c>
      <c r="AC33" s="1">
        <f>AC76</f>
        <v>1</v>
      </c>
    </row>
    <row r="34" spans="1:29" x14ac:dyDescent="0.25">
      <c r="A34">
        <v>5</v>
      </c>
      <c r="E34" s="1">
        <f>E77</f>
        <v>1</v>
      </c>
      <c r="F34" s="1">
        <f>F77</f>
        <v>0</v>
      </c>
      <c r="G34" s="1">
        <f>G77</f>
        <v>1</v>
      </c>
      <c r="H34" s="1">
        <f>H77</f>
        <v>1</v>
      </c>
      <c r="I34" s="1">
        <f>I77</f>
        <v>1</v>
      </c>
      <c r="J34" s="1">
        <f>J77</f>
        <v>0</v>
      </c>
      <c r="K34" s="1">
        <f>K77</f>
        <v>1</v>
      </c>
      <c r="L34" s="1">
        <f>L77</f>
        <v>0</v>
      </c>
      <c r="M34" s="1">
        <f>VALUE(MID(AG25,11,1))</f>
        <v>0</v>
      </c>
      <c r="N34" s="1">
        <f>IF(MOD($A34+N$25,2)&lt;&gt;0,N77,1-N77)</f>
        <v>1</v>
      </c>
      <c r="O34" s="1">
        <f>IF(MOD($A34+O$25,2)&lt;&gt;0,O77,1-O77)</f>
        <v>0</v>
      </c>
      <c r="P34" s="1">
        <f>IF(MOD($A34+P$25,2)&lt;&gt;0,P77,1-P77)</f>
        <v>0</v>
      </c>
      <c r="Q34" s="1">
        <f>IF(MOD($A34+Q$25,2)&lt;&gt;0,Q77,1-Q77)</f>
        <v>1</v>
      </c>
      <c r="R34" s="1">
        <f>IF(MOD($A34+R$25,2)&lt;&gt;0,R77,1-R77)</f>
        <v>1</v>
      </c>
      <c r="S34" s="1">
        <f>IF(MOD($A34+S$25,2)&lt;&gt;0,S77,1-S77)</f>
        <v>0</v>
      </c>
      <c r="T34" s="1">
        <f>IF(MOD($A34+T$25,2)&lt;&gt;0,T77,1-T77)</f>
        <v>0</v>
      </c>
      <c r="U34" s="1">
        <f>IF(MOD($A34+U$25,2)&lt;&gt;0,U77,1-U77)</f>
        <v>1</v>
      </c>
      <c r="V34" s="1">
        <f>V77</f>
        <v>0</v>
      </c>
      <c r="W34" s="1">
        <f>W77</f>
        <v>1</v>
      </c>
      <c r="X34" s="1">
        <f>X77</f>
        <v>0</v>
      </c>
      <c r="Y34" s="1">
        <f>Y77</f>
        <v>1</v>
      </c>
      <c r="Z34" s="1">
        <f>Z77</f>
        <v>1</v>
      </c>
      <c r="AA34" s="1">
        <f>AA77</f>
        <v>1</v>
      </c>
      <c r="AB34" s="1">
        <f>AB77</f>
        <v>0</v>
      </c>
      <c r="AC34" s="1">
        <f>AC77</f>
        <v>1</v>
      </c>
    </row>
    <row r="35" spans="1:29" x14ac:dyDescent="0.25">
      <c r="A35">
        <v>6</v>
      </c>
      <c r="E35" s="1">
        <f>E78</f>
        <v>1</v>
      </c>
      <c r="F35" s="1">
        <f>F78</f>
        <v>0</v>
      </c>
      <c r="G35" s="1">
        <f>G78</f>
        <v>0</v>
      </c>
      <c r="H35" s="1">
        <f>H78</f>
        <v>0</v>
      </c>
      <c r="I35" s="1">
        <f>I78</f>
        <v>0</v>
      </c>
      <c r="J35" s="1">
        <f>J78</f>
        <v>0</v>
      </c>
      <c r="K35" s="1">
        <f>K78</f>
        <v>1</v>
      </c>
      <c r="L35" s="1">
        <f>L78</f>
        <v>0</v>
      </c>
      <c r="M35" s="1">
        <f>VALUE(MID(AG25,10,1))</f>
        <v>0</v>
      </c>
      <c r="N35" s="1">
        <f>IF(MOD($A35+N$25,2)&lt;&gt;0,N78,1-N78)</f>
        <v>0</v>
      </c>
      <c r="O35" s="1">
        <f>IF(MOD($A35+O$25,2)&lt;&gt;0,O78,1-O78)</f>
        <v>1</v>
      </c>
      <c r="P35" s="1">
        <f>IF(MOD($A35+P$25,2)&lt;&gt;0,P78,1-P78)</f>
        <v>1</v>
      </c>
      <c r="Q35" s="1">
        <f>IF(MOD($A35+Q$25,2)&lt;&gt;0,Q78,1-Q78)</f>
        <v>1</v>
      </c>
      <c r="R35" s="1">
        <f>IF(MOD($A35+R$25,2)&lt;&gt;0,R78,1-R78)</f>
        <v>0</v>
      </c>
      <c r="S35" s="1">
        <f>IF(MOD($A35+S$25,2)&lt;&gt;0,S78,1-S78)</f>
        <v>1</v>
      </c>
      <c r="T35" s="1">
        <f>IF(MOD($A35+T$25,2)&lt;&gt;0,T78,1-T78)</f>
        <v>1</v>
      </c>
      <c r="U35" s="1">
        <f>IF(MOD($A35+U$25,2)&lt;&gt;0,U78,1-U78)</f>
        <v>1</v>
      </c>
      <c r="V35" s="1">
        <f>V78</f>
        <v>0</v>
      </c>
      <c r="W35" s="1">
        <f>W78</f>
        <v>1</v>
      </c>
      <c r="X35" s="1">
        <f>X78</f>
        <v>0</v>
      </c>
      <c r="Y35" s="1">
        <f>Y78</f>
        <v>0</v>
      </c>
      <c r="Z35" s="1">
        <f>Z78</f>
        <v>0</v>
      </c>
      <c r="AA35" s="1">
        <f>AA78</f>
        <v>0</v>
      </c>
      <c r="AB35" s="1">
        <f>AB78</f>
        <v>0</v>
      </c>
      <c r="AC35" s="1">
        <f>AC78</f>
        <v>1</v>
      </c>
    </row>
    <row r="36" spans="1:29" x14ac:dyDescent="0.25">
      <c r="A36">
        <v>7</v>
      </c>
      <c r="E36" s="1">
        <f>E79</f>
        <v>1</v>
      </c>
      <c r="F36" s="1">
        <f>F79</f>
        <v>1</v>
      </c>
      <c r="G36" s="1">
        <f>G79</f>
        <v>1</v>
      </c>
      <c r="H36" s="1">
        <f>H79</f>
        <v>1</v>
      </c>
      <c r="I36" s="1">
        <f>I79</f>
        <v>1</v>
      </c>
      <c r="J36" s="1">
        <f>J79</f>
        <v>1</v>
      </c>
      <c r="K36" s="1">
        <f>K79</f>
        <v>1</v>
      </c>
      <c r="L36" s="1">
        <f>L79</f>
        <v>0</v>
      </c>
      <c r="M36" s="1">
        <f>M79</f>
        <v>1</v>
      </c>
      <c r="N36" s="1">
        <f>N79</f>
        <v>0</v>
      </c>
      <c r="O36" s="1">
        <f>O79</f>
        <v>1</v>
      </c>
      <c r="P36" s="1">
        <f>P79</f>
        <v>0</v>
      </c>
      <c r="Q36" s="1">
        <f>Q79</f>
        <v>1</v>
      </c>
      <c r="R36" s="1">
        <f>R79</f>
        <v>0</v>
      </c>
      <c r="S36" s="1">
        <f>S79</f>
        <v>1</v>
      </c>
      <c r="T36" s="1">
        <f>T79</f>
        <v>0</v>
      </c>
      <c r="U36" s="1">
        <f>U79</f>
        <v>1</v>
      </c>
      <c r="V36" s="1">
        <f>V79</f>
        <v>0</v>
      </c>
      <c r="W36" s="1">
        <f>W79</f>
        <v>1</v>
      </c>
      <c r="X36" s="1">
        <f>X79</f>
        <v>1</v>
      </c>
      <c r="Y36" s="1">
        <f>Y79</f>
        <v>1</v>
      </c>
      <c r="Z36" s="1">
        <f>Z79</f>
        <v>1</v>
      </c>
      <c r="AA36" s="1">
        <f>AA79</f>
        <v>1</v>
      </c>
      <c r="AB36" s="1">
        <f>AB79</f>
        <v>1</v>
      </c>
      <c r="AC36" s="1">
        <f>AC79</f>
        <v>1</v>
      </c>
    </row>
    <row r="37" spans="1:29" x14ac:dyDescent="0.25">
      <c r="A37">
        <v>8</v>
      </c>
      <c r="E37" s="1">
        <f>E80</f>
        <v>0</v>
      </c>
      <c r="F37" s="1">
        <f>F80</f>
        <v>0</v>
      </c>
      <c r="G37" s="1">
        <f>G80</f>
        <v>0</v>
      </c>
      <c r="H37" s="1">
        <f>H80</f>
        <v>0</v>
      </c>
      <c r="I37" s="1">
        <f>I80</f>
        <v>0</v>
      </c>
      <c r="J37" s="1">
        <f>J80</f>
        <v>0</v>
      </c>
      <c r="K37" s="1">
        <f>K80</f>
        <v>0</v>
      </c>
      <c r="L37" s="1">
        <f>L80</f>
        <v>0</v>
      </c>
      <c r="M37" s="1">
        <f>VALUE(MID(AG25,9,1))</f>
        <v>1</v>
      </c>
      <c r="N37" s="1">
        <f>IF(MOD($A37+N$25,2)&lt;&gt;0,N80,1-N80)</f>
        <v>0</v>
      </c>
      <c r="O37" s="1">
        <f>IF(MOD($A37+O$25,2)&lt;&gt;0,O80,1-O80)</f>
        <v>0</v>
      </c>
      <c r="P37" s="1">
        <f>IF(MOD($A37+P$25,2)&lt;&gt;0,P80,1-P80)</f>
        <v>1</v>
      </c>
      <c r="Q37" s="1">
        <f>IF(MOD($A37+Q$25,2)&lt;&gt;0,Q80,1-Q80)</f>
        <v>0</v>
      </c>
      <c r="R37" s="1">
        <f>IF(MOD($A37+R$25,2)&lt;&gt;0,R80,1-R80)</f>
        <v>0</v>
      </c>
      <c r="S37" s="1">
        <f>IF(MOD($A37+S$25,2)&lt;&gt;0,S80,1-S80)</f>
        <v>0</v>
      </c>
      <c r="T37" s="1">
        <f>IF(MOD($A37+T$25,2)&lt;&gt;0,T80,1-T80)</f>
        <v>1</v>
      </c>
      <c r="U37" s="1">
        <f>IF(MOD($A37+U$25,2)&lt;&gt;0,U80,1-U80)</f>
        <v>1</v>
      </c>
      <c r="V37" s="1">
        <f>V80</f>
        <v>0</v>
      </c>
      <c r="W37" s="1">
        <f>W80</f>
        <v>0</v>
      </c>
      <c r="X37" s="1">
        <f>X80</f>
        <v>0</v>
      </c>
      <c r="Y37" s="1">
        <f>Y80</f>
        <v>0</v>
      </c>
      <c r="Z37" s="1">
        <f>Z80</f>
        <v>0</v>
      </c>
      <c r="AA37" s="1">
        <f>AA80</f>
        <v>0</v>
      </c>
      <c r="AB37" s="1">
        <f>AB80</f>
        <v>0</v>
      </c>
      <c r="AC37" s="1">
        <f>AC80</f>
        <v>0</v>
      </c>
    </row>
    <row r="38" spans="1:29" x14ac:dyDescent="0.25">
      <c r="A38">
        <v>9</v>
      </c>
      <c r="E38" s="1">
        <f>VALUE(MID(AG25,1,1))</f>
        <v>1</v>
      </c>
      <c r="F38" s="1">
        <f>VALUE(MID(AG25,2,1))</f>
        <v>1</v>
      </c>
      <c r="G38" s="1">
        <f>VALUE(MID(AG25,3,1))</f>
        <v>1</v>
      </c>
      <c r="H38" s="1">
        <f>VALUE(MID(AG25,4,1))</f>
        <v>0</v>
      </c>
      <c r="I38" s="1">
        <f>VALUE(MID(AG25,5,1))</f>
        <v>1</v>
      </c>
      <c r="J38" s="1">
        <f>VALUE(MID(AG25,6,1))</f>
        <v>1</v>
      </c>
      <c r="K38" s="1">
        <f>K81</f>
        <v>1</v>
      </c>
      <c r="L38" s="1">
        <f>VALUE(MID(AG25,7,1))</f>
        <v>1</v>
      </c>
      <c r="M38" s="1">
        <f>VALUE(MID(AG25,8,1))</f>
        <v>1</v>
      </c>
      <c r="N38" s="1">
        <f>IF(MOD($A38+N$25,2)&lt;&gt;0,N81,1-N81)</f>
        <v>0</v>
      </c>
      <c r="O38" s="1">
        <f>IF(MOD($A38+O$25,2)&lt;&gt;0,O81,1-O81)</f>
        <v>0</v>
      </c>
      <c r="P38" s="1">
        <f>IF(MOD($A38+P$25,2)&lt;&gt;0,P81,1-P81)</f>
        <v>0</v>
      </c>
      <c r="Q38" s="1">
        <f>IF(MOD($A38+Q$25,2)&lt;&gt;0,Q81,1-Q81)</f>
        <v>1</v>
      </c>
      <c r="R38" s="1">
        <f>IF(MOD($A38+R$25,2)&lt;&gt;0,R81,1-R81)</f>
        <v>0</v>
      </c>
      <c r="S38" s="1">
        <f>IF(MOD($A38+S$25,2)&lt;&gt;0,S81,1-S81)</f>
        <v>0</v>
      </c>
      <c r="T38" s="1">
        <f>IF(MOD($A38+T$25,2)&lt;&gt;0,T81,1-T81)</f>
        <v>1</v>
      </c>
      <c r="U38" s="1">
        <f>IF(MOD($A38+U$25,2)&lt;&gt;0,U81,1-U81)</f>
        <v>0</v>
      </c>
      <c r="V38" s="1">
        <f>VALUE(MID(AG25,8,1))</f>
        <v>1</v>
      </c>
      <c r="W38" s="1">
        <f>VALUE(MID(AG25,9,1))</f>
        <v>1</v>
      </c>
      <c r="X38" s="1">
        <f>VALUE(MID(AG25,10,1))</f>
        <v>0</v>
      </c>
      <c r="Y38" s="1">
        <f>VALUE(MID(AG25,11,1))</f>
        <v>0</v>
      </c>
      <c r="Z38" s="1">
        <f>VALUE(MID(AG25,12,1))</f>
        <v>0</v>
      </c>
      <c r="AA38" s="1">
        <f>VALUE(MID(AG25,13,1))</f>
        <v>1</v>
      </c>
      <c r="AB38" s="1">
        <f>VALUE(MID(AG25,14,1))</f>
        <v>0</v>
      </c>
      <c r="AC38" s="1">
        <f>VALUE(MID(AG25,15,1))</f>
        <v>0</v>
      </c>
    </row>
    <row r="39" spans="1:29" x14ac:dyDescent="0.25">
      <c r="A39">
        <v>10</v>
      </c>
      <c r="E39" s="1">
        <f>IF(MOD($A39+E$25,2)&lt;&gt;0,E82,1-E82)</f>
        <v>0</v>
      </c>
      <c r="F39" s="1">
        <f>IF(MOD($A39+F$25,2)&lt;&gt;0,F82,1-F82)</f>
        <v>1</v>
      </c>
      <c r="G39" s="1">
        <f>IF(MOD($A39+G$25,2)&lt;&gt;0,G82,1-G82)</f>
        <v>0</v>
      </c>
      <c r="H39" s="1">
        <f>IF(MOD($A39+H$25,2)&lt;&gt;0,H82,1-H82)</f>
        <v>0</v>
      </c>
      <c r="I39" s="1">
        <f>IF(MOD($A39+I$25,2)&lt;&gt;0,I82,1-I82)</f>
        <v>1</v>
      </c>
      <c r="J39" s="1">
        <f>IF(MOD($A39+J$25,2)&lt;&gt;0,J82,1-J82)</f>
        <v>0</v>
      </c>
      <c r="K39" s="1">
        <f>K82</f>
        <v>0</v>
      </c>
      <c r="L39" s="1">
        <f>IF(MOD($A39+L$25,2)&lt;&gt;0,L82,1-L82)</f>
        <v>1</v>
      </c>
      <c r="M39" s="1">
        <f>IF(MOD($A39+M$25,2)&lt;&gt;0,M82,1-M82)</f>
        <v>0</v>
      </c>
      <c r="N39" s="1">
        <f>IF(MOD($A39+N$25,2)&lt;&gt;0,N82,1-N82)</f>
        <v>1</v>
      </c>
      <c r="O39" s="1">
        <f>IF(MOD($A39+O$25,2)&lt;&gt;0,O82,1-O82)</f>
        <v>0</v>
      </c>
      <c r="P39" s="1">
        <f>IF(MOD($A39+P$25,2)&lt;&gt;0,P82,1-P82)</f>
        <v>1</v>
      </c>
      <c r="Q39" s="1">
        <f>IF(MOD($A39+Q$25,2)&lt;&gt;0,Q82,1-Q82)</f>
        <v>1</v>
      </c>
      <c r="R39" s="1">
        <f>IF(MOD($A39+R$25,2)&lt;&gt;0,R82,1-R82)</f>
        <v>1</v>
      </c>
      <c r="S39" s="1">
        <f>IF(MOD($A39+S$25,2)&lt;&gt;0,S82,1-S82)</f>
        <v>0</v>
      </c>
      <c r="T39" s="1">
        <f>IF(MOD($A39+T$25,2)&lt;&gt;0,T82,1-T82)</f>
        <v>0</v>
      </c>
      <c r="U39" s="1">
        <f>IF(MOD($A39+U$25,2)&lt;&gt;0,U82,1-U82)</f>
        <v>0</v>
      </c>
      <c r="V39" s="1">
        <f>IF(MOD($A39+V$25,2)&lt;&gt;0,V82,1-V82)</f>
        <v>0</v>
      </c>
      <c r="W39" s="1">
        <f>IF(MOD($A39+W$25,2)&lt;&gt;0,W82,1-W82)</f>
        <v>1</v>
      </c>
      <c r="X39" s="1">
        <f>IF(MOD($A39+X$25,2)&lt;&gt;0,X82,1-X82)</f>
        <v>1</v>
      </c>
      <c r="Y39" s="1">
        <f>IF(MOD($A39+Y$25,2)&lt;&gt;0,Y82,1-Y82)</f>
        <v>1</v>
      </c>
      <c r="Z39" s="1">
        <f>IF(MOD($A39+Z$25,2)&lt;&gt;0,Z82,1-Z82)</f>
        <v>1</v>
      </c>
      <c r="AA39" s="1">
        <f>IF(MOD($A39+AA$25,2)&lt;&gt;0,AA82,1-AA82)</f>
        <v>1</v>
      </c>
      <c r="AB39" s="1">
        <f>IF(MOD($A39+AB$25,2)&lt;&gt;0,AB82,1-AB82)</f>
        <v>0</v>
      </c>
      <c r="AC39" s="1">
        <f>IF(MOD($A39+AC$25,2)&lt;&gt;0,AC82,1-AC82)</f>
        <v>0</v>
      </c>
    </row>
    <row r="40" spans="1:29" x14ac:dyDescent="0.25">
      <c r="A40">
        <v>11</v>
      </c>
      <c r="E40" s="1">
        <f>IF(MOD($A40+E$25,2)&lt;&gt;0,E83,1-E83)</f>
        <v>1</v>
      </c>
      <c r="F40" s="1">
        <f>IF(MOD($A40+F$25,2)&lt;&gt;0,F83,1-F83)</f>
        <v>1</v>
      </c>
      <c r="G40" s="1">
        <f>IF(MOD($A40+G$25,2)&lt;&gt;0,G83,1-G83)</f>
        <v>1</v>
      </c>
      <c r="H40" s="1">
        <f>IF(MOD($A40+H$25,2)&lt;&gt;0,H83,1-H83)</f>
        <v>0</v>
      </c>
      <c r="I40" s="1">
        <f>IF(MOD($A40+I$25,2)&lt;&gt;0,I83,1-I83)</f>
        <v>0</v>
      </c>
      <c r="J40" s="1">
        <f>IF(MOD($A40+J$25,2)&lt;&gt;0,J83,1-J83)</f>
        <v>1</v>
      </c>
      <c r="K40" s="1">
        <f>K83</f>
        <v>1</v>
      </c>
      <c r="L40" s="1">
        <f>IF(MOD($A40+L$25,2)&lt;&gt;0,L83,1-L83)</f>
        <v>0</v>
      </c>
      <c r="M40" s="1">
        <f>IF(MOD($A40+M$25,2)&lt;&gt;0,M83,1-M83)</f>
        <v>0</v>
      </c>
      <c r="N40" s="1">
        <f>IF(MOD($A40+N$25,2)&lt;&gt;0,N83,1-N83)</f>
        <v>0</v>
      </c>
      <c r="O40" s="1">
        <f>IF(MOD($A40+O$25,2)&lt;&gt;0,O83,1-O83)</f>
        <v>1</v>
      </c>
      <c r="P40" s="1">
        <f>IF(MOD($A40+P$25,2)&lt;&gt;0,P83,1-P83)</f>
        <v>1</v>
      </c>
      <c r="Q40" s="1">
        <f>IF(MOD($A40+Q$25,2)&lt;&gt;0,Q83,1-Q83)</f>
        <v>1</v>
      </c>
      <c r="R40" s="1">
        <f>IF(MOD($A40+R$25,2)&lt;&gt;0,R83,1-R83)</f>
        <v>0</v>
      </c>
      <c r="S40" s="1">
        <f>IF(MOD($A40+S$25,2)&lt;&gt;0,S83,1-S83)</f>
        <v>1</v>
      </c>
      <c r="T40" s="1">
        <f>IF(MOD($A40+T$25,2)&lt;&gt;0,T83,1-T83)</f>
        <v>1</v>
      </c>
      <c r="U40" s="1">
        <f>IF(MOD($A40+U$25,2)&lt;&gt;0,U83,1-U83)</f>
        <v>0</v>
      </c>
      <c r="V40" s="1">
        <f>IF(MOD($A40+V$25,2)&lt;&gt;0,V83,1-V83)</f>
        <v>0</v>
      </c>
      <c r="W40" s="1">
        <f>IF(MOD($A40+W$25,2)&lt;&gt;0,W83,1-W83)</f>
        <v>1</v>
      </c>
      <c r="X40" s="1">
        <f>IF(MOD($A40+X$25,2)&lt;&gt;0,X83,1-X83)</f>
        <v>1</v>
      </c>
      <c r="Y40" s="1">
        <f>IF(MOD($A40+Y$25,2)&lt;&gt;0,Y83,1-Y83)</f>
        <v>1</v>
      </c>
      <c r="Z40" s="1">
        <f>IF(MOD($A40+Z$25,2)&lt;&gt;0,Z83,1-Z83)</f>
        <v>1</v>
      </c>
      <c r="AA40" s="1">
        <f>IF(MOD($A40+AA$25,2)&lt;&gt;0,AA83,1-AA83)</f>
        <v>1</v>
      </c>
      <c r="AB40" s="1">
        <f>IF(MOD($A40+AB$25,2)&lt;&gt;0,AB83,1-AB83)</f>
        <v>0</v>
      </c>
      <c r="AC40" s="1">
        <f>IF(MOD($A40+AC$25,2)&lt;&gt;0,AC83,1-AC83)</f>
        <v>0</v>
      </c>
    </row>
    <row r="41" spans="1:29" x14ac:dyDescent="0.25">
      <c r="A41">
        <v>12</v>
      </c>
      <c r="E41" s="1">
        <f>IF(MOD($A41+E$25,2)&lt;&gt;0,E84,1-E84)</f>
        <v>0</v>
      </c>
      <c r="F41" s="1">
        <f>IF(MOD($A41+F$25,2)&lt;&gt;0,F84,1-F84)</f>
        <v>0</v>
      </c>
      <c r="G41" s="1">
        <f>IF(MOD($A41+G$25,2)&lt;&gt;0,G84,1-G84)</f>
        <v>1</v>
      </c>
      <c r="H41" s="1">
        <f>IF(MOD($A41+H$25,2)&lt;&gt;0,H84,1-H84)</f>
        <v>1</v>
      </c>
      <c r="I41" s="1">
        <f>IF(MOD($A41+I$25,2)&lt;&gt;0,I84,1-I84)</f>
        <v>1</v>
      </c>
      <c r="J41" s="1">
        <f>IF(MOD($A41+J$25,2)&lt;&gt;0,J84,1-J84)</f>
        <v>1</v>
      </c>
      <c r="K41" s="1">
        <f>K84</f>
        <v>0</v>
      </c>
      <c r="L41" s="1">
        <f>IF(MOD($A41+L$25,2)&lt;&gt;0,L84,1-L84)</f>
        <v>1</v>
      </c>
      <c r="M41" s="1">
        <f>IF(MOD($A41+M$25,2)&lt;&gt;0,M84,1-M84)</f>
        <v>0</v>
      </c>
      <c r="N41" s="1">
        <f>IF(MOD($A41+N$25,2)&lt;&gt;0,N84,1-N84)</f>
        <v>1</v>
      </c>
      <c r="O41" s="1">
        <f>IF(MOD($A41+O$25,2)&lt;&gt;0,O84,1-O84)</f>
        <v>1</v>
      </c>
      <c r="P41" s="1">
        <f>IF(MOD($A41+P$25,2)&lt;&gt;0,P84,1-P84)</f>
        <v>0</v>
      </c>
      <c r="Q41" s="1">
        <f>IF(MOD($A41+Q$25,2)&lt;&gt;0,Q84,1-Q84)</f>
        <v>1</v>
      </c>
      <c r="R41" s="1">
        <f>IF(MOD($A41+R$25,2)&lt;&gt;0,R84,1-R84)</f>
        <v>1</v>
      </c>
      <c r="S41" s="1">
        <f>IF(MOD($A41+S$25,2)&lt;&gt;0,S84,1-S84)</f>
        <v>1</v>
      </c>
      <c r="T41" s="1">
        <f>IF(MOD($A41+T$25,2)&lt;&gt;0,T84,1-T84)</f>
        <v>1</v>
      </c>
      <c r="U41" s="1">
        <f>IF(MOD($A41+U$25,2)&lt;&gt;0,U84,1-U84)</f>
        <v>1</v>
      </c>
      <c r="V41" s="1">
        <f>IF(MOD($A41+V$25,2)&lt;&gt;0,V84,1-V84)</f>
        <v>1</v>
      </c>
      <c r="W41" s="1">
        <f>IF(MOD($A41+W$25,2)&lt;&gt;0,W84,1-W84)</f>
        <v>1</v>
      </c>
      <c r="X41" s="1">
        <f>IF(MOD($A41+X$25,2)&lt;&gt;0,X84,1-X84)</f>
        <v>1</v>
      </c>
      <c r="Y41" s="1">
        <f>IF(MOD($A41+Y$25,2)&lt;&gt;0,Y84,1-Y84)</f>
        <v>0</v>
      </c>
      <c r="Z41" s="1">
        <f>IF(MOD($A41+Z$25,2)&lt;&gt;0,Z84,1-Z84)</f>
        <v>0</v>
      </c>
      <c r="AA41" s="1">
        <f>IF(MOD($A41+AA$25,2)&lt;&gt;0,AA84,1-AA84)</f>
        <v>0</v>
      </c>
      <c r="AB41" s="1">
        <f>IF(MOD($A41+AB$25,2)&lt;&gt;0,AB84,1-AB84)</f>
        <v>1</v>
      </c>
      <c r="AC41" s="1">
        <f>IF(MOD($A41+AC$25,2)&lt;&gt;0,AC84,1-AC84)</f>
        <v>0</v>
      </c>
    </row>
    <row r="42" spans="1:29" x14ac:dyDescent="0.25">
      <c r="A42">
        <v>13</v>
      </c>
      <c r="E42" s="1">
        <f>IF(MOD($A42+E$25,2)&lt;&gt;0,E85,1-E85)</f>
        <v>1</v>
      </c>
      <c r="F42" s="1">
        <f>IF(MOD($A42+F$25,2)&lt;&gt;0,F85,1-F85)</f>
        <v>1</v>
      </c>
      <c r="G42" s="1">
        <f>IF(MOD($A42+G$25,2)&lt;&gt;0,G85,1-G85)</f>
        <v>1</v>
      </c>
      <c r="H42" s="1">
        <f>IF(MOD($A42+H$25,2)&lt;&gt;0,H85,1-H85)</f>
        <v>1</v>
      </c>
      <c r="I42" s="1">
        <f>IF(MOD($A42+I$25,2)&lt;&gt;0,I85,1-I85)</f>
        <v>1</v>
      </c>
      <c r="J42" s="1">
        <f>IF(MOD($A42+J$25,2)&lt;&gt;0,J85,1-J85)</f>
        <v>1</v>
      </c>
      <c r="K42" s="1">
        <f>K85</f>
        <v>1</v>
      </c>
      <c r="L42" s="1">
        <f>IF(MOD($A42+L$25,2)&lt;&gt;0,L85,1-L85)</f>
        <v>0</v>
      </c>
      <c r="M42" s="1">
        <f>IF(MOD($A42+M$25,2)&lt;&gt;0,M85,1-M85)</f>
        <v>0</v>
      </c>
      <c r="N42" s="1">
        <f>IF(MOD($A42+N$25,2)&lt;&gt;0,N85,1-N85)</f>
        <v>0</v>
      </c>
      <c r="O42" s="1">
        <f>IF(MOD($A42+O$25,2)&lt;&gt;0,O85,1-O85)</f>
        <v>1</v>
      </c>
      <c r="P42" s="1">
        <f>IF(MOD($A42+P$25,2)&lt;&gt;0,P85,1-P85)</f>
        <v>1</v>
      </c>
      <c r="Q42" s="1">
        <f>IF(MOD($A42+Q$25,2)&lt;&gt;0,Q85,1-Q85)</f>
        <v>0</v>
      </c>
      <c r="R42" s="1">
        <f>IF(MOD($A42+R$25,2)&lt;&gt;0,R85,1-R85)</f>
        <v>0</v>
      </c>
      <c r="S42" s="1">
        <f>IF(MOD($A42+S$25,2)&lt;&gt;0,S85,1-S85)</f>
        <v>1</v>
      </c>
      <c r="T42" s="1">
        <f>IF(MOD($A42+T$25,2)&lt;&gt;0,T85,1-T85)</f>
        <v>1</v>
      </c>
      <c r="U42" s="1">
        <f>IF(MOD($A42+U$25,2)&lt;&gt;0,U85,1-U85)</f>
        <v>1</v>
      </c>
      <c r="V42" s="1">
        <f>IF(MOD($A42+V$25,2)&lt;&gt;0,V85,1-V85)</f>
        <v>0</v>
      </c>
      <c r="W42" s="1">
        <f>IF(MOD($A42+W$25,2)&lt;&gt;0,W85,1-W85)</f>
        <v>0</v>
      </c>
      <c r="X42" s="1">
        <f>IF(MOD($A42+X$25,2)&lt;&gt;0,X85,1-X85)</f>
        <v>1</v>
      </c>
      <c r="Y42" s="1">
        <f>IF(MOD($A42+Y$25,2)&lt;&gt;0,Y85,1-Y85)</f>
        <v>1</v>
      </c>
      <c r="Z42" s="1">
        <f>IF(MOD($A42+Z$25,2)&lt;&gt;0,Z85,1-Z85)</f>
        <v>0</v>
      </c>
      <c r="AA42" s="1">
        <f>IF(MOD($A42+AA$25,2)&lt;&gt;0,AA85,1-AA85)</f>
        <v>1</v>
      </c>
      <c r="AB42" s="1">
        <f>IF(MOD($A42+AB$25,2)&lt;&gt;0,AB85,1-AB85)</f>
        <v>1</v>
      </c>
      <c r="AC42" s="1">
        <f>IF(MOD($A42+AC$25,2)&lt;&gt;0,AC85,1-AC85)</f>
        <v>1</v>
      </c>
    </row>
    <row r="43" spans="1:29" x14ac:dyDescent="0.25">
      <c r="A43">
        <v>14</v>
      </c>
      <c r="E43" s="1">
        <f>IF(MOD($A43+E$25,2)&lt;&gt;0,E86,1-E86)</f>
        <v>0</v>
      </c>
      <c r="F43" s="1">
        <f>IF(MOD($A43+F$25,2)&lt;&gt;0,F86,1-F86)</f>
        <v>1</v>
      </c>
      <c r="G43" s="1">
        <f>IF(MOD($A43+G$25,2)&lt;&gt;0,G86,1-G86)</f>
        <v>0</v>
      </c>
      <c r="H43" s="1">
        <f>IF(MOD($A43+H$25,2)&lt;&gt;0,H86,1-H86)</f>
        <v>1</v>
      </c>
      <c r="I43" s="1">
        <f>IF(MOD($A43+I$25,2)&lt;&gt;0,I86,1-I86)</f>
        <v>1</v>
      </c>
      <c r="J43" s="1">
        <f>IF(MOD($A43+J$25,2)&lt;&gt;0,J86,1-J86)</f>
        <v>1</v>
      </c>
      <c r="K43" s="1">
        <f>K86</f>
        <v>0</v>
      </c>
      <c r="L43" s="1">
        <f>IF(MOD($A43+L$25,2)&lt;&gt;0,L86,1-L86)</f>
        <v>1</v>
      </c>
      <c r="M43" s="1">
        <f>IF(MOD($A43+M$25,2)&lt;&gt;0,M86,1-M86)</f>
        <v>0</v>
      </c>
      <c r="N43" s="1">
        <f>IF(MOD($A43+N$25,2)&lt;&gt;0,N86,1-N86)</f>
        <v>0</v>
      </c>
      <c r="O43" s="1">
        <f>IF(MOD($A43+O$25,2)&lt;&gt;0,O86,1-O86)</f>
        <v>1</v>
      </c>
      <c r="P43" s="1">
        <f>IF(MOD($A43+P$25,2)&lt;&gt;0,P86,1-P86)</f>
        <v>1</v>
      </c>
      <c r="Q43" s="1">
        <f>IF(MOD($A43+Q$25,2)&lt;&gt;0,Q86,1-Q86)</f>
        <v>0</v>
      </c>
      <c r="R43" s="1">
        <f>IF(MOD($A43+R$25,2)&lt;&gt;0,R86,1-R86)</f>
        <v>0</v>
      </c>
      <c r="S43" s="1">
        <f>IF(MOD($A43+S$25,2)&lt;&gt;0,S86,1-S86)</f>
        <v>1</v>
      </c>
      <c r="T43" s="1">
        <f>IF(MOD($A43+T$25,2)&lt;&gt;0,T86,1-T86)</f>
        <v>1</v>
      </c>
      <c r="U43" s="1">
        <f>IF(MOD($A43+U$25,2)&lt;&gt;0,U86,1-U86)</f>
        <v>0</v>
      </c>
      <c r="V43" s="1">
        <f>IF(MOD($A43+V$25,2)&lt;&gt;0,V86,1-V86)</f>
        <v>0</v>
      </c>
      <c r="W43" s="1">
        <f>IF(MOD($A43+W$25,2)&lt;&gt;0,W86,1-W86)</f>
        <v>0</v>
      </c>
      <c r="X43" s="1">
        <f>IF(MOD($A43+X$25,2)&lt;&gt;0,X86,1-X86)</f>
        <v>0</v>
      </c>
      <c r="Y43" s="1">
        <f>IF(MOD($A43+Y$25,2)&lt;&gt;0,Y86,1-Y86)</f>
        <v>0</v>
      </c>
      <c r="Z43" s="1">
        <f>IF(MOD($A43+Z$25,2)&lt;&gt;0,Z86,1-Z86)</f>
        <v>0</v>
      </c>
      <c r="AA43" s="1">
        <f>IF(MOD($A43+AA$25,2)&lt;&gt;0,AA86,1-AA86)</f>
        <v>0</v>
      </c>
      <c r="AB43" s="1">
        <f>IF(MOD($A43+AB$25,2)&lt;&gt;0,AB86,1-AB86)</f>
        <v>0</v>
      </c>
      <c r="AC43" s="1">
        <f>IF(MOD($A43+AC$25,2)&lt;&gt;0,AC86,1-AC86)</f>
        <v>0</v>
      </c>
    </row>
    <row r="44" spans="1:29" x14ac:dyDescent="0.25">
      <c r="A44">
        <v>15</v>
      </c>
      <c r="E44" s="1">
        <f>IF(MOD($A44+E$25,2)&lt;&gt;0,E87,1-E87)</f>
        <v>1</v>
      </c>
      <c r="F44" s="1">
        <f>IF(MOD($A44+F$25,2)&lt;&gt;0,F87,1-F87)</f>
        <v>0</v>
      </c>
      <c r="G44" s="1">
        <f>IF(MOD($A44+G$25,2)&lt;&gt;0,G87,1-G87)</f>
        <v>0</v>
      </c>
      <c r="H44" s="1">
        <f>IF(MOD($A44+H$25,2)&lt;&gt;0,H87,1-H87)</f>
        <v>1</v>
      </c>
      <c r="I44" s="1">
        <f>IF(MOD($A44+I$25,2)&lt;&gt;0,I87,1-I87)</f>
        <v>0</v>
      </c>
      <c r="J44" s="1">
        <f>IF(MOD($A44+J$25,2)&lt;&gt;0,J87,1-J87)</f>
        <v>0</v>
      </c>
      <c r="K44" s="1">
        <f>K87</f>
        <v>1</v>
      </c>
      <c r="L44" s="1">
        <f>IF(MOD($A44+L$25,2)&lt;&gt;0,L87,1-L87)</f>
        <v>0</v>
      </c>
      <c r="M44" s="1">
        <f>IF(MOD($A44+M$25,2)&lt;&gt;0,M87,1-M87)</f>
        <v>0</v>
      </c>
      <c r="N44" s="1">
        <f>IF(MOD($A44+N$25,2)&lt;&gt;0,N87,1-N87)</f>
        <v>0</v>
      </c>
      <c r="O44" s="1">
        <f>IF(MOD($A44+O$25,2)&lt;&gt;0,O87,1-O87)</f>
        <v>0</v>
      </c>
      <c r="P44" s="1">
        <f>IF(MOD($A44+P$25,2)&lt;&gt;0,P87,1-P87)</f>
        <v>0</v>
      </c>
      <c r="Q44" s="1">
        <f>IF(MOD($A44+Q$25,2)&lt;&gt;0,Q87,1-Q87)</f>
        <v>0</v>
      </c>
      <c r="R44" s="1">
        <f>IF(MOD($A44+R$25,2)&lt;&gt;0,R87,1-R87)</f>
        <v>1</v>
      </c>
      <c r="S44" s="1">
        <f>IF(MOD($A44+S$25,2)&lt;&gt;0,S87,1-S87)</f>
        <v>0</v>
      </c>
      <c r="T44" s="1">
        <f>IF(MOD($A44+T$25,2)&lt;&gt;0,T87,1-T87)</f>
        <v>0</v>
      </c>
      <c r="U44" s="1">
        <f>IF(MOD($A44+U$25,2)&lt;&gt;0,U87,1-U87)</f>
        <v>1</v>
      </c>
      <c r="V44" s="1">
        <f>IF(MOD($A44+V$25,2)&lt;&gt;0,V87,1-V87)</f>
        <v>1</v>
      </c>
      <c r="W44" s="1">
        <f>IF(MOD($A44+W$25,2)&lt;&gt;0,W87,1-W87)</f>
        <v>0</v>
      </c>
      <c r="X44" s="1">
        <f>IF(MOD($A44+X$25,2)&lt;&gt;0,X87,1-X87)</f>
        <v>0</v>
      </c>
      <c r="Y44" s="1">
        <f>IF(MOD($A44+Y$25,2)&lt;&gt;0,Y87,1-Y87)</f>
        <v>1</v>
      </c>
      <c r="Z44" s="1">
        <f>IF(MOD($A44+Z$25,2)&lt;&gt;0,Z87,1-Z87)</f>
        <v>0</v>
      </c>
      <c r="AA44" s="1">
        <f>IF(MOD($A44+AA$25,2)&lt;&gt;0,AA87,1-AA87)</f>
        <v>0</v>
      </c>
      <c r="AB44" s="1">
        <f>IF(MOD($A44+AB$25,2)&lt;&gt;0,AB87,1-AB87)</f>
        <v>0</v>
      </c>
      <c r="AC44" s="1">
        <f>IF(MOD($A44+AC$25,2)&lt;&gt;0,AC87,1-AC87)</f>
        <v>0</v>
      </c>
    </row>
    <row r="45" spans="1:29" x14ac:dyDescent="0.25">
      <c r="A45">
        <v>16</v>
      </c>
      <c r="E45" s="1">
        <f>IF(MOD($A45+E$25,2)&lt;&gt;0,E88,1-E88)</f>
        <v>0</v>
      </c>
      <c r="F45" s="1">
        <f>IF(MOD($A45+F$25,2)&lt;&gt;0,F88,1-F88)</f>
        <v>1</v>
      </c>
      <c r="G45" s="1">
        <f>IF(MOD($A45+G$25,2)&lt;&gt;0,G88,1-G88)</f>
        <v>0</v>
      </c>
      <c r="H45" s="1">
        <f>IF(MOD($A45+H$25,2)&lt;&gt;0,H88,1-H88)</f>
        <v>0</v>
      </c>
      <c r="I45" s="1">
        <f>IF(MOD($A45+I$25,2)&lt;&gt;0,I88,1-I88)</f>
        <v>0</v>
      </c>
      <c r="J45" s="1">
        <f>IF(MOD($A45+J$25,2)&lt;&gt;0,J88,1-J88)</f>
        <v>0</v>
      </c>
      <c r="K45" s="1">
        <f>K88</f>
        <v>0</v>
      </c>
      <c r="L45" s="1">
        <f>IF(MOD($A45+L$25,2)&lt;&gt;0,L88,1-L88)</f>
        <v>0</v>
      </c>
      <c r="M45" s="1">
        <f>IF(MOD($A45+M$25,2)&lt;&gt;0,M88,1-M88)</f>
        <v>0</v>
      </c>
      <c r="N45" s="1">
        <f>IF(MOD($A45+N$25,2)&lt;&gt;0,N88,1-N88)</f>
        <v>1</v>
      </c>
      <c r="O45" s="1">
        <f>IF(MOD($A45+O$25,2)&lt;&gt;0,O88,1-O88)</f>
        <v>1</v>
      </c>
      <c r="P45" s="1">
        <f>IF(MOD($A45+P$25,2)&lt;&gt;0,P88,1-P88)</f>
        <v>1</v>
      </c>
      <c r="Q45" s="1">
        <f>IF(MOD($A45+Q$25,2)&lt;&gt;0,Q88,1-Q88)</f>
        <v>0</v>
      </c>
      <c r="R45" s="1">
        <f>IF(MOD($A45+R$25,2)&lt;&gt;0,R88,1-R88)</f>
        <v>0</v>
      </c>
      <c r="S45" s="1">
        <f>IF(MOD($A45+S$25,2)&lt;&gt;0,S88,1-S88)</f>
        <v>0</v>
      </c>
      <c r="T45" s="1">
        <f>IF(MOD($A45+T$25,2)&lt;&gt;0,T88,1-T88)</f>
        <v>1</v>
      </c>
      <c r="U45" s="1">
        <f>IF(MOD($A45+U$25,2)&lt;&gt;0,U88,1-U88)</f>
        <v>1</v>
      </c>
      <c r="V45" s="1">
        <f>IF(MOD($A45+V$25,2)&lt;&gt;0,V88,1-V88)</f>
        <v>0</v>
      </c>
      <c r="W45" s="1">
        <f>IF(MOD($A45+W$25,2)&lt;&gt;0,W88,1-W88)</f>
        <v>1</v>
      </c>
      <c r="X45" s="1">
        <f>IF(MOD($A45+X$25,2)&lt;&gt;0,X88,1-X88)</f>
        <v>1</v>
      </c>
      <c r="Y45" s="1">
        <f>IF(MOD($A45+Y$25,2)&lt;&gt;0,Y88,1-Y88)</f>
        <v>0</v>
      </c>
      <c r="Z45" s="1">
        <f>IF(MOD($A45+Z$25,2)&lt;&gt;0,Z88,1-Z88)</f>
        <v>1</v>
      </c>
      <c r="AA45" s="1">
        <f>IF(MOD($A45+AA$25,2)&lt;&gt;0,AA88,1-AA88)</f>
        <v>0</v>
      </c>
      <c r="AB45" s="1">
        <f>IF(MOD($A45+AB$25,2)&lt;&gt;0,AB88,1-AB88)</f>
        <v>1</v>
      </c>
      <c r="AC45" s="1">
        <f>IF(MOD($A45+AC$25,2)&lt;&gt;0,AC88,1-AC88)</f>
        <v>0</v>
      </c>
    </row>
    <row r="46" spans="1:29" x14ac:dyDescent="0.25">
      <c r="A46">
        <v>17</v>
      </c>
      <c r="E46" s="1">
        <f>IF(MOD($A46+E$25,2)&lt;&gt;0,E89,1-E89)</f>
        <v>1</v>
      </c>
      <c r="F46" s="1">
        <f>IF(MOD($A46+F$25,2)&lt;&gt;0,F89,1-F89)</f>
        <v>0</v>
      </c>
      <c r="G46" s="1">
        <f>IF(MOD($A46+G$25,2)&lt;&gt;0,G89,1-G89)</f>
        <v>0</v>
      </c>
      <c r="H46" s="1">
        <f>IF(MOD($A46+H$25,2)&lt;&gt;0,H89,1-H89)</f>
        <v>1</v>
      </c>
      <c r="I46" s="1">
        <f>IF(MOD($A46+I$25,2)&lt;&gt;0,I89,1-I89)</f>
        <v>0</v>
      </c>
      <c r="J46" s="1">
        <f>IF(MOD($A46+J$25,2)&lt;&gt;0,J89,1-J89)</f>
        <v>0</v>
      </c>
      <c r="K46" s="1">
        <f>K89</f>
        <v>1</v>
      </c>
      <c r="L46" s="1">
        <f>IF(MOD($A46+L$25,2)&lt;&gt;0,L89,1-L89)</f>
        <v>1</v>
      </c>
      <c r="M46" s="1">
        <f>IF(MOD($A46+M$25,2)&lt;&gt;0,M89,1-M89)</f>
        <v>0</v>
      </c>
      <c r="N46" s="1">
        <f>IF(MOD($A46+N$25,2)&lt;&gt;0,N89,1-N89)</f>
        <v>1</v>
      </c>
      <c r="O46" s="1">
        <f>IF(MOD($A46+O$25,2)&lt;&gt;0,O89,1-O89)</f>
        <v>1</v>
      </c>
      <c r="P46" s="1">
        <f>IF(MOD($A46+P$25,2)&lt;&gt;0,P89,1-P89)</f>
        <v>0</v>
      </c>
      <c r="Q46" s="1">
        <f>IF(MOD($A46+Q$25,2)&lt;&gt;0,Q89,1-Q89)</f>
        <v>1</v>
      </c>
      <c r="R46" s="1">
        <f>IF(MOD($A46+R$25,2)&lt;&gt;0,R89,1-R89)</f>
        <v>0</v>
      </c>
      <c r="S46" s="1">
        <f>IF(MOD($A46+S$25,2)&lt;&gt;0,S89,1-S89)</f>
        <v>0</v>
      </c>
      <c r="T46" s="1">
        <f>IF(MOD($A46+T$25,2)&lt;&gt;0,T89,1-T89)</f>
        <v>0</v>
      </c>
      <c r="U46" s="1">
        <f>U89</f>
        <v>1</v>
      </c>
      <c r="V46" s="1">
        <f>V89</f>
        <v>1</v>
      </c>
      <c r="W46" s="1">
        <f>W89</f>
        <v>1</v>
      </c>
      <c r="X46" s="1">
        <f>X89</f>
        <v>1</v>
      </c>
      <c r="Y46" s="1">
        <f>Y89</f>
        <v>1</v>
      </c>
      <c r="Z46" s="1">
        <f>IF(MOD($A46+Z$25,2)&lt;&gt;0,Z89,1-Z89)</f>
        <v>1</v>
      </c>
      <c r="AA46" s="1">
        <f>IF(MOD($A46+AA$25,2)&lt;&gt;0,AA89,1-AA89)</f>
        <v>1</v>
      </c>
      <c r="AB46" s="1">
        <f>IF(MOD($A46+AB$25,2)&lt;&gt;0,AB89,1-AB89)</f>
        <v>1</v>
      </c>
      <c r="AC46" s="1">
        <f>IF(MOD($A46+AC$25,2)&lt;&gt;0,AC89,1-AC89)</f>
        <v>1</v>
      </c>
    </row>
    <row r="47" spans="1:29" x14ac:dyDescent="0.25">
      <c r="A47">
        <v>18</v>
      </c>
      <c r="E47" s="1">
        <f>E90</f>
        <v>0</v>
      </c>
      <c r="F47" s="1">
        <f>F90</f>
        <v>0</v>
      </c>
      <c r="G47" s="1">
        <f>G90</f>
        <v>0</v>
      </c>
      <c r="H47" s="1">
        <f>H90</f>
        <v>0</v>
      </c>
      <c r="I47" s="1">
        <f>I90</f>
        <v>0</v>
      </c>
      <c r="J47" s="1">
        <f>J90</f>
        <v>0</v>
      </c>
      <c r="K47" s="1">
        <f>K90</f>
        <v>0</v>
      </c>
      <c r="L47" s="1">
        <f>L90</f>
        <v>0</v>
      </c>
      <c r="M47" s="1">
        <f>M90</f>
        <v>1</v>
      </c>
      <c r="N47" s="1">
        <f>IF(MOD($A47+N$25,2)&lt;&gt;0,N90,1-N90)</f>
        <v>0</v>
      </c>
      <c r="O47" s="1">
        <f>IF(MOD($A47+O$25,2)&lt;&gt;0,O90,1-O90)</f>
        <v>1</v>
      </c>
      <c r="P47" s="1">
        <f>IF(MOD($A47+P$25,2)&lt;&gt;0,P90,1-P90)</f>
        <v>1</v>
      </c>
      <c r="Q47" s="1">
        <f>IF(MOD($A47+Q$25,2)&lt;&gt;0,Q90,1-Q90)</f>
        <v>1</v>
      </c>
      <c r="R47" s="1">
        <f>IF(MOD($A47+R$25,2)&lt;&gt;0,R90,1-R90)</f>
        <v>1</v>
      </c>
      <c r="S47" s="1">
        <f>IF(MOD($A47+S$25,2)&lt;&gt;0,S90,1-S90)</f>
        <v>0</v>
      </c>
      <c r="T47" s="1">
        <f>IF(MOD($A47+T$25,2)&lt;&gt;0,T90,1-T90)</f>
        <v>0</v>
      </c>
      <c r="U47" s="1">
        <f>U90</f>
        <v>1</v>
      </c>
      <c r="V47" s="1">
        <f>V90</f>
        <v>0</v>
      </c>
      <c r="W47" s="1">
        <f>W90</f>
        <v>0</v>
      </c>
      <c r="X47" s="1">
        <f>X90</f>
        <v>0</v>
      </c>
      <c r="Y47" s="1">
        <f>Y90</f>
        <v>1</v>
      </c>
      <c r="Z47" s="1">
        <f>IF(MOD($A47+Z$25,2)&lt;&gt;0,Z90,1-Z90)</f>
        <v>0</v>
      </c>
      <c r="AA47" s="1">
        <f>IF(MOD($A47+AA$25,2)&lt;&gt;0,AA90,1-AA90)</f>
        <v>0</v>
      </c>
      <c r="AB47" s="1">
        <f>IF(MOD($A47+AB$25,2)&lt;&gt;0,AB90,1-AB90)</f>
        <v>1</v>
      </c>
      <c r="AC47" s="1">
        <f>IF(MOD($A47+AC$25,2)&lt;&gt;0,AC90,1-AC90)</f>
        <v>0</v>
      </c>
    </row>
    <row r="48" spans="1:29" x14ac:dyDescent="0.25">
      <c r="A48">
        <v>19</v>
      </c>
      <c r="E48" s="1">
        <f>E91</f>
        <v>1</v>
      </c>
      <c r="F48" s="1">
        <f>F91</f>
        <v>1</v>
      </c>
      <c r="G48" s="1">
        <f>G91</f>
        <v>1</v>
      </c>
      <c r="H48" s="1">
        <f>H91</f>
        <v>1</v>
      </c>
      <c r="I48" s="1">
        <f>I91</f>
        <v>1</v>
      </c>
      <c r="J48" s="1">
        <f>J91</f>
        <v>1</v>
      </c>
      <c r="K48" s="1">
        <f>K91</f>
        <v>1</v>
      </c>
      <c r="L48" s="1">
        <f>L91</f>
        <v>0</v>
      </c>
      <c r="M48" s="1">
        <f>VALUE(MID(AG25,7,1))</f>
        <v>1</v>
      </c>
      <c r="N48" s="1">
        <f>IF(MOD($A48+N$25,2)&lt;&gt;0,N91,1-N91)</f>
        <v>1</v>
      </c>
      <c r="O48" s="1">
        <f>IF(MOD($A48+O$25,2)&lt;&gt;0,O91,1-O91)</f>
        <v>1</v>
      </c>
      <c r="P48" s="1">
        <f>IF(MOD($A48+P$25,2)&lt;&gt;0,P91,1-P91)</f>
        <v>1</v>
      </c>
      <c r="Q48" s="1">
        <f>IF(MOD($A48+Q$25,2)&lt;&gt;0,Q91,1-Q91)</f>
        <v>1</v>
      </c>
      <c r="R48" s="1">
        <f>IF(MOD($A48+R$25,2)&lt;&gt;0,R91,1-R91)</f>
        <v>0</v>
      </c>
      <c r="S48" s="1">
        <f>IF(MOD($A48+S$25,2)&lt;&gt;0,S91,1-S91)</f>
        <v>1</v>
      </c>
      <c r="T48" s="1">
        <f>IF(MOD($A48+T$25,2)&lt;&gt;0,T91,1-T91)</f>
        <v>1</v>
      </c>
      <c r="U48" s="1">
        <f>U91</f>
        <v>1</v>
      </c>
      <c r="V48" s="1">
        <f>V91</f>
        <v>0</v>
      </c>
      <c r="W48" s="1">
        <f>W91</f>
        <v>1</v>
      </c>
      <c r="X48" s="1">
        <f>X91</f>
        <v>0</v>
      </c>
      <c r="Y48" s="1">
        <f>Y91</f>
        <v>1</v>
      </c>
      <c r="Z48" s="1">
        <f>IF(MOD($A48+Z$25,2)&lt;&gt;0,Z91,1-Z91)</f>
        <v>0</v>
      </c>
      <c r="AA48" s="1">
        <f>IF(MOD($A48+AA$25,2)&lt;&gt;0,AA91,1-AA91)</f>
        <v>1</v>
      </c>
      <c r="AB48" s="1">
        <f>IF(MOD($A48+AB$25,2)&lt;&gt;0,AB91,1-AB91)</f>
        <v>0</v>
      </c>
      <c r="AC48" s="1">
        <f>IF(MOD($A48+AC$25,2)&lt;&gt;0,AC91,1-AC91)</f>
        <v>0</v>
      </c>
    </row>
    <row r="49" spans="1:109" x14ac:dyDescent="0.25">
      <c r="A49">
        <v>20</v>
      </c>
      <c r="E49" s="1">
        <f>E92</f>
        <v>1</v>
      </c>
      <c r="F49" s="1">
        <f>F92</f>
        <v>0</v>
      </c>
      <c r="G49" s="1">
        <f>G92</f>
        <v>0</v>
      </c>
      <c r="H49" s="1">
        <f>H92</f>
        <v>0</v>
      </c>
      <c r="I49" s="1">
        <f>I92</f>
        <v>0</v>
      </c>
      <c r="J49" s="1">
        <f>J92</f>
        <v>0</v>
      </c>
      <c r="K49" s="1">
        <f>K92</f>
        <v>1</v>
      </c>
      <c r="L49" s="1">
        <f>L92</f>
        <v>0</v>
      </c>
      <c r="M49" s="1">
        <f>VALUE(MID(AG25,6,1))</f>
        <v>1</v>
      </c>
      <c r="N49" s="1">
        <f>IF(MOD($A49+N$25,2)&lt;&gt;0,N92,1-N92)</f>
        <v>0</v>
      </c>
      <c r="O49" s="1">
        <f>IF(MOD($A49+O$25,2)&lt;&gt;0,O92,1-O92)</f>
        <v>0</v>
      </c>
      <c r="P49" s="1">
        <f>IF(MOD($A49+P$25,2)&lt;&gt;0,P92,1-P92)</f>
        <v>0</v>
      </c>
      <c r="Q49" s="1">
        <f>IF(MOD($A49+Q$25,2)&lt;&gt;0,Q92,1-Q92)</f>
        <v>1</v>
      </c>
      <c r="R49" s="1">
        <f>IF(MOD($A49+R$25,2)&lt;&gt;0,R92,1-R92)</f>
        <v>1</v>
      </c>
      <c r="S49" s="1">
        <f>IF(MOD($A49+S$25,2)&lt;&gt;0,S92,1-S92)</f>
        <v>1</v>
      </c>
      <c r="T49" s="1">
        <f>IF(MOD($A49+T$25,2)&lt;&gt;0,T92,1-T92)</f>
        <v>0</v>
      </c>
      <c r="U49" s="1">
        <f>U92</f>
        <v>1</v>
      </c>
      <c r="V49" s="1">
        <f>V92</f>
        <v>0</v>
      </c>
      <c r="W49" s="1">
        <f>W92</f>
        <v>0</v>
      </c>
      <c r="X49" s="1">
        <f>X92</f>
        <v>0</v>
      </c>
      <c r="Y49" s="1">
        <f>Y92</f>
        <v>1</v>
      </c>
      <c r="Z49" s="1">
        <f>IF(MOD($A49+Z$25,2)&lt;&gt;0,Z92,1-Z92)</f>
        <v>1</v>
      </c>
      <c r="AA49" s="1">
        <f>IF(MOD($A49+AA$25,2)&lt;&gt;0,AA92,1-AA92)</f>
        <v>1</v>
      </c>
      <c r="AB49" s="1">
        <f>IF(MOD($A49+AB$25,2)&lt;&gt;0,AB92,1-AB92)</f>
        <v>1</v>
      </c>
      <c r="AC49" s="1">
        <f>IF(MOD($A49+AC$25,2)&lt;&gt;0,AC92,1-AC92)</f>
        <v>0</v>
      </c>
    </row>
    <row r="50" spans="1:109" x14ac:dyDescent="0.25">
      <c r="A50">
        <v>21</v>
      </c>
      <c r="E50" s="1">
        <f>E93</f>
        <v>1</v>
      </c>
      <c r="F50" s="1">
        <f>F93</f>
        <v>0</v>
      </c>
      <c r="G50" s="1">
        <f>G93</f>
        <v>1</v>
      </c>
      <c r="H50" s="1">
        <f>H93</f>
        <v>1</v>
      </c>
      <c r="I50" s="1">
        <f>I93</f>
        <v>1</v>
      </c>
      <c r="J50" s="1">
        <f>J93</f>
        <v>0</v>
      </c>
      <c r="K50" s="1">
        <f>K93</f>
        <v>1</v>
      </c>
      <c r="L50" s="1">
        <f>L93</f>
        <v>0</v>
      </c>
      <c r="M50" s="1">
        <f>VALUE(MID(AG25,5,1))</f>
        <v>1</v>
      </c>
      <c r="N50" s="1">
        <f>IF(MOD($A50+N$25,2)&lt;&gt;0,N93,1-N93)</f>
        <v>0</v>
      </c>
      <c r="O50" s="1">
        <f>IF(MOD($A50+O$25,2)&lt;&gt;0,O93,1-O93)</f>
        <v>1</v>
      </c>
      <c r="P50" s="1">
        <f>IF(MOD($A50+P$25,2)&lt;&gt;0,P93,1-P93)</f>
        <v>1</v>
      </c>
      <c r="Q50" s="1">
        <f>IF(MOD($A50+Q$25,2)&lt;&gt;0,Q93,1-Q93)</f>
        <v>0</v>
      </c>
      <c r="R50" s="1">
        <f>IF(MOD($A50+R$25,2)&lt;&gt;0,R93,1-R93)</f>
        <v>0</v>
      </c>
      <c r="S50" s="1">
        <f>IF(MOD($A50+S$25,2)&lt;&gt;0,S93,1-S93)</f>
        <v>1</v>
      </c>
      <c r="T50" s="1">
        <f>IF(MOD($A50+T$25,2)&lt;&gt;0,T93,1-T93)</f>
        <v>0</v>
      </c>
      <c r="U50" s="1">
        <f>U93</f>
        <v>1</v>
      </c>
      <c r="V50" s="1">
        <f>V93</f>
        <v>1</v>
      </c>
      <c r="W50" s="1">
        <f>W93</f>
        <v>1</v>
      </c>
      <c r="X50" s="1">
        <f>X93</f>
        <v>1</v>
      </c>
      <c r="Y50" s="1">
        <f>Y93</f>
        <v>1</v>
      </c>
      <c r="Z50" s="1">
        <f>IF(MOD($A50+Z$25,2)&lt;&gt;0,Z93,1-Z93)</f>
        <v>1</v>
      </c>
      <c r="AA50" s="1">
        <f>IF(MOD($A50+AA$25,2)&lt;&gt;0,AA93,1-AA93)</f>
        <v>1</v>
      </c>
      <c r="AB50" s="1">
        <f>IF(MOD($A50+AB$25,2)&lt;&gt;0,AB93,1-AB93)</f>
        <v>0</v>
      </c>
      <c r="AC50" s="1">
        <f>IF(MOD($A50+AC$25,2)&lt;&gt;0,AC93,1-AC93)</f>
        <v>1</v>
      </c>
    </row>
    <row r="51" spans="1:109" x14ac:dyDescent="0.25">
      <c r="A51">
        <v>22</v>
      </c>
      <c r="E51" s="1">
        <f>E94</f>
        <v>1</v>
      </c>
      <c r="F51" s="1">
        <f>F94</f>
        <v>0</v>
      </c>
      <c r="G51" s="1">
        <f>G94</f>
        <v>1</v>
      </c>
      <c r="H51" s="1">
        <f>H94</f>
        <v>1</v>
      </c>
      <c r="I51" s="1">
        <f>I94</f>
        <v>1</v>
      </c>
      <c r="J51" s="1">
        <f>J94</f>
        <v>0</v>
      </c>
      <c r="K51" s="1">
        <f>K94</f>
        <v>1</v>
      </c>
      <c r="L51" s="1">
        <f>L94</f>
        <v>0</v>
      </c>
      <c r="M51" s="1">
        <f>VALUE(MID(AG25,4,1))</f>
        <v>0</v>
      </c>
      <c r="N51" s="1">
        <f>IF(MOD($A51+N$25,2)&lt;&gt;0,N94,1-N94)</f>
        <v>1</v>
      </c>
      <c r="O51" s="1">
        <f>IF(MOD($A51+O$25,2)&lt;&gt;0,O94,1-O94)</f>
        <v>0</v>
      </c>
      <c r="P51" s="1">
        <f>IF(MOD($A51+P$25,2)&lt;&gt;0,P94,1-P94)</f>
        <v>1</v>
      </c>
      <c r="Q51" s="1">
        <f>IF(MOD($A51+Q$25,2)&lt;&gt;0,Q94,1-Q94)</f>
        <v>0</v>
      </c>
      <c r="R51" s="1">
        <f>IF(MOD($A51+R$25,2)&lt;&gt;0,R94,1-R94)</f>
        <v>0</v>
      </c>
      <c r="S51" s="1">
        <f>IF(MOD($A51+S$25,2)&lt;&gt;0,S94,1-S94)</f>
        <v>1</v>
      </c>
      <c r="T51" s="1">
        <f>IF(MOD($A51+T$25,2)&lt;&gt;0,T94,1-T94)</f>
        <v>1</v>
      </c>
      <c r="U51" s="1">
        <f>IF(MOD($A51+U$25,2)&lt;&gt;0,U94,1-U94)</f>
        <v>1</v>
      </c>
      <c r="V51" s="1">
        <f>IF(MOD($A51+V$25,2)&lt;&gt;0,V94,1-V94)</f>
        <v>1</v>
      </c>
      <c r="W51" s="1">
        <f>IF(MOD($A51+W$25,2)&lt;&gt;0,W94,1-W94)</f>
        <v>0</v>
      </c>
      <c r="X51" s="1">
        <f>IF(MOD($A51+X$25,2)&lt;&gt;0,X94,1-X94)</f>
        <v>0</v>
      </c>
      <c r="Y51" s="1">
        <f>IF(MOD($A51+Y$25,2)&lt;&gt;0,Y94,1-Y94)</f>
        <v>0</v>
      </c>
      <c r="Z51" s="1">
        <f>IF(MOD($A51+Z$25,2)&lt;&gt;0,Z94,1-Z94)</f>
        <v>1</v>
      </c>
      <c r="AA51" s="1">
        <f>IF(MOD($A51+AA$25,2)&lt;&gt;0,AA94,1-AA94)</f>
        <v>1</v>
      </c>
      <c r="AB51" s="1">
        <f>IF(MOD($A51+AB$25,2)&lt;&gt;0,AB94,1-AB94)</f>
        <v>0</v>
      </c>
      <c r="AC51" s="1">
        <f>IF(MOD($A51+AC$25,2)&lt;&gt;0,AC94,1-AC94)</f>
        <v>0</v>
      </c>
    </row>
    <row r="52" spans="1:109" x14ac:dyDescent="0.25">
      <c r="A52">
        <v>23</v>
      </c>
      <c r="E52" s="1">
        <f>E95</f>
        <v>1</v>
      </c>
      <c r="F52" s="1">
        <f>F95</f>
        <v>0</v>
      </c>
      <c r="G52" s="1">
        <f>G95</f>
        <v>1</v>
      </c>
      <c r="H52" s="1">
        <f>H95</f>
        <v>1</v>
      </c>
      <c r="I52" s="1">
        <f>I95</f>
        <v>1</v>
      </c>
      <c r="J52" s="1">
        <f>J95</f>
        <v>0</v>
      </c>
      <c r="K52" s="1">
        <f>K95</f>
        <v>1</v>
      </c>
      <c r="L52" s="1">
        <f>L95</f>
        <v>0</v>
      </c>
      <c r="M52" s="1">
        <f>VALUE(MID(AG25,3,1))</f>
        <v>1</v>
      </c>
      <c r="N52" s="1">
        <f>IF(MOD($A52+N$25,2)&lt;&gt;0,N95,1-N95)</f>
        <v>1</v>
      </c>
      <c r="O52" s="1">
        <f>IF(MOD($A52+O$25,2)&lt;&gt;0,O95,1-O95)</f>
        <v>1</v>
      </c>
      <c r="P52" s="1">
        <f>IF(MOD($A52+P$25,2)&lt;&gt;0,P95,1-P95)</f>
        <v>0</v>
      </c>
      <c r="Q52" s="1">
        <f>IF(MOD($A52+Q$25,2)&lt;&gt;0,Q95,1-Q95)</f>
        <v>0</v>
      </c>
      <c r="R52" s="1">
        <f>IF(MOD($A52+R$25,2)&lt;&gt;0,R95,1-R95)</f>
        <v>1</v>
      </c>
      <c r="S52" s="1">
        <f>IF(MOD($A52+S$25,2)&lt;&gt;0,S95,1-S95)</f>
        <v>0</v>
      </c>
      <c r="T52" s="1">
        <f>IF(MOD($A52+T$25,2)&lt;&gt;0,T95,1-T95)</f>
        <v>1</v>
      </c>
      <c r="U52" s="1">
        <f>IF(MOD($A52+U$25,2)&lt;&gt;0,U95,1-U95)</f>
        <v>0</v>
      </c>
      <c r="V52" s="1">
        <f>IF(MOD($A52+V$25,2)&lt;&gt;0,V95,1-V95)</f>
        <v>0</v>
      </c>
      <c r="W52" s="1">
        <f>IF(MOD($A52+W$25,2)&lt;&gt;0,W95,1-W95)</f>
        <v>1</v>
      </c>
      <c r="X52" s="1">
        <f>IF(MOD($A52+X$25,2)&lt;&gt;0,X95,1-X95)</f>
        <v>0</v>
      </c>
      <c r="Y52" s="1">
        <f>IF(MOD($A52+Y$25,2)&lt;&gt;0,Y95,1-Y95)</f>
        <v>1</v>
      </c>
      <c r="Z52" s="1">
        <f>IF(MOD($A52+Z$25,2)&lt;&gt;0,Z95,1-Z95)</f>
        <v>1</v>
      </c>
      <c r="AA52" s="1">
        <f>IF(MOD($A52+AA$25,2)&lt;&gt;0,AA95,1-AA95)</f>
        <v>0</v>
      </c>
      <c r="AB52" s="1">
        <f>IF(MOD($A52+AB$25,2)&lt;&gt;0,AB95,1-AB95)</f>
        <v>0</v>
      </c>
      <c r="AC52" s="1">
        <f>IF(MOD($A52+AC$25,2)&lt;&gt;0,AC95,1-AC95)</f>
        <v>1</v>
      </c>
    </row>
    <row r="53" spans="1:109" x14ac:dyDescent="0.25">
      <c r="A53">
        <v>24</v>
      </c>
      <c r="E53" s="1">
        <f>E96</f>
        <v>1</v>
      </c>
      <c r="F53" s="1">
        <f>F96</f>
        <v>0</v>
      </c>
      <c r="G53" s="1">
        <f>G96</f>
        <v>0</v>
      </c>
      <c r="H53" s="1">
        <f>H96</f>
        <v>0</v>
      </c>
      <c r="I53" s="1">
        <f>I96</f>
        <v>0</v>
      </c>
      <c r="J53" s="1">
        <f>J96</f>
        <v>0</v>
      </c>
      <c r="K53" s="1">
        <f>K96</f>
        <v>1</v>
      </c>
      <c r="L53" s="1">
        <f>L96</f>
        <v>0</v>
      </c>
      <c r="M53" s="1">
        <f>VALUE(MID(AG25,2,1))</f>
        <v>1</v>
      </c>
      <c r="N53" s="1">
        <f>IF(MOD($A53+N$25,2)&lt;&gt;0,N96,1-N96)</f>
        <v>1</v>
      </c>
      <c r="O53" s="1">
        <f>IF(MOD($A53+O$25,2)&lt;&gt;0,O96,1-O96)</f>
        <v>1</v>
      </c>
      <c r="P53" s="1">
        <f>IF(MOD($A53+P$25,2)&lt;&gt;0,P96,1-P96)</f>
        <v>1</v>
      </c>
      <c r="Q53" s="1">
        <f>IF(MOD($A53+Q$25,2)&lt;&gt;0,Q96,1-Q96)</f>
        <v>0</v>
      </c>
      <c r="R53" s="1">
        <f>IF(MOD($A53+R$25,2)&lt;&gt;0,R96,1-R96)</f>
        <v>0</v>
      </c>
      <c r="S53" s="1">
        <f>IF(MOD($A53+S$25,2)&lt;&gt;0,S96,1-S96)</f>
        <v>0</v>
      </c>
      <c r="T53" s="1">
        <f>IF(MOD($A53+T$25,2)&lt;&gt;0,T96,1-T96)</f>
        <v>1</v>
      </c>
      <c r="U53" s="1">
        <f>IF(MOD($A53+U$25,2)&lt;&gt;0,U96,1-U96)</f>
        <v>1</v>
      </c>
      <c r="V53" s="1">
        <f>IF(MOD($A53+V$25,2)&lt;&gt;0,V96,1-V96)</f>
        <v>1</v>
      </c>
      <c r="W53" s="1">
        <f>IF(MOD($A53+W$25,2)&lt;&gt;0,W96,1-W96)</f>
        <v>0</v>
      </c>
      <c r="X53" s="1">
        <f>IF(MOD($A53+X$25,2)&lt;&gt;0,X96,1-X96)</f>
        <v>0</v>
      </c>
      <c r="Y53" s="1">
        <f>IF(MOD($A53+Y$25,2)&lt;&gt;0,Y96,1-Y96)</f>
        <v>1</v>
      </c>
      <c r="Z53" s="1">
        <f>IF(MOD($A53+Z$25,2)&lt;&gt;0,Z96,1-Z96)</f>
        <v>0</v>
      </c>
      <c r="AA53" s="1">
        <f>IF(MOD($A53+AA$25,2)&lt;&gt;0,AA96,1-AA96)</f>
        <v>1</v>
      </c>
      <c r="AB53" s="1">
        <f>IF(MOD($A53+AB$25,2)&lt;&gt;0,AB96,1-AB96)</f>
        <v>1</v>
      </c>
      <c r="AC53" s="1">
        <f>IF(MOD($A53+AC$25,2)&lt;&gt;0,AC96,1-AC96)</f>
        <v>0</v>
      </c>
    </row>
    <row r="54" spans="1:109" x14ac:dyDescent="0.25">
      <c r="A54">
        <v>25</v>
      </c>
      <c r="E54" s="1">
        <f>E97</f>
        <v>1</v>
      </c>
      <c r="F54" s="1">
        <f>F97</f>
        <v>1</v>
      </c>
      <c r="G54" s="1">
        <f>G97</f>
        <v>1</v>
      </c>
      <c r="H54" s="1">
        <f>H97</f>
        <v>1</v>
      </c>
      <c r="I54" s="1">
        <f>I97</f>
        <v>1</v>
      </c>
      <c r="J54" s="1">
        <f>J97</f>
        <v>1</v>
      </c>
      <c r="K54" s="1">
        <f>K97</f>
        <v>1</v>
      </c>
      <c r="L54" s="1">
        <f>L97</f>
        <v>0</v>
      </c>
      <c r="M54" s="1">
        <f>VALUE(MID(AG25,1,1))</f>
        <v>1</v>
      </c>
      <c r="N54" s="1">
        <f>IF(MOD($A54+N$25,2)&lt;&gt;0,N97,1-N97)</f>
        <v>0</v>
      </c>
      <c r="O54" s="1">
        <f>IF(MOD($A54+O$25,2)&lt;&gt;0,O97,1-O97)</f>
        <v>1</v>
      </c>
      <c r="P54" s="1">
        <f>IF(MOD($A54+P$25,2)&lt;&gt;0,P97,1-P97)</f>
        <v>0</v>
      </c>
      <c r="Q54" s="1">
        <f>IF(MOD($A54+Q$25,2)&lt;&gt;0,Q97,1-Q97)</f>
        <v>1</v>
      </c>
      <c r="R54" s="1">
        <f>IF(MOD($A54+R$25,2)&lt;&gt;0,R97,1-R97)</f>
        <v>0</v>
      </c>
      <c r="S54" s="1">
        <f>IF(MOD($A54+S$25,2)&lt;&gt;0,S97,1-S97)</f>
        <v>0</v>
      </c>
      <c r="T54" s="1">
        <f>IF(MOD($A54+T$25,2)&lt;&gt;0,T97,1-T97)</f>
        <v>1</v>
      </c>
      <c r="U54" s="1">
        <f>IF(MOD($A54+U$25,2)&lt;&gt;0,U97,1-U97)</f>
        <v>0</v>
      </c>
      <c r="V54" s="1">
        <f>IF(MOD($A54+V$25,2)&lt;&gt;0,V97,1-V97)</f>
        <v>0</v>
      </c>
      <c r="W54" s="1">
        <f>IF(MOD($A54+W$25,2)&lt;&gt;0,W97,1-W97)</f>
        <v>1</v>
      </c>
      <c r="X54" s="1">
        <f>IF(MOD($A54+X$25,2)&lt;&gt;0,X97,1-X97)</f>
        <v>0</v>
      </c>
      <c r="Y54" s="1">
        <f>IF(MOD($A54+Y$25,2)&lt;&gt;0,Y97,1-Y97)</f>
        <v>1</v>
      </c>
      <c r="Z54" s="1">
        <f>IF(MOD($A54+Z$25,2)&lt;&gt;0,Z97,1-Z97)</f>
        <v>1</v>
      </c>
      <c r="AA54" s="1">
        <f>IF(MOD($A54+AA$25,2)&lt;&gt;0,AA97,1-AA97)</f>
        <v>1</v>
      </c>
      <c r="AB54" s="1">
        <f>IF(MOD($A54+AB$25,2)&lt;&gt;0,AB97,1-AB97)</f>
        <v>1</v>
      </c>
      <c r="AC54" s="1">
        <f>IF(MOD($A54+AC$25,2)&lt;&gt;0,AC97,1-AC97)</f>
        <v>1</v>
      </c>
    </row>
    <row r="64" spans="1:109" x14ac:dyDescent="0.25">
      <c r="A64" s="32" t="s">
        <v>438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</row>
    <row r="69" spans="1:46" x14ac:dyDescent="0.25">
      <c r="A69" s="29"/>
    </row>
    <row r="72" spans="1:46" ht="15.75" thickBot="1" x14ac:dyDescent="0.3"/>
    <row r="73" spans="1:46" ht="15.75" customHeight="1" thickTop="1" x14ac:dyDescent="0.25">
      <c r="E73" s="14">
        <v>1</v>
      </c>
      <c r="F73" s="15">
        <v>1</v>
      </c>
      <c r="G73" s="15">
        <v>1</v>
      </c>
      <c r="H73" s="15">
        <v>1</v>
      </c>
      <c r="I73" s="15">
        <v>1</v>
      </c>
      <c r="J73" s="15">
        <v>1</v>
      </c>
      <c r="K73" s="15">
        <v>1</v>
      </c>
      <c r="L73" s="15">
        <v>0</v>
      </c>
      <c r="M73" s="16">
        <v>0</v>
      </c>
      <c r="N73" s="1">
        <f>VALUE(MID(AH17,249,1))</f>
        <v>0</v>
      </c>
      <c r="O73" s="1">
        <f>VALUE(MID(AH17,248,1))</f>
        <v>0</v>
      </c>
      <c r="P73" s="1">
        <f>VALUE(MID(AH17,247,1))</f>
        <v>0</v>
      </c>
      <c r="Q73" s="1">
        <f>VALUE(MID(AH17,246,1))</f>
        <v>1</v>
      </c>
      <c r="R73" s="1">
        <f>VALUE(MID(AH17,153,1))</f>
        <v>0</v>
      </c>
      <c r="S73" s="1">
        <f>VALUE(MID(AH17,152,1))</f>
        <v>0</v>
      </c>
      <c r="T73" s="1">
        <f>VALUE(MID(AH17,151,1))</f>
        <v>0</v>
      </c>
      <c r="U73" s="1">
        <f>VALUE(MID(AH17,150,1))</f>
        <v>1</v>
      </c>
      <c r="V73" s="14">
        <v>0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6">
        <v>1</v>
      </c>
      <c r="AT73" s="2"/>
    </row>
    <row r="74" spans="1:46" ht="15.75" customHeight="1" x14ac:dyDescent="0.25">
      <c r="E74" s="17">
        <v>1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</v>
      </c>
      <c r="L74" s="1">
        <v>0</v>
      </c>
      <c r="M74" s="18">
        <v>0</v>
      </c>
      <c r="N74" s="1">
        <f>VALUE(MID(AH17,251,1))</f>
        <v>0</v>
      </c>
      <c r="O74" s="1">
        <f>VALUE(MID(AH17,250,1))</f>
        <v>0</v>
      </c>
      <c r="P74" s="1">
        <f>VALUE(MID(AH17,245,1))</f>
        <v>1</v>
      </c>
      <c r="Q74" s="1">
        <f>VALUE(MID(AH17,244,1))</f>
        <v>0</v>
      </c>
      <c r="R74" s="1">
        <f>VALUE(MID(AH17,155,1))</f>
        <v>0</v>
      </c>
      <c r="S74" s="1">
        <f>VALUE(MID(AH17,154,1))</f>
        <v>0</v>
      </c>
      <c r="T74" s="1">
        <f>VALUE(MID(AH17,149,1))</f>
        <v>1</v>
      </c>
      <c r="U74" s="1">
        <f>VALUE(MID(AH17,148,1))</f>
        <v>0</v>
      </c>
      <c r="V74" s="17">
        <v>0</v>
      </c>
      <c r="W74" s="1">
        <v>1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8">
        <v>1</v>
      </c>
    </row>
    <row r="75" spans="1:46" ht="15.75" customHeight="1" x14ac:dyDescent="0.25">
      <c r="E75" s="17">
        <v>1</v>
      </c>
      <c r="F75" s="1">
        <v>0</v>
      </c>
      <c r="G75" s="1">
        <v>1</v>
      </c>
      <c r="H75" s="1">
        <v>1</v>
      </c>
      <c r="I75" s="1">
        <v>1</v>
      </c>
      <c r="J75" s="1">
        <v>0</v>
      </c>
      <c r="K75" s="1">
        <v>1</v>
      </c>
      <c r="L75" s="1">
        <v>0</v>
      </c>
      <c r="M75" s="18">
        <v>0</v>
      </c>
      <c r="N75" s="1">
        <f>VALUE(MID(AH17,253,1))</f>
        <v>0</v>
      </c>
      <c r="O75" s="1">
        <f>VALUE(MID(AH17,252,1))</f>
        <v>1</v>
      </c>
      <c r="P75" s="1">
        <f>VALUE(MID(AH17,243,1))</f>
        <v>1</v>
      </c>
      <c r="Q75" s="1">
        <f>VALUE(MID(AH17,242,1))</f>
        <v>1</v>
      </c>
      <c r="R75" s="1">
        <f>VALUE(MID(AH17,157,1))</f>
        <v>0</v>
      </c>
      <c r="S75" s="1">
        <f>VALUE(MID(AH17,156,1))</f>
        <v>1</v>
      </c>
      <c r="T75" s="1">
        <f>VALUE(MID(AH17,147,1))</f>
        <v>1</v>
      </c>
      <c r="U75" s="1">
        <f>VALUE(MID(AH17,146,1))</f>
        <v>1</v>
      </c>
      <c r="V75" s="17">
        <v>0</v>
      </c>
      <c r="W75" s="1">
        <v>1</v>
      </c>
      <c r="X75" s="1">
        <v>0</v>
      </c>
      <c r="Y75" s="1">
        <v>1</v>
      </c>
      <c r="Z75" s="1">
        <v>1</v>
      </c>
      <c r="AA75" s="1">
        <v>1</v>
      </c>
      <c r="AB75" s="1">
        <v>0</v>
      </c>
      <c r="AC75" s="18">
        <v>1</v>
      </c>
      <c r="AT75" s="9"/>
    </row>
    <row r="76" spans="1:46" ht="15.75" customHeight="1" x14ac:dyDescent="0.25">
      <c r="E76" s="17">
        <v>1</v>
      </c>
      <c r="F76" s="1">
        <v>0</v>
      </c>
      <c r="G76" s="1">
        <v>1</v>
      </c>
      <c r="H76" s="1">
        <v>1</v>
      </c>
      <c r="I76" s="1">
        <v>1</v>
      </c>
      <c r="J76" s="1">
        <v>0</v>
      </c>
      <c r="K76" s="1">
        <v>1</v>
      </c>
      <c r="L76" s="1">
        <v>0</v>
      </c>
      <c r="M76" s="18">
        <v>0</v>
      </c>
      <c r="N76" s="1">
        <f>VALUE(MID(AH17,255,1))</f>
        <v>0</v>
      </c>
      <c r="O76" s="1">
        <f>VALUE(MID(AH17,254,1))</f>
        <v>0</v>
      </c>
      <c r="P76" s="1">
        <f>VALUE(MID(AH17,241,1))</f>
        <v>1</v>
      </c>
      <c r="Q76" s="1">
        <f>VALUE(MID(AH17,240,1))</f>
        <v>1</v>
      </c>
      <c r="R76" s="1">
        <f>VALUE(MID(AH17,159,1))</f>
        <v>0</v>
      </c>
      <c r="S76" s="1">
        <f>VALUE(MID(AH17,158,1))</f>
        <v>0</v>
      </c>
      <c r="T76" s="1">
        <f>VALUE(MID(AH17,145,1))</f>
        <v>1</v>
      </c>
      <c r="U76" s="1">
        <f>VALUE(MID(AH17,144,1))</f>
        <v>0</v>
      </c>
      <c r="V76" s="17">
        <v>0</v>
      </c>
      <c r="W76" s="1">
        <v>1</v>
      </c>
      <c r="X76" s="1">
        <v>0</v>
      </c>
      <c r="Y76" s="1">
        <v>1</v>
      </c>
      <c r="Z76" s="1">
        <v>1</v>
      </c>
      <c r="AA76" s="1">
        <v>1</v>
      </c>
      <c r="AB76" s="1">
        <v>0</v>
      </c>
      <c r="AC76" s="18">
        <v>1</v>
      </c>
    </row>
    <row r="77" spans="1:46" ht="15.75" customHeight="1" x14ac:dyDescent="0.25">
      <c r="E77" s="17">
        <v>1</v>
      </c>
      <c r="F77" s="1">
        <v>0</v>
      </c>
      <c r="G77" s="1">
        <v>1</v>
      </c>
      <c r="H77" s="1">
        <v>1</v>
      </c>
      <c r="I77" s="1">
        <v>1</v>
      </c>
      <c r="J77" s="1">
        <v>0</v>
      </c>
      <c r="K77" s="1">
        <v>1</v>
      </c>
      <c r="L77" s="1">
        <v>0</v>
      </c>
      <c r="M77" s="18">
        <v>0</v>
      </c>
      <c r="N77" s="1">
        <f>VALUE(MID(AH17,257,1))</f>
        <v>1</v>
      </c>
      <c r="O77" s="1">
        <f>VALUE(MID(AH17,256,1))</f>
        <v>1</v>
      </c>
      <c r="P77" s="1">
        <f>VALUE(MID(AH17,239,1))</f>
        <v>0</v>
      </c>
      <c r="Q77" s="1">
        <f>VALUE(MID(AH17,238,1))</f>
        <v>0</v>
      </c>
      <c r="R77" s="1">
        <f>VALUE(MID(AH17,161,1))</f>
        <v>1</v>
      </c>
      <c r="S77" s="1">
        <f>VALUE(MID(AH17,160,1))</f>
        <v>1</v>
      </c>
      <c r="T77" s="1">
        <f>VALUE(MID(AH17,143,1))</f>
        <v>0</v>
      </c>
      <c r="U77" s="1">
        <f>VALUE(MID(AH17,142,1))</f>
        <v>0</v>
      </c>
      <c r="V77" s="17">
        <v>0</v>
      </c>
      <c r="W77" s="1">
        <v>1</v>
      </c>
      <c r="X77" s="1">
        <v>0</v>
      </c>
      <c r="Y77" s="1">
        <v>1</v>
      </c>
      <c r="Z77" s="1">
        <v>1</v>
      </c>
      <c r="AA77" s="1">
        <v>1</v>
      </c>
      <c r="AB77" s="1">
        <v>0</v>
      </c>
      <c r="AC77" s="18">
        <v>1</v>
      </c>
    </row>
    <row r="78" spans="1:46" ht="15.75" customHeight="1" thickBot="1" x14ac:dyDescent="0.3">
      <c r="E78" s="17">
        <v>1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</v>
      </c>
      <c r="L78" s="1">
        <v>0</v>
      </c>
      <c r="M78" s="18">
        <v>0</v>
      </c>
      <c r="N78" s="1">
        <f>VALUE(MID(AH17,259,1))</f>
        <v>1</v>
      </c>
      <c r="O78" s="1">
        <f>VALUE(MID(AH17,258,1))</f>
        <v>1</v>
      </c>
      <c r="P78" s="1">
        <f>VALUE(MID(AH17,237,1))</f>
        <v>0</v>
      </c>
      <c r="Q78" s="1">
        <f>VALUE(MID(AH17,236,1))</f>
        <v>1</v>
      </c>
      <c r="R78" s="1">
        <f>VALUE(MID(AH17,163,1))</f>
        <v>1</v>
      </c>
      <c r="S78" s="1">
        <f>VALUE(MID(AH17,162,1))</f>
        <v>1</v>
      </c>
      <c r="T78" s="1">
        <f>VALUE(MID(AH17,141,1))</f>
        <v>0</v>
      </c>
      <c r="U78" s="1">
        <f>VALUE(MID(AH17,140,1))</f>
        <v>1</v>
      </c>
      <c r="V78" s="17">
        <v>0</v>
      </c>
      <c r="W78" s="1">
        <v>1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8">
        <v>1</v>
      </c>
    </row>
    <row r="79" spans="1:46" ht="15.75" customHeight="1" thickTop="1" thickBot="1" x14ac:dyDescent="0.3">
      <c r="E79" s="17">
        <v>1</v>
      </c>
      <c r="F79" s="1">
        <v>1</v>
      </c>
      <c r="G79" s="1">
        <v>1</v>
      </c>
      <c r="H79" s="1">
        <v>1</v>
      </c>
      <c r="I79" s="1">
        <v>1</v>
      </c>
      <c r="J79" s="1">
        <v>1</v>
      </c>
      <c r="K79" s="1">
        <v>1</v>
      </c>
      <c r="L79" s="1">
        <v>0</v>
      </c>
      <c r="M79" s="18">
        <v>1</v>
      </c>
      <c r="N79" s="22">
        <v>0</v>
      </c>
      <c r="O79" s="23">
        <v>1</v>
      </c>
      <c r="P79" s="23">
        <v>0</v>
      </c>
      <c r="Q79" s="23">
        <v>1</v>
      </c>
      <c r="R79" s="23">
        <v>0</v>
      </c>
      <c r="S79" s="23">
        <v>1</v>
      </c>
      <c r="T79" s="23">
        <v>0</v>
      </c>
      <c r="U79" s="24">
        <v>1</v>
      </c>
      <c r="V79" s="17">
        <v>0</v>
      </c>
      <c r="W79" s="1">
        <v>1</v>
      </c>
      <c r="X79" s="1">
        <v>1</v>
      </c>
      <c r="Y79" s="1">
        <v>1</v>
      </c>
      <c r="Z79" s="1">
        <v>1</v>
      </c>
      <c r="AA79" s="1">
        <v>1</v>
      </c>
      <c r="AB79" s="1">
        <v>1</v>
      </c>
      <c r="AC79" s="18">
        <v>1</v>
      </c>
    </row>
    <row r="80" spans="1:46" ht="15.75" customHeight="1" thickTop="1" x14ac:dyDescent="0.25">
      <c r="E80" s="17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8">
        <v>0</v>
      </c>
      <c r="N80" s="1">
        <f>VALUE(MID(AH17,261,1))</f>
        <v>1</v>
      </c>
      <c r="O80" s="1">
        <f>VALUE(MID(AH17,260,1))</f>
        <v>0</v>
      </c>
      <c r="P80" s="1">
        <f>VALUE(MID(AH17,235,1))</f>
        <v>0</v>
      </c>
      <c r="Q80" s="1">
        <f>VALUE(MID(AH17,234,1))</f>
        <v>0</v>
      </c>
      <c r="R80" s="1">
        <f>VALUE(MID(AH17,165,1))</f>
        <v>1</v>
      </c>
      <c r="S80" s="1">
        <f>VALUE(MID(AH17,164,1))</f>
        <v>0</v>
      </c>
      <c r="T80" s="1">
        <f>VALUE(MID(AH17,139,1))</f>
        <v>0</v>
      </c>
      <c r="U80" s="1">
        <f>VALUE(MID(AH17,138,1))</f>
        <v>1</v>
      </c>
      <c r="V80" s="17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8">
        <v>0</v>
      </c>
    </row>
    <row r="81" spans="5:29" ht="15.75" customHeight="1" thickBot="1" x14ac:dyDescent="0.3">
      <c r="E81" s="19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1</v>
      </c>
      <c r="L81" s="20">
        <v>0</v>
      </c>
      <c r="M81" s="21">
        <v>0</v>
      </c>
      <c r="N81" s="1">
        <f>VALUE(MID(AH17,263,1))</f>
        <v>0</v>
      </c>
      <c r="O81" s="1">
        <f>VALUE(MID(AH17,262,1))</f>
        <v>1</v>
      </c>
      <c r="P81" s="1">
        <f>VALUE(MID(AH17,233,1))</f>
        <v>0</v>
      </c>
      <c r="Q81" s="1">
        <f>VALUE(MID(AH17,232,1))</f>
        <v>0</v>
      </c>
      <c r="R81" s="1">
        <f>VALUE(MID(AH17,167,1))</f>
        <v>0</v>
      </c>
      <c r="S81" s="1">
        <f>VALUE(MID(AH17,166,1))</f>
        <v>1</v>
      </c>
      <c r="T81" s="1">
        <f>VALUE(MID(AH17,137,1))</f>
        <v>1</v>
      </c>
      <c r="U81" s="1">
        <f>VALUE(MID(AH17,136,1))</f>
        <v>1</v>
      </c>
      <c r="V81" s="19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1">
        <v>0</v>
      </c>
    </row>
    <row r="82" spans="5:29" ht="15.75" customHeight="1" thickTop="1" x14ac:dyDescent="0.25">
      <c r="E82" s="1">
        <f>VALUE(MID(AH17,345,1))</f>
        <v>0</v>
      </c>
      <c r="F82" s="1">
        <f>VALUE(MID(AH17,344,1))</f>
        <v>0</v>
      </c>
      <c r="G82" s="1">
        <f>VALUE(MID(AH17,343,1))</f>
        <v>0</v>
      </c>
      <c r="H82" s="1">
        <f>VALUE(MID(AH17,342,1))</f>
        <v>1</v>
      </c>
      <c r="I82" s="1">
        <f>VALUE(MID(AH17,313,1))</f>
        <v>1</v>
      </c>
      <c r="J82" s="1">
        <f>VALUE(MID(AH17,312,1))</f>
        <v>1</v>
      </c>
      <c r="K82" s="27">
        <v>0</v>
      </c>
      <c r="L82" s="1">
        <f>VALUE(MID(AH17,311,1))</f>
        <v>0</v>
      </c>
      <c r="M82" s="1">
        <f>VALUE(MID(AH17,310,1))</f>
        <v>0</v>
      </c>
      <c r="N82" s="1">
        <f>VALUE(MID(AH17,265,1))</f>
        <v>0</v>
      </c>
      <c r="O82" s="1">
        <f>VALUE(MID(AH17,264,1))</f>
        <v>0</v>
      </c>
      <c r="P82" s="1">
        <f>VALUE(MID(AH17,231,1))</f>
        <v>0</v>
      </c>
      <c r="Q82" s="1">
        <f>VALUE(MID(AH17,230,1))</f>
        <v>1</v>
      </c>
      <c r="R82" s="1">
        <f>VALUE(MID(AH17,169,1))</f>
        <v>0</v>
      </c>
      <c r="S82" s="1">
        <f>VALUE(MID(AH17,168,1))</f>
        <v>0</v>
      </c>
      <c r="T82" s="1">
        <f>VALUE(MID(AH17,135,1))</f>
        <v>1</v>
      </c>
      <c r="U82" s="1">
        <f>VALUE(MID(AH17,134,1))</f>
        <v>0</v>
      </c>
      <c r="V82" s="1">
        <f>VALUE(MID(AH17,88,1))</f>
        <v>1</v>
      </c>
      <c r="W82" s="1">
        <f>VALUE(MID(AH17,87,1))</f>
        <v>1</v>
      </c>
      <c r="X82" s="1">
        <f>VALUE(MID(AH17,86,1))</f>
        <v>0</v>
      </c>
      <c r="Y82" s="1">
        <f>VALUE(MID(AH17,85,1))</f>
        <v>1</v>
      </c>
      <c r="Z82" s="1">
        <f>VALUE(MID(AH17,34,1))</f>
        <v>0</v>
      </c>
      <c r="AA82" s="1">
        <f>VALUE(MID(AH17,33,1))</f>
        <v>1</v>
      </c>
      <c r="AB82" s="1">
        <f>VALUE(MID(AH17,32,1))</f>
        <v>1</v>
      </c>
      <c r="AC82" s="1">
        <f>VALUE(MID(AH17,31,1))</f>
        <v>0</v>
      </c>
    </row>
    <row r="83" spans="5:29" ht="15.75" customHeight="1" x14ac:dyDescent="0.25">
      <c r="E83" s="1">
        <f>VALUE(MID(AH17,347,1))</f>
        <v>0</v>
      </c>
      <c r="F83" s="1">
        <f>VALUE(MID(AH17,346,1))</f>
        <v>1</v>
      </c>
      <c r="G83" s="1">
        <f>VALUE(MID(AH17,341,1))</f>
        <v>0</v>
      </c>
      <c r="H83" s="1">
        <f>VALUE(MID(AH17,340,1))</f>
        <v>0</v>
      </c>
      <c r="I83" s="1">
        <f>VALUE(MID(AH17,315,1))</f>
        <v>1</v>
      </c>
      <c r="J83" s="1">
        <f>VALUE(MID(AH17,314,1))</f>
        <v>1</v>
      </c>
      <c r="K83" s="25">
        <v>1</v>
      </c>
      <c r="L83" s="1">
        <f>VALUE(MID(AH17,309,1))</f>
        <v>0</v>
      </c>
      <c r="M83" s="1">
        <f>VALUE(MID(AH17,308,1))</f>
        <v>1</v>
      </c>
      <c r="N83" s="1">
        <f>VALUE(MID(AH17,267,1))</f>
        <v>0</v>
      </c>
      <c r="O83" s="1">
        <f>VALUE(MID(AH17,266,1))</f>
        <v>0</v>
      </c>
      <c r="P83" s="1">
        <f>VALUE(MID(AH17,229,1))</f>
        <v>1</v>
      </c>
      <c r="Q83" s="1">
        <f>VALUE(MID(AH17,228,1))</f>
        <v>0</v>
      </c>
      <c r="R83" s="1">
        <f>VALUE(MID(AH17,171,1))</f>
        <v>0</v>
      </c>
      <c r="S83" s="1">
        <f>VALUE(MID(AH17,170,1))</f>
        <v>0</v>
      </c>
      <c r="T83" s="1">
        <f>VALUE(MID(AH17,133,1))</f>
        <v>1</v>
      </c>
      <c r="U83" s="1">
        <f>VALUE(MID(AH17,132,1))</f>
        <v>1</v>
      </c>
      <c r="V83" s="1">
        <f>VALUE(MID(AH17,90,1))</f>
        <v>0</v>
      </c>
      <c r="W83" s="1">
        <f>VALUE(MID(AH17,89,1))</f>
        <v>0</v>
      </c>
      <c r="X83" s="1">
        <f>VALUE(MID(AH17,84,1))</f>
        <v>1</v>
      </c>
      <c r="Y83" s="1">
        <f>VALUE(MID(AH17,83,1))</f>
        <v>0</v>
      </c>
      <c r="Z83" s="1">
        <f>VALUE(MID(AH17,36,1))</f>
        <v>1</v>
      </c>
      <c r="AA83" s="1">
        <f>VALUE(MID(AH17,35,1))</f>
        <v>0</v>
      </c>
      <c r="AB83" s="1">
        <f>VALUE(MID(AH17,30,1))</f>
        <v>0</v>
      </c>
      <c r="AC83" s="1">
        <f>VALUE(MID(AH17,29,1))</f>
        <v>1</v>
      </c>
    </row>
    <row r="84" spans="5:29" ht="15.75" customHeight="1" x14ac:dyDescent="0.25">
      <c r="E84" s="1">
        <f>VALUE(MID(AH17,349,1))</f>
        <v>0</v>
      </c>
      <c r="F84" s="1">
        <f>VALUE(MID(AH17,348,1))</f>
        <v>1</v>
      </c>
      <c r="G84" s="1">
        <f>VALUE(MID(AH17,339,1))</f>
        <v>1</v>
      </c>
      <c r="H84" s="1">
        <f>VALUE(MID(AH17,338,1))</f>
        <v>0</v>
      </c>
      <c r="I84" s="1">
        <f>VALUE(MID(AH17,317,1))</f>
        <v>1</v>
      </c>
      <c r="J84" s="1">
        <f>VALUE(MID(AH17,316,1))</f>
        <v>0</v>
      </c>
      <c r="K84" s="25">
        <v>0</v>
      </c>
      <c r="L84" s="1">
        <f>VALUE(MID(AH17,307,1))</f>
        <v>0</v>
      </c>
      <c r="M84" s="1">
        <f>VALUE(MID(AH17,306,1))</f>
        <v>0</v>
      </c>
      <c r="N84" s="1">
        <f>VALUE(MID(AH17,269,1))</f>
        <v>0</v>
      </c>
      <c r="O84" s="1">
        <f>VALUE(MID(AH17,268,1))</f>
        <v>1</v>
      </c>
      <c r="P84" s="1">
        <f>VALUE(MID(AH17,227,1))</f>
        <v>1</v>
      </c>
      <c r="Q84" s="1">
        <f>VALUE(MID(AH17,226,1))</f>
        <v>1</v>
      </c>
      <c r="R84" s="1">
        <f>VALUE(MID(AH17,173,1))</f>
        <v>0</v>
      </c>
      <c r="S84" s="1">
        <f>VALUE(MID(AH17,172,1))</f>
        <v>1</v>
      </c>
      <c r="T84" s="1">
        <f>VALUE(MID(AH17,131,1))</f>
        <v>0</v>
      </c>
      <c r="U84" s="1">
        <f>VALUE(MID(AH17,130,1))</f>
        <v>1</v>
      </c>
      <c r="V84" s="1">
        <f>VALUE(MID(AH17,92,1))</f>
        <v>0</v>
      </c>
      <c r="W84" s="1">
        <f>VALUE(MID(AH17,91,1))</f>
        <v>1</v>
      </c>
      <c r="X84" s="1">
        <f>VALUE(MID(AH17,82,1))</f>
        <v>0</v>
      </c>
      <c r="Y84" s="1">
        <f>VALUE(MID(AH17,81,1))</f>
        <v>0</v>
      </c>
      <c r="Z84" s="1">
        <f>VALUE(MID(AH17,38,1))</f>
        <v>1</v>
      </c>
      <c r="AA84" s="1">
        <f>VALUE(MID(AH17,37,1))</f>
        <v>0</v>
      </c>
      <c r="AB84" s="1">
        <f>VALUE(MID(AH17,28,1))</f>
        <v>0</v>
      </c>
      <c r="AC84" s="1">
        <f>VALUE(MID(AH17,27,1))</f>
        <v>0</v>
      </c>
    </row>
    <row r="85" spans="5:29" ht="15.75" customHeight="1" x14ac:dyDescent="0.25">
      <c r="E85" s="1">
        <f>VALUE(MID(AH17,351,1))</f>
        <v>0</v>
      </c>
      <c r="F85" s="1">
        <f>VALUE(MID(AH17,350,1))</f>
        <v>1</v>
      </c>
      <c r="G85" s="1">
        <f>VALUE(MID(AH17,337,1))</f>
        <v>0</v>
      </c>
      <c r="H85" s="1">
        <f>VALUE(MID(AH17,336,1))</f>
        <v>1</v>
      </c>
      <c r="I85" s="1">
        <f>VALUE(MID(AH17,319,1))</f>
        <v>0</v>
      </c>
      <c r="J85" s="1">
        <f>VALUE(MID(AH17,318,1))</f>
        <v>1</v>
      </c>
      <c r="K85" s="25">
        <v>1</v>
      </c>
      <c r="L85" s="1">
        <f>VALUE(MID(AH17,305,1))</f>
        <v>0</v>
      </c>
      <c r="M85" s="1">
        <f>VALUE(MID(AH17,304,1))</f>
        <v>1</v>
      </c>
      <c r="N85" s="1">
        <f>VALUE(MID(AH17,271,1))</f>
        <v>0</v>
      </c>
      <c r="O85" s="1">
        <f>VALUE(MID(AH17,270,1))</f>
        <v>0</v>
      </c>
      <c r="P85" s="1">
        <f>VALUE(MID(AH17,225,1))</f>
        <v>1</v>
      </c>
      <c r="Q85" s="1">
        <f>VALUE(MID(AH17,224,1))</f>
        <v>1</v>
      </c>
      <c r="R85" s="1">
        <f>VALUE(MID(AH17,175,1))</f>
        <v>0</v>
      </c>
      <c r="S85" s="1">
        <f>VALUE(MID(AH17,174,1))</f>
        <v>0</v>
      </c>
      <c r="T85" s="1">
        <f>VALUE(MID(AH17,129,1))</f>
        <v>1</v>
      </c>
      <c r="U85" s="1">
        <f>VALUE(MID(AH17,128,1))</f>
        <v>0</v>
      </c>
      <c r="V85" s="1">
        <f>VALUE(MID(AH17,94,1))</f>
        <v>0</v>
      </c>
      <c r="W85" s="1">
        <f>VALUE(MID(AH17,93,1))</f>
        <v>1</v>
      </c>
      <c r="X85" s="1">
        <f>VALUE(MID(AH17,80,1))</f>
        <v>1</v>
      </c>
      <c r="Y85" s="1">
        <f>VALUE(MID(AH17,79,1))</f>
        <v>0</v>
      </c>
      <c r="Z85" s="1">
        <f>VALUE(MID(AH17,40,1))</f>
        <v>0</v>
      </c>
      <c r="AA85" s="1">
        <f>VALUE(MID(AH17,39,1))</f>
        <v>0</v>
      </c>
      <c r="AB85" s="1">
        <f>VALUE(MID(AH17,26,1))</f>
        <v>1</v>
      </c>
      <c r="AC85" s="1">
        <f>VALUE(MID(AH17,25,1))</f>
        <v>0</v>
      </c>
    </row>
    <row r="86" spans="5:29" ht="15.75" customHeight="1" x14ac:dyDescent="0.25">
      <c r="E86" s="1">
        <v>0</v>
      </c>
      <c r="F86" s="1">
        <f>VALUE(MID(AH17,352,1))</f>
        <v>0</v>
      </c>
      <c r="G86" s="1">
        <f>VALUE(MID(AH17,335,1))</f>
        <v>0</v>
      </c>
      <c r="H86" s="1">
        <f>VALUE(MID(AH17,334,1))</f>
        <v>0</v>
      </c>
      <c r="I86" s="1">
        <f>VALUE(MID(AH17,321,1))</f>
        <v>1</v>
      </c>
      <c r="J86" s="1">
        <f>VALUE(MID(AH17,320,1))</f>
        <v>0</v>
      </c>
      <c r="K86" s="25">
        <v>0</v>
      </c>
      <c r="L86" s="1">
        <f>VALUE(MID(AH17,303,1))</f>
        <v>0</v>
      </c>
      <c r="M86" s="1">
        <f>VALUE(MID(AH17,302,1))</f>
        <v>0</v>
      </c>
      <c r="N86" s="1">
        <f>VALUE(MID(AH17,273,1))</f>
        <v>1</v>
      </c>
      <c r="O86" s="1">
        <f>VALUE(MID(AH17,272,1))</f>
        <v>1</v>
      </c>
      <c r="P86" s="1">
        <f>VALUE(MID(AH17,223,1))</f>
        <v>0</v>
      </c>
      <c r="Q86" s="1">
        <f>VALUE(MID(AH17,222,1))</f>
        <v>0</v>
      </c>
      <c r="R86" s="1">
        <f>VALUE(MID(AH17,177,1))</f>
        <v>1</v>
      </c>
      <c r="S86" s="1">
        <f>VALUE(MID(AH17,176,1))</f>
        <v>1</v>
      </c>
      <c r="T86" s="1">
        <f>VALUE(MID(AH17,127,1))</f>
        <v>0</v>
      </c>
      <c r="U86" s="1">
        <f>VALUE(MID(AH17,126,1))</f>
        <v>0</v>
      </c>
      <c r="V86" s="1">
        <f>VALUE(MID(AH17,96,1))</f>
        <v>1</v>
      </c>
      <c r="W86" s="1">
        <f>VALUE(MID(AH17,95,1))</f>
        <v>0</v>
      </c>
      <c r="X86" s="1">
        <f>VALUE(MID(AH17,78,1))</f>
        <v>1</v>
      </c>
      <c r="Y86" s="1">
        <f>VALUE(MID(AH17,77,1))</f>
        <v>0</v>
      </c>
      <c r="Z86" s="1">
        <f>VALUE(MID(AH17,42,1))</f>
        <v>1</v>
      </c>
      <c r="AA86" s="1">
        <f>VALUE(MID(AH17,41,1))</f>
        <v>0</v>
      </c>
      <c r="AB86" s="1">
        <f>VALUE(MID(AH17,24,1))</f>
        <v>1</v>
      </c>
      <c r="AC86" s="1">
        <f>VALUE(MID(AH17,23,1))</f>
        <v>0</v>
      </c>
    </row>
    <row r="87" spans="5:29" ht="15.75" customHeight="1" x14ac:dyDescent="0.25">
      <c r="E87" s="1">
        <v>0</v>
      </c>
      <c r="F87" s="1">
        <v>0</v>
      </c>
      <c r="G87" s="1">
        <f>VALUE(MID(AH17,333,1))</f>
        <v>1</v>
      </c>
      <c r="H87" s="1">
        <f>VALUE(MID(AH17,332,1))</f>
        <v>1</v>
      </c>
      <c r="I87" s="1">
        <f>VALUE(MID(AH17,323,1))</f>
        <v>1</v>
      </c>
      <c r="J87" s="1">
        <f>VALUE(MID(AH17,322,1))</f>
        <v>0</v>
      </c>
      <c r="K87" s="25">
        <v>1</v>
      </c>
      <c r="L87" s="1">
        <f>VALUE(MID(AH17,301,1))</f>
        <v>0</v>
      </c>
      <c r="M87" s="1">
        <f>VALUE(MID(AH17,300,1))</f>
        <v>1</v>
      </c>
      <c r="N87" s="1">
        <f>VALUE(MID(AH17,275,1))</f>
        <v>0</v>
      </c>
      <c r="O87" s="1">
        <f>VALUE(MID(AH17,274,1))</f>
        <v>1</v>
      </c>
      <c r="P87" s="1">
        <f>VALUE(MID(AH17,221,1))</f>
        <v>0</v>
      </c>
      <c r="Q87" s="1">
        <f>VALUE(MID(AH17,220,1))</f>
        <v>1</v>
      </c>
      <c r="R87" s="1">
        <f>VALUE(MID(AH17,179,1))</f>
        <v>1</v>
      </c>
      <c r="S87" s="1">
        <f>VALUE(MID(AH17,178,1))</f>
        <v>1</v>
      </c>
      <c r="T87" s="1">
        <f>VALUE(MID(AH17,125,1))</f>
        <v>0</v>
      </c>
      <c r="U87" s="1">
        <f>VALUE(MID(AH17,124,1))</f>
        <v>0</v>
      </c>
      <c r="V87" s="1">
        <f>VALUE(MID(AH17,98,1))</f>
        <v>1</v>
      </c>
      <c r="W87" s="1">
        <f>VALUE(MID(AH17,97,1))</f>
        <v>1</v>
      </c>
      <c r="X87" s="1">
        <f>VALUE(MID(AH17,76,1))</f>
        <v>0</v>
      </c>
      <c r="Y87" s="1">
        <f>VALUE(MID(AH17,75,1))</f>
        <v>0</v>
      </c>
      <c r="Z87" s="1">
        <f>VALUE(MID(AH17,44,1))</f>
        <v>0</v>
      </c>
      <c r="AA87" s="1">
        <f>VALUE(MID(AH17,43,1))</f>
        <v>1</v>
      </c>
      <c r="AB87" s="1">
        <f>VALUE(MID(AH17,22,1))</f>
        <v>0</v>
      </c>
      <c r="AC87" s="1">
        <f>VALUE(MID(AH17,21,1))</f>
        <v>1</v>
      </c>
    </row>
    <row r="88" spans="5:29" ht="15.75" customHeight="1" thickBot="1" x14ac:dyDescent="0.3">
      <c r="E88" s="1">
        <v>0</v>
      </c>
      <c r="F88" s="1">
        <v>0</v>
      </c>
      <c r="G88" s="1">
        <f>VALUE(MID(AH17,331,1))</f>
        <v>0</v>
      </c>
      <c r="H88" s="1">
        <f>VALUE(MID(AH17,330,1))</f>
        <v>1</v>
      </c>
      <c r="I88" s="1">
        <f>VALUE(MID(AH17,325,1))</f>
        <v>0</v>
      </c>
      <c r="J88" s="1">
        <f>VALUE(MID(AH17,324,1))</f>
        <v>1</v>
      </c>
      <c r="K88" s="25">
        <v>0</v>
      </c>
      <c r="L88" s="1">
        <f>VALUE(MID(AH17,299,1))</f>
        <v>1</v>
      </c>
      <c r="M88" s="1">
        <f>VALUE(MID(AH17,298,1))</f>
        <v>0</v>
      </c>
      <c r="N88" s="1">
        <f>VALUE(MID(AH17,277,1))</f>
        <v>0</v>
      </c>
      <c r="O88" s="1">
        <f>VALUE(MID(AH17,276,1))</f>
        <v>1</v>
      </c>
      <c r="P88" s="1">
        <f>VALUE(MID(AH17,219,1))</f>
        <v>0</v>
      </c>
      <c r="Q88" s="1">
        <f>VALUE(MID(AH17,218,1))</f>
        <v>0</v>
      </c>
      <c r="R88" s="1">
        <f>VALUE(MID(AH17,181,1))</f>
        <v>1</v>
      </c>
      <c r="S88" s="1">
        <f>VALUE(MID(AH17,180,1))</f>
        <v>0</v>
      </c>
      <c r="T88" s="1">
        <f>VALUE(MID(AH17,123,1))</f>
        <v>0</v>
      </c>
      <c r="U88" s="1">
        <f>VALUE(MID(AH17,122,1))</f>
        <v>1</v>
      </c>
      <c r="V88" s="1">
        <f>VALUE(MID(AH17,100,1))</f>
        <v>1</v>
      </c>
      <c r="W88" s="1">
        <f>VALUE(MID(AH17,99,1))</f>
        <v>1</v>
      </c>
      <c r="X88" s="1">
        <f>VALUE(MID(AH17,74,1))</f>
        <v>0</v>
      </c>
      <c r="Y88" s="1">
        <f>VALUE(MID(AH17,73,1))</f>
        <v>0</v>
      </c>
      <c r="Z88" s="1">
        <f>VALUE(MID(AH17,46,1))</f>
        <v>0</v>
      </c>
      <c r="AA88" s="1">
        <f>VALUE(MID(AH17,45,1))</f>
        <v>0</v>
      </c>
      <c r="AB88" s="1">
        <f>VALUE(MID(AH17,20,1))</f>
        <v>0</v>
      </c>
      <c r="AC88" s="1">
        <f>VALUE(MID(AH17,19,1))</f>
        <v>0</v>
      </c>
    </row>
    <row r="89" spans="5:29" ht="15.75" customHeight="1" thickTop="1" thickBot="1" x14ac:dyDescent="0.3">
      <c r="E89" s="1">
        <v>0</v>
      </c>
      <c r="F89" s="1">
        <v>0</v>
      </c>
      <c r="G89" s="1">
        <f>VALUE(MID(AH17,329,1))</f>
        <v>1</v>
      </c>
      <c r="H89" s="1">
        <f>VALUE(MID(AH17,328,1))</f>
        <v>1</v>
      </c>
      <c r="I89" s="1">
        <f>VALUE(MID(AH17,327,1))</f>
        <v>1</v>
      </c>
      <c r="J89" s="1">
        <f>VALUE(MID(AH17,326,1))</f>
        <v>0</v>
      </c>
      <c r="K89" s="28">
        <v>1</v>
      </c>
      <c r="L89" s="1">
        <f>VALUE(MID(AH17,297,1))</f>
        <v>1</v>
      </c>
      <c r="M89" s="1">
        <f>VALUE(MID(AH17,296,1))</f>
        <v>1</v>
      </c>
      <c r="N89" s="1">
        <f>VALUE(MID(AH17,279,1))</f>
        <v>1</v>
      </c>
      <c r="O89" s="1">
        <f>VALUE(MID(AH17,278,1))</f>
        <v>0</v>
      </c>
      <c r="P89" s="1">
        <f>VALUE(MID(AH17,217,1))</f>
        <v>0</v>
      </c>
      <c r="Q89" s="1">
        <f>VALUE(MID(AH17,216,1))</f>
        <v>0</v>
      </c>
      <c r="R89" s="1">
        <f>VALUE(MID(AH17,183,1))</f>
        <v>0</v>
      </c>
      <c r="S89" s="1">
        <f>VALUE(MID(AH17,182,1))</f>
        <v>1</v>
      </c>
      <c r="T89" s="1">
        <f>VALUE(MID(AH17,121,1))</f>
        <v>0</v>
      </c>
      <c r="U89" s="14">
        <v>1</v>
      </c>
      <c r="V89" s="15">
        <v>1</v>
      </c>
      <c r="W89" s="15">
        <v>1</v>
      </c>
      <c r="X89" s="15">
        <v>1</v>
      </c>
      <c r="Y89" s="16">
        <v>1</v>
      </c>
      <c r="Z89" s="1">
        <f>VALUE(MID(AH17,48,1))</f>
        <v>1</v>
      </c>
      <c r="AA89" s="1">
        <f>VALUE(MID(AH17,47,1))</f>
        <v>0</v>
      </c>
      <c r="AB89" s="1">
        <f>VALUE(MID(AH17,18,1))</f>
        <v>1</v>
      </c>
      <c r="AC89" s="1">
        <f>VALUE(MID(AH17,17,1))</f>
        <v>0</v>
      </c>
    </row>
    <row r="90" spans="5:29" ht="15.75" customHeight="1" thickTop="1" thickBot="1" x14ac:dyDescent="0.3">
      <c r="E90" s="14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26">
        <v>1</v>
      </c>
      <c r="N90" s="1">
        <f>VALUE(MID(AH17,281,1))</f>
        <v>1</v>
      </c>
      <c r="O90" s="1">
        <f>VALUE(MID(AH17,280,1))</f>
        <v>1</v>
      </c>
      <c r="P90" s="1">
        <f>VALUE(MID(AH17,215,1))</f>
        <v>0</v>
      </c>
      <c r="Q90" s="1">
        <f>VALUE(MID(AH17,214,1))</f>
        <v>1</v>
      </c>
      <c r="R90" s="1">
        <f>VALUE(MID(AH17,185,1))</f>
        <v>0</v>
      </c>
      <c r="S90" s="1">
        <f>VALUE(MID(AH17,184,1))</f>
        <v>0</v>
      </c>
      <c r="T90" s="1">
        <f>VALUE(MID(AH17,120,1))</f>
        <v>1</v>
      </c>
      <c r="U90" s="17">
        <v>1</v>
      </c>
      <c r="V90" s="1">
        <v>0</v>
      </c>
      <c r="W90" s="1">
        <v>0</v>
      </c>
      <c r="X90" s="1">
        <v>0</v>
      </c>
      <c r="Y90" s="18">
        <v>1</v>
      </c>
      <c r="Z90" s="1">
        <f>VALUE(MID(AH17,50,1))</f>
        <v>1</v>
      </c>
      <c r="AA90" s="1">
        <f>VALUE(MID(AH17,49,1))</f>
        <v>0</v>
      </c>
      <c r="AB90" s="1">
        <f>VALUE(MID(AH17,16,1))</f>
        <v>0</v>
      </c>
      <c r="AC90" s="1">
        <f>VALUE(MID(AH17,15,1))</f>
        <v>0</v>
      </c>
    </row>
    <row r="91" spans="5:29" ht="15.75" customHeight="1" thickTop="1" x14ac:dyDescent="0.25">
      <c r="E91" s="17">
        <v>1</v>
      </c>
      <c r="F91" s="1">
        <v>1</v>
      </c>
      <c r="G91" s="1">
        <v>1</v>
      </c>
      <c r="H91" s="1">
        <v>1</v>
      </c>
      <c r="I91" s="1">
        <v>1</v>
      </c>
      <c r="J91" s="1">
        <v>1</v>
      </c>
      <c r="K91" s="1">
        <v>1</v>
      </c>
      <c r="L91" s="1">
        <v>0</v>
      </c>
      <c r="M91" s="18">
        <v>0</v>
      </c>
      <c r="N91" s="1">
        <f>VALUE(MID(AH17,283,1))</f>
        <v>1</v>
      </c>
      <c r="O91" s="1">
        <f>VALUE(MID(AH17,282,1))</f>
        <v>0</v>
      </c>
      <c r="P91" s="1">
        <f>VALUE(MID(AH17,213,1))</f>
        <v>1</v>
      </c>
      <c r="Q91" s="1">
        <f>VALUE(MID(AH17,212,1))</f>
        <v>0</v>
      </c>
      <c r="R91" s="1">
        <f>VALUE(MID(AH17,187,1))</f>
        <v>0</v>
      </c>
      <c r="S91" s="1">
        <f>VALUE(MID(AH17,186,1))</f>
        <v>0</v>
      </c>
      <c r="T91" s="1">
        <f>VALUE(MID(AH17,119,1))</f>
        <v>1</v>
      </c>
      <c r="U91" s="17">
        <v>1</v>
      </c>
      <c r="V91" s="1">
        <v>0</v>
      </c>
      <c r="W91" s="1">
        <v>1</v>
      </c>
      <c r="X91" s="1">
        <v>0</v>
      </c>
      <c r="Y91" s="18">
        <v>1</v>
      </c>
      <c r="Z91" s="1">
        <f>VALUE(MID(AH17,52,1))</f>
        <v>0</v>
      </c>
      <c r="AA91" s="1">
        <f>VALUE(MID(AH17,51,1))</f>
        <v>0</v>
      </c>
      <c r="AB91" s="1">
        <f>VALUE(MID(AH17,14,1))</f>
        <v>0</v>
      </c>
      <c r="AC91" s="1">
        <f>VALUE(MID(AH17,13,1))</f>
        <v>1</v>
      </c>
    </row>
    <row r="92" spans="5:29" ht="15.75" customHeight="1" x14ac:dyDescent="0.25">
      <c r="E92" s="17">
        <v>1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1</v>
      </c>
      <c r="L92" s="1">
        <v>0</v>
      </c>
      <c r="M92" s="18">
        <v>0</v>
      </c>
      <c r="N92" s="1">
        <f>VALUE(MID(AH17,285,1))</f>
        <v>1</v>
      </c>
      <c r="O92" s="1">
        <f>VALUE(MID(AH17,284,1))</f>
        <v>0</v>
      </c>
      <c r="P92" s="1">
        <f>VALUE(MID(AH17,211,1))</f>
        <v>1</v>
      </c>
      <c r="Q92" s="1">
        <f>VALUE(MID(AH17,210,1))</f>
        <v>1</v>
      </c>
      <c r="R92" s="1">
        <f>VALUE(MID(AH17,189,1))</f>
        <v>0</v>
      </c>
      <c r="S92" s="1">
        <f>VALUE(MID(AH17,188,1))</f>
        <v>1</v>
      </c>
      <c r="T92" s="1">
        <f>VALUE(MID(AH17,118,1))</f>
        <v>1</v>
      </c>
      <c r="U92" s="17">
        <v>1</v>
      </c>
      <c r="V92" s="1">
        <v>0</v>
      </c>
      <c r="W92" s="1">
        <v>0</v>
      </c>
      <c r="X92" s="1">
        <v>0</v>
      </c>
      <c r="Y92" s="18">
        <v>1</v>
      </c>
      <c r="Z92" s="1">
        <f>VALUE(MID(AH17,54,1))</f>
        <v>0</v>
      </c>
      <c r="AA92" s="1">
        <f>VALUE(MID(AH17,53,1))</f>
        <v>1</v>
      </c>
      <c r="AB92" s="1">
        <f>VALUE(MID(AH17,12,1))</f>
        <v>0</v>
      </c>
      <c r="AC92" s="1">
        <f>VALUE(MID(AH17,11,1))</f>
        <v>0</v>
      </c>
    </row>
    <row r="93" spans="5:29" ht="15.75" customHeight="1" thickBot="1" x14ac:dyDescent="0.3">
      <c r="E93" s="17">
        <v>1</v>
      </c>
      <c r="F93" s="1">
        <v>0</v>
      </c>
      <c r="G93" s="1">
        <v>1</v>
      </c>
      <c r="H93" s="1">
        <v>1</v>
      </c>
      <c r="I93" s="1">
        <v>1</v>
      </c>
      <c r="J93" s="1">
        <v>0</v>
      </c>
      <c r="K93" s="1">
        <v>1</v>
      </c>
      <c r="L93" s="1">
        <v>0</v>
      </c>
      <c r="M93" s="18">
        <v>0</v>
      </c>
      <c r="N93" s="1">
        <f>VALUE(MID(AH17,287,1))</f>
        <v>0</v>
      </c>
      <c r="O93" s="1">
        <f>VALUE(MID(AH17,286,1))</f>
        <v>0</v>
      </c>
      <c r="P93" s="1">
        <f>VALUE(MID(AH17,209,1))</f>
        <v>1</v>
      </c>
      <c r="Q93" s="1">
        <f>VALUE(MID(AH17,208,1))</f>
        <v>1</v>
      </c>
      <c r="R93" s="1">
        <f>VALUE(MID(AH17,191,1))</f>
        <v>0</v>
      </c>
      <c r="S93" s="1">
        <f>VALUE(MID(AH17,190,1))</f>
        <v>0</v>
      </c>
      <c r="T93" s="1">
        <f>VALUE(MID(AH17,117,1))</f>
        <v>0</v>
      </c>
      <c r="U93" s="19">
        <v>1</v>
      </c>
      <c r="V93" s="20">
        <v>1</v>
      </c>
      <c r="W93" s="20">
        <v>1</v>
      </c>
      <c r="X93" s="20">
        <v>1</v>
      </c>
      <c r="Y93" s="21">
        <v>1</v>
      </c>
      <c r="Z93" s="1">
        <f>VALUE(MID(AH17,56,1))</f>
        <v>1</v>
      </c>
      <c r="AA93" s="1">
        <f>VALUE(MID(AH17,55,1))</f>
        <v>0</v>
      </c>
      <c r="AB93" s="1">
        <f>VALUE(MID(AH17,10,1))</f>
        <v>0</v>
      </c>
      <c r="AC93" s="1">
        <f>VALUE(MID(AH17,9,1))</f>
        <v>0</v>
      </c>
    </row>
    <row r="94" spans="5:29" ht="15.75" customHeight="1" thickTop="1" x14ac:dyDescent="0.25">
      <c r="E94" s="17">
        <v>1</v>
      </c>
      <c r="F94" s="1">
        <v>0</v>
      </c>
      <c r="G94" s="1">
        <v>1</v>
      </c>
      <c r="H94" s="1">
        <v>1</v>
      </c>
      <c r="I94" s="1">
        <v>1</v>
      </c>
      <c r="J94" s="1">
        <v>0</v>
      </c>
      <c r="K94" s="1">
        <v>1</v>
      </c>
      <c r="L94" s="1">
        <v>0</v>
      </c>
      <c r="M94" s="18">
        <v>0</v>
      </c>
      <c r="N94" s="1">
        <f>VALUE(MID(AH17,289,1))</f>
        <v>0</v>
      </c>
      <c r="O94" s="1">
        <f>VALUE(MID(AH17,288,1))</f>
        <v>0</v>
      </c>
      <c r="P94" s="1">
        <f>VALUE(MID(AH17,207,1))</f>
        <v>0</v>
      </c>
      <c r="Q94" s="1">
        <f>VALUE(MID(AH17,206,1))</f>
        <v>0</v>
      </c>
      <c r="R94" s="1">
        <f>VALUE(MID(AH17,193,1))</f>
        <v>1</v>
      </c>
      <c r="S94" s="1">
        <f>VALUE(MID(AH17,192,1))</f>
        <v>1</v>
      </c>
      <c r="T94" s="1">
        <f>VALUE(MID(AH17,116,1))</f>
        <v>0</v>
      </c>
      <c r="U94" s="1">
        <f>VALUE(MID(AH17,115,1))</f>
        <v>1</v>
      </c>
      <c r="V94" s="1">
        <f>VALUE(MID(AH17,102,1))</f>
        <v>0</v>
      </c>
      <c r="W94" s="1">
        <f>VALUE(MID(AH17,101,1))</f>
        <v>0</v>
      </c>
      <c r="X94" s="1">
        <f>VALUE(MID(AH17,72,1))</f>
        <v>1</v>
      </c>
      <c r="Y94" s="1">
        <f>VALUE(MID(AH17,71,1))</f>
        <v>0</v>
      </c>
      <c r="Z94" s="1">
        <f>VALUE(MID(AH17,58,1))</f>
        <v>0</v>
      </c>
      <c r="AA94" s="1">
        <f>VALUE(MID(AH17,57,1))</f>
        <v>1</v>
      </c>
      <c r="AB94" s="1">
        <f>VALUE(MID(AH17,8,1))</f>
        <v>1</v>
      </c>
      <c r="AC94" s="1">
        <f>VALUE(MID(AH17,7,1))</f>
        <v>0</v>
      </c>
    </row>
    <row r="95" spans="5:29" ht="15.75" customHeight="1" x14ac:dyDescent="0.25">
      <c r="E95" s="17">
        <v>1</v>
      </c>
      <c r="F95" s="1">
        <v>0</v>
      </c>
      <c r="G95" s="1">
        <v>1</v>
      </c>
      <c r="H95" s="1">
        <v>1</v>
      </c>
      <c r="I95" s="1">
        <v>1</v>
      </c>
      <c r="J95" s="1">
        <v>0</v>
      </c>
      <c r="K95" s="1">
        <v>1</v>
      </c>
      <c r="L95" s="1">
        <v>0</v>
      </c>
      <c r="M95" s="18">
        <v>0</v>
      </c>
      <c r="N95" s="1">
        <f>VALUE(MID(AH17,291,1))</f>
        <v>1</v>
      </c>
      <c r="O95" s="1">
        <f>VALUE(MID(AH17,290,1))</f>
        <v>0</v>
      </c>
      <c r="P95" s="1">
        <f>VALUE(MID(AH17,205,1))</f>
        <v>0</v>
      </c>
      <c r="Q95" s="1">
        <f>VALUE(MID(AH17,204,1))</f>
        <v>1</v>
      </c>
      <c r="R95" s="1">
        <f>VALUE(MID(AH17,195,1))</f>
        <v>1</v>
      </c>
      <c r="S95" s="1">
        <f>VALUE(MID(AH17,194,1))</f>
        <v>1</v>
      </c>
      <c r="T95" s="1">
        <f>VALUE(MID(AH17,114,1))</f>
        <v>1</v>
      </c>
      <c r="U95" s="1">
        <f>VALUE(MID(AH17,113,1))</f>
        <v>1</v>
      </c>
      <c r="V95" s="1">
        <f>VALUE(MID(AH17,104,1))</f>
        <v>0</v>
      </c>
      <c r="W95" s="1">
        <f>VALUE(MID(AH17,103,1))</f>
        <v>0</v>
      </c>
      <c r="X95" s="1">
        <f>VALUE(MID(AH17,70,1))</f>
        <v>0</v>
      </c>
      <c r="Y95" s="1">
        <f>VALUE(MID(AH17,69,1))</f>
        <v>0</v>
      </c>
      <c r="Z95" s="1">
        <f>VALUE(MID(AH17,60,1))</f>
        <v>1</v>
      </c>
      <c r="AA95" s="1">
        <f>VALUE(MID(AH17,59,1))</f>
        <v>1</v>
      </c>
      <c r="AB95" s="1">
        <f>VALUE(MID(AH17,6,1))</f>
        <v>0</v>
      </c>
      <c r="AC95" s="1">
        <f>VALUE(MID(AH17,5,1))</f>
        <v>0</v>
      </c>
    </row>
    <row r="96" spans="5:29" ht="15.75" customHeight="1" x14ac:dyDescent="0.25">
      <c r="E96" s="17">
        <v>1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1</v>
      </c>
      <c r="L96" s="1">
        <v>0</v>
      </c>
      <c r="M96" s="18">
        <v>0</v>
      </c>
      <c r="N96" s="1">
        <f>VALUE(MID(AH17,293,1))</f>
        <v>0</v>
      </c>
      <c r="O96" s="1">
        <f>VALUE(MID(AH17,292,1))</f>
        <v>1</v>
      </c>
      <c r="P96" s="1">
        <f>VALUE(MID(AH17,203,1))</f>
        <v>0</v>
      </c>
      <c r="Q96" s="1">
        <f>VALUE(MID(AH17,202,1))</f>
        <v>0</v>
      </c>
      <c r="R96" s="1">
        <f>VALUE(MID(AH17,197,1))</f>
        <v>1</v>
      </c>
      <c r="S96" s="1">
        <f>VALUE(MID(AH17,196,1))</f>
        <v>0</v>
      </c>
      <c r="T96" s="1">
        <f>VALUE(MID(AH17,112,1))</f>
        <v>0</v>
      </c>
      <c r="U96" s="1">
        <f>VALUE(MID(AH17,111,1))</f>
        <v>1</v>
      </c>
      <c r="V96" s="1">
        <f>VALUE(MID(AH17,106,1))</f>
        <v>0</v>
      </c>
      <c r="W96" s="1">
        <f>VALUE(MID(AH17,105,1))</f>
        <v>0</v>
      </c>
      <c r="X96" s="1">
        <f>VALUE(MID(AH17,68,1))</f>
        <v>1</v>
      </c>
      <c r="Y96" s="1">
        <f>VALUE(MID(AH17,67,1))</f>
        <v>1</v>
      </c>
      <c r="Z96" s="1">
        <f>VALUE(MID(AH17,62,1))</f>
        <v>1</v>
      </c>
      <c r="AA96" s="1">
        <f>VALUE(MID(AH17,61,1))</f>
        <v>1</v>
      </c>
      <c r="AB96" s="1">
        <f>VALUE(MID(AH17,4,1))</f>
        <v>0</v>
      </c>
      <c r="AC96" s="1">
        <f>VALUE(MID(AH17,3,1))</f>
        <v>0</v>
      </c>
    </row>
    <row r="97" spans="5:29" ht="15.75" customHeight="1" thickBot="1" x14ac:dyDescent="0.3">
      <c r="E97" s="19">
        <v>1</v>
      </c>
      <c r="F97" s="20">
        <v>1</v>
      </c>
      <c r="G97" s="20">
        <v>1</v>
      </c>
      <c r="H97" s="20">
        <v>1</v>
      </c>
      <c r="I97" s="20">
        <v>1</v>
      </c>
      <c r="J97" s="20">
        <v>1</v>
      </c>
      <c r="K97" s="20">
        <v>1</v>
      </c>
      <c r="L97" s="20">
        <v>0</v>
      </c>
      <c r="M97" s="21">
        <v>0</v>
      </c>
      <c r="N97" s="1">
        <f>VALUE(MID(AH17,295,1))</f>
        <v>0</v>
      </c>
      <c r="O97" s="1">
        <f>VALUE(MID(AH17,294,1))</f>
        <v>0</v>
      </c>
      <c r="P97" s="1">
        <f>VALUE(MID(AH17,201,1))</f>
        <v>0</v>
      </c>
      <c r="Q97" s="1">
        <f>VALUE(MID(AH17,200,1))</f>
        <v>0</v>
      </c>
      <c r="R97" s="1">
        <f>VALUE(MID(AH17,199,1))</f>
        <v>0</v>
      </c>
      <c r="S97" s="1">
        <f>VALUE(MID(AH17,198,1))</f>
        <v>1</v>
      </c>
      <c r="T97" s="1">
        <f>VALUE(MID(AH17,110,1))</f>
        <v>1</v>
      </c>
      <c r="U97" s="1">
        <f>VALUE(MID(AH17,109,1))</f>
        <v>1</v>
      </c>
      <c r="V97" s="1">
        <f>VALUE(MID(AH17,108,1))</f>
        <v>0</v>
      </c>
      <c r="W97" s="1">
        <f>VALUE(MID(AH17,107,1))</f>
        <v>0</v>
      </c>
      <c r="X97" s="1">
        <f>VALUE(MID(AH17,66,1))</f>
        <v>0</v>
      </c>
      <c r="Y97" s="1">
        <f>VALUE(MID(AH17,65,1))</f>
        <v>0</v>
      </c>
      <c r="Z97" s="1">
        <f>VALUE(MID(AH17,64,1))</f>
        <v>1</v>
      </c>
      <c r="AA97" s="1">
        <f>VALUE(MID(AH17,63,1))</f>
        <v>0</v>
      </c>
      <c r="AB97" s="1">
        <f>VALUE(MID(AH17,2,1))</f>
        <v>1</v>
      </c>
      <c r="AC97" s="1">
        <f>VALUE(MID(AH17,1,1))</f>
        <v>0</v>
      </c>
    </row>
    <row r="98" spans="5:29" ht="15.75" thickTop="1" x14ac:dyDescent="0.25"/>
  </sheetData>
  <conditionalFormatting sqref="E73:AC97">
    <cfRule type="containsBlanks" dxfId="5" priority="19">
      <formula>LEN(TRIM(E73))=0</formula>
    </cfRule>
    <cfRule type="cellIs" dxfId="4" priority="20" operator="equal">
      <formula>1</formula>
    </cfRule>
    <cfRule type="cellIs" dxfId="3" priority="21" operator="equal">
      <formula>0</formula>
    </cfRule>
  </conditionalFormatting>
  <conditionalFormatting sqref="E30:AC54">
    <cfRule type="containsBlanks" dxfId="2" priority="16">
      <formula>LEN(TRIM(E30))=0</formula>
    </cfRule>
    <cfRule type="cellIs" dxfId="1" priority="17" operator="equal">
      <formula>1</formula>
    </cfRule>
    <cfRule type="cellIs" dxfId="0" priority="18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34ED-82CB-470B-9088-F7F6EF260E2B}">
  <dimension ref="A1:LH12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sheetData>
    <row r="1" spans="1:320" x14ac:dyDescent="0.25">
      <c r="A1" s="32" t="s">
        <v>466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</row>
    <row r="3" spans="1:320" x14ac:dyDescent="0.25">
      <c r="B3" s="29" t="s">
        <v>446</v>
      </c>
      <c r="C3" s="7">
        <v>0</v>
      </c>
      <c r="D3" s="7"/>
      <c r="J3" t="str">
        <f>_xlfn.CONCAT(J123:FE123)</f>
        <v>11010011101010000011000110110001000100011110110010110011110110010010010001010100</v>
      </c>
    </row>
    <row r="4" spans="1:320" x14ac:dyDescent="0.25">
      <c r="B4" t="s">
        <v>345</v>
      </c>
      <c r="J4" s="6">
        <f t="shared" ref="J4:BU4" si="0">I4+8</f>
        <v>8</v>
      </c>
      <c r="K4" s="6">
        <f t="shared" si="0"/>
        <v>16</v>
      </c>
      <c r="L4" s="6">
        <f t="shared" si="0"/>
        <v>24</v>
      </c>
      <c r="M4" s="6">
        <f t="shared" si="0"/>
        <v>32</v>
      </c>
      <c r="N4" s="6">
        <f t="shared" si="0"/>
        <v>40</v>
      </c>
      <c r="O4" s="6">
        <f t="shared" si="0"/>
        <v>48</v>
      </c>
      <c r="P4" s="6">
        <f t="shared" si="0"/>
        <v>56</v>
      </c>
      <c r="Q4" s="6">
        <f t="shared" si="0"/>
        <v>64</v>
      </c>
      <c r="R4" s="6">
        <f t="shared" si="0"/>
        <v>72</v>
      </c>
      <c r="S4" s="6">
        <f t="shared" si="0"/>
        <v>80</v>
      </c>
      <c r="T4" s="6">
        <f t="shared" si="0"/>
        <v>88</v>
      </c>
      <c r="U4" s="6">
        <f t="shared" si="0"/>
        <v>96</v>
      </c>
      <c r="V4" s="6">
        <f t="shared" si="0"/>
        <v>104</v>
      </c>
      <c r="W4" s="6">
        <f t="shared" si="0"/>
        <v>112</v>
      </c>
      <c r="X4" s="6">
        <f t="shared" si="0"/>
        <v>120</v>
      </c>
      <c r="Y4" s="6">
        <f t="shared" si="0"/>
        <v>128</v>
      </c>
      <c r="Z4" s="6">
        <f t="shared" si="0"/>
        <v>136</v>
      </c>
      <c r="AA4" s="6">
        <f t="shared" si="0"/>
        <v>144</v>
      </c>
      <c r="AB4" s="6">
        <f t="shared" si="0"/>
        <v>152</v>
      </c>
      <c r="AC4" s="6">
        <f t="shared" si="0"/>
        <v>160</v>
      </c>
      <c r="AD4" s="6">
        <f t="shared" si="0"/>
        <v>168</v>
      </c>
      <c r="AE4" s="6">
        <f t="shared" si="0"/>
        <v>176</v>
      </c>
      <c r="AF4" s="6">
        <f t="shared" si="0"/>
        <v>184</v>
      </c>
      <c r="AG4" s="6">
        <f t="shared" si="0"/>
        <v>192</v>
      </c>
      <c r="AH4" s="6">
        <f t="shared" si="0"/>
        <v>200</v>
      </c>
      <c r="AI4" s="6">
        <f t="shared" si="0"/>
        <v>208</v>
      </c>
      <c r="AJ4" s="6">
        <f t="shared" si="0"/>
        <v>216</v>
      </c>
      <c r="AK4" s="6">
        <f t="shared" si="0"/>
        <v>224</v>
      </c>
      <c r="AL4" s="6">
        <f t="shared" si="0"/>
        <v>232</v>
      </c>
      <c r="AM4" s="6">
        <f t="shared" si="0"/>
        <v>240</v>
      </c>
      <c r="AN4" s="6">
        <f t="shared" si="0"/>
        <v>248</v>
      </c>
      <c r="AO4" s="6">
        <f t="shared" si="0"/>
        <v>256</v>
      </c>
      <c r="AP4" s="6">
        <f t="shared" si="0"/>
        <v>264</v>
      </c>
      <c r="AQ4" s="6">
        <f t="shared" si="0"/>
        <v>272</v>
      </c>
      <c r="AR4" s="6">
        <f t="shared" si="0"/>
        <v>280</v>
      </c>
      <c r="AS4" s="6">
        <f t="shared" si="0"/>
        <v>288</v>
      </c>
      <c r="AT4" s="6">
        <f t="shared" si="0"/>
        <v>296</v>
      </c>
      <c r="AU4" s="6">
        <f t="shared" si="0"/>
        <v>304</v>
      </c>
      <c r="AV4" s="6">
        <f t="shared" si="0"/>
        <v>312</v>
      </c>
      <c r="AW4" s="6">
        <f t="shared" si="0"/>
        <v>320</v>
      </c>
      <c r="AX4" s="6">
        <f t="shared" si="0"/>
        <v>328</v>
      </c>
      <c r="AY4" s="6">
        <f t="shared" si="0"/>
        <v>336</v>
      </c>
      <c r="AZ4" s="6">
        <f t="shared" si="0"/>
        <v>344</v>
      </c>
      <c r="BA4" s="6">
        <f t="shared" si="0"/>
        <v>352</v>
      </c>
      <c r="BB4" s="6">
        <f t="shared" si="0"/>
        <v>360</v>
      </c>
      <c r="BC4" s="6">
        <f t="shared" si="0"/>
        <v>368</v>
      </c>
      <c r="BD4" s="6">
        <f t="shared" si="0"/>
        <v>376</v>
      </c>
      <c r="BE4" s="6">
        <f t="shared" si="0"/>
        <v>384</v>
      </c>
      <c r="BF4" s="6">
        <f t="shared" si="0"/>
        <v>392</v>
      </c>
      <c r="BG4" s="6">
        <f t="shared" si="0"/>
        <v>400</v>
      </c>
      <c r="BH4" s="6">
        <f t="shared" si="0"/>
        <v>408</v>
      </c>
      <c r="BI4" s="6">
        <f t="shared" si="0"/>
        <v>416</v>
      </c>
      <c r="BJ4" s="6">
        <f t="shared" si="0"/>
        <v>424</v>
      </c>
      <c r="BK4" s="6">
        <f t="shared" si="0"/>
        <v>432</v>
      </c>
      <c r="BL4" s="6">
        <f t="shared" si="0"/>
        <v>440</v>
      </c>
      <c r="BM4" s="6">
        <f t="shared" si="0"/>
        <v>448</v>
      </c>
      <c r="BN4" s="6">
        <f t="shared" si="0"/>
        <v>456</v>
      </c>
      <c r="BO4" s="6">
        <f t="shared" si="0"/>
        <v>464</v>
      </c>
      <c r="BP4" s="6">
        <f t="shared" si="0"/>
        <v>472</v>
      </c>
      <c r="BQ4" s="6">
        <f t="shared" si="0"/>
        <v>480</v>
      </c>
      <c r="BR4" s="6">
        <f t="shared" si="0"/>
        <v>488</v>
      </c>
      <c r="BS4" s="6">
        <f t="shared" si="0"/>
        <v>496</v>
      </c>
      <c r="BT4" s="6">
        <f t="shared" si="0"/>
        <v>504</v>
      </c>
      <c r="BU4" s="6">
        <f t="shared" si="0"/>
        <v>512</v>
      </c>
      <c r="BV4" s="6">
        <f t="shared" ref="BV4:EB4" si="1">BU4+8</f>
        <v>520</v>
      </c>
      <c r="BW4" s="6">
        <f t="shared" si="1"/>
        <v>528</v>
      </c>
      <c r="BX4" s="6">
        <f t="shared" si="1"/>
        <v>536</v>
      </c>
      <c r="BY4" s="6">
        <f t="shared" si="1"/>
        <v>544</v>
      </c>
      <c r="BZ4" s="6">
        <f t="shared" si="1"/>
        <v>552</v>
      </c>
      <c r="CA4" s="6">
        <f t="shared" si="1"/>
        <v>560</v>
      </c>
      <c r="CB4" s="6">
        <f t="shared" si="1"/>
        <v>568</v>
      </c>
      <c r="CC4" s="6">
        <f t="shared" si="1"/>
        <v>576</v>
      </c>
      <c r="CD4" s="6">
        <f t="shared" si="1"/>
        <v>584</v>
      </c>
      <c r="CE4" s="6">
        <f t="shared" si="1"/>
        <v>592</v>
      </c>
      <c r="CF4" s="6">
        <f t="shared" si="1"/>
        <v>600</v>
      </c>
      <c r="CG4" s="6">
        <f t="shared" si="1"/>
        <v>608</v>
      </c>
      <c r="CH4" s="6">
        <f t="shared" si="1"/>
        <v>616</v>
      </c>
      <c r="CI4" s="6">
        <f t="shared" si="1"/>
        <v>624</v>
      </c>
      <c r="CJ4" s="6">
        <f t="shared" si="1"/>
        <v>632</v>
      </c>
      <c r="CK4" s="6">
        <f t="shared" si="1"/>
        <v>640</v>
      </c>
      <c r="CL4" s="6">
        <f t="shared" si="1"/>
        <v>648</v>
      </c>
      <c r="CM4" s="6">
        <f t="shared" si="1"/>
        <v>656</v>
      </c>
      <c r="CN4" s="6">
        <f t="shared" si="1"/>
        <v>664</v>
      </c>
      <c r="CO4" s="6">
        <f t="shared" si="1"/>
        <v>672</v>
      </c>
      <c r="CP4" s="6">
        <f t="shared" si="1"/>
        <v>680</v>
      </c>
      <c r="CQ4" s="6">
        <f t="shared" si="1"/>
        <v>688</v>
      </c>
      <c r="CR4" s="6">
        <f t="shared" si="1"/>
        <v>696</v>
      </c>
      <c r="CS4" s="6">
        <f t="shared" si="1"/>
        <v>704</v>
      </c>
      <c r="CT4" s="6">
        <f t="shared" si="1"/>
        <v>712</v>
      </c>
      <c r="CU4" s="6">
        <f t="shared" si="1"/>
        <v>720</v>
      </c>
      <c r="CV4" s="6">
        <f t="shared" si="1"/>
        <v>728</v>
      </c>
      <c r="CW4" s="6">
        <f t="shared" si="1"/>
        <v>736</v>
      </c>
      <c r="CX4" s="6">
        <f t="shared" si="1"/>
        <v>744</v>
      </c>
      <c r="CY4" s="6">
        <f t="shared" si="1"/>
        <v>752</v>
      </c>
      <c r="CZ4" s="6">
        <f t="shared" si="1"/>
        <v>760</v>
      </c>
      <c r="DA4" s="6">
        <f t="shared" si="1"/>
        <v>768</v>
      </c>
      <c r="DB4" s="6">
        <f t="shared" si="1"/>
        <v>776</v>
      </c>
      <c r="DC4" s="6">
        <f t="shared" si="1"/>
        <v>784</v>
      </c>
      <c r="DD4" s="6">
        <f t="shared" si="1"/>
        <v>792</v>
      </c>
      <c r="DE4" s="6">
        <f t="shared" si="1"/>
        <v>800</v>
      </c>
      <c r="DF4" s="6">
        <f t="shared" si="1"/>
        <v>808</v>
      </c>
      <c r="DG4" s="6">
        <f t="shared" si="1"/>
        <v>816</v>
      </c>
      <c r="DH4" s="6">
        <f t="shared" si="1"/>
        <v>824</v>
      </c>
      <c r="DI4" s="6">
        <f t="shared" si="1"/>
        <v>832</v>
      </c>
      <c r="DJ4" s="6">
        <f t="shared" si="1"/>
        <v>840</v>
      </c>
      <c r="DK4" s="6">
        <f t="shared" si="1"/>
        <v>848</v>
      </c>
      <c r="DL4" s="6">
        <f t="shared" si="1"/>
        <v>856</v>
      </c>
      <c r="DM4" s="6">
        <f t="shared" si="1"/>
        <v>864</v>
      </c>
      <c r="DN4" s="6">
        <f t="shared" si="1"/>
        <v>872</v>
      </c>
      <c r="DO4" s="6">
        <f t="shared" si="1"/>
        <v>880</v>
      </c>
      <c r="DP4" s="6">
        <f t="shared" si="1"/>
        <v>888</v>
      </c>
      <c r="DQ4" s="6">
        <f t="shared" si="1"/>
        <v>896</v>
      </c>
      <c r="DR4" s="6">
        <f t="shared" si="1"/>
        <v>904</v>
      </c>
      <c r="DS4" s="6">
        <f t="shared" si="1"/>
        <v>912</v>
      </c>
      <c r="DT4" s="6">
        <f t="shared" si="1"/>
        <v>920</v>
      </c>
      <c r="DU4" s="6">
        <f t="shared" si="1"/>
        <v>928</v>
      </c>
      <c r="DV4" s="6">
        <f t="shared" si="1"/>
        <v>936</v>
      </c>
      <c r="DW4" s="6">
        <f t="shared" si="1"/>
        <v>944</v>
      </c>
      <c r="DX4" s="6">
        <f t="shared" si="1"/>
        <v>952</v>
      </c>
      <c r="DY4" s="6">
        <f t="shared" si="1"/>
        <v>960</v>
      </c>
      <c r="DZ4" s="6">
        <f t="shared" si="1"/>
        <v>968</v>
      </c>
      <c r="EA4" s="6">
        <f t="shared" si="1"/>
        <v>976</v>
      </c>
      <c r="EB4" s="6">
        <f t="shared" si="1"/>
        <v>984</v>
      </c>
    </row>
    <row r="5" spans="1:320" x14ac:dyDescent="0.25">
      <c r="B5" s="6" t="s">
        <v>346</v>
      </c>
      <c r="J5" s="6" t="str">
        <f>MID('25x25ByteQRVersion2L'!$AH$19,I4+1,8)</f>
        <v>01000001</v>
      </c>
      <c r="K5" s="6" t="str">
        <f>MID('25x25ByteQRVersion2L'!$AH$19,J4+1,8)</f>
        <v>00001000</v>
      </c>
      <c r="L5" s="6" t="str">
        <f>MID('25x25ByteQRVersion2L'!$AH$19,K4+1,8)</f>
        <v>01001001</v>
      </c>
      <c r="M5" s="6" t="str">
        <f>MID('25x25ByteQRVersion2L'!$AH$19,L4+1,8)</f>
        <v>01001001</v>
      </c>
      <c r="N5" s="6" t="str">
        <f>MID('25x25ByteQRVersion2L'!$AH$19,M4+1,8)</f>
        <v>10010100</v>
      </c>
      <c r="O5" s="6" t="str">
        <f>MID('25x25ByteQRVersion2L'!$AH$19,N4+1,8)</f>
        <v>01100001</v>
      </c>
      <c r="P5" s="6" t="str">
        <f>MID('25x25ByteQRVersion2L'!$AH$19,O4+1,8)</f>
        <v>01001001</v>
      </c>
      <c r="Q5" s="6" t="str">
        <f>MID('25x25ByteQRVersion2L'!$AH$19,P4+1,8)</f>
        <v>10111101</v>
      </c>
      <c r="R5" s="6" t="str">
        <f>MID('25x25ByteQRVersion2L'!$AH$19,Q4+1,8)</f>
        <v>00110001</v>
      </c>
      <c r="S5" s="6" t="str">
        <f>MID('25x25ByteQRVersion2L'!$AH$19,R4+1,8)</f>
        <v>00000101</v>
      </c>
      <c r="T5" s="6" t="str">
        <f>MID('25x25ByteQRVersion2L'!$AH$19,S4+1,8)</f>
        <v>00011011</v>
      </c>
      <c r="U5" s="6" t="str">
        <f>MID('25x25ByteQRVersion2L'!$AH$19,T4+1,8)</f>
        <v>00101001</v>
      </c>
      <c r="V5" s="6" t="str">
        <f>MID('25x25ByteQRVersion2L'!$AH$19,U4+1,8)</f>
        <v>11110000</v>
      </c>
      <c r="W5" s="6" t="str">
        <f>MID('25x25ByteQRVersion2L'!$AH$19,V4+1,8)</f>
        <v>00001110</v>
      </c>
      <c r="X5" s="6" t="str">
        <f>MID('25x25ByteQRVersion2L'!$AH$19,W4+1,8)</f>
        <v>11100111</v>
      </c>
      <c r="Y5" s="6" t="str">
        <f>MID('25x25ByteQRVersion2L'!$AH$19,X4+1,8)</f>
        <v>01000000</v>
      </c>
      <c r="Z5" s="6" t="str">
        <f>MID('25x25ByteQRVersion2L'!$AH$19,Y4+1,8)</f>
        <v>11011011</v>
      </c>
      <c r="AA5" s="6" t="str">
        <f>MID('25x25ByteQRVersion2L'!$AH$19,Z4+1,8)</f>
        <v>11010000</v>
      </c>
      <c r="AB5" s="6" t="str">
        <f>MID('25x25ByteQRVersion2L'!$AH$19,AA4+1,8)</f>
        <v>11101100</v>
      </c>
      <c r="AC5" s="6" t="str">
        <f>MID('25x25ByteQRVersion2L'!$AH$19,AB4+1,8)</f>
        <v>00010001</v>
      </c>
      <c r="AD5" s="6" t="str">
        <f>MID('25x25ByteQRVersion2L'!$AH$19,AC4+1,8)</f>
        <v>11101100</v>
      </c>
      <c r="AE5" s="6" t="str">
        <f>MID('25x25ByteQRVersion2L'!$AH$19,AD4+1,8)</f>
        <v>00010001</v>
      </c>
      <c r="AF5" s="6" t="str">
        <f>MID('25x25ByteQRVersion2L'!$AH$19,AE4+1,8)</f>
        <v>11101100</v>
      </c>
      <c r="AG5" s="6" t="str">
        <f>MID('25x25ByteQRVersion2L'!$AH$19,AF4+1,8)</f>
        <v>00010001</v>
      </c>
      <c r="AH5" s="6" t="str">
        <f>MID('25x25ByteQRVersion2L'!$AH$19,AG4+1,8)</f>
        <v>11101100</v>
      </c>
      <c r="AI5" s="6" t="str">
        <f>MID('25x25ByteQRVersion2L'!$AH$19,AH4+1,8)</f>
        <v>00010001</v>
      </c>
      <c r="AJ5" s="6" t="str">
        <f>MID('25x25ByteQRVersion2L'!$AH$19,AI4+1,8)</f>
        <v>11101100</v>
      </c>
      <c r="AK5" s="6" t="str">
        <f>MID('25x25ByteQRVersion2L'!$AH$19,AJ4+1,8)</f>
        <v>00010001</v>
      </c>
      <c r="AL5" s="6" t="str">
        <f>MID('25x25ByteQRVersion2L'!$AH$19,AK4+1,8)</f>
        <v>11101100</v>
      </c>
      <c r="AM5" s="6" t="str">
        <f>MID('25x25ByteQRVersion2L'!$AH$19,AL4+1,8)</f>
        <v>00010001</v>
      </c>
      <c r="AN5" s="6" t="str">
        <f>MID('25x25ByteQRVersion2L'!$AH$19,AM4+1,8)</f>
        <v>11101100</v>
      </c>
      <c r="AO5" s="6" t="str">
        <f>MID('25x25ByteQRVersion2L'!$AH$19,AN4+1,8)</f>
        <v>00010001</v>
      </c>
      <c r="AP5" s="6" t="str">
        <f>MID('25x25ByteQRVersion2L'!$AH$19,AO4+1,8)</f>
        <v>11101100</v>
      </c>
      <c r="AQ5" s="6" t="str">
        <f>MID('25x25ByteQRVersion2L'!$AH$19,AP4+1,8)</f>
        <v>00010001</v>
      </c>
      <c r="AR5" s="6" t="str">
        <f>MID('25x25ByteQRVersion2L'!$AH$19,AQ4+1,8)</f>
        <v/>
      </c>
      <c r="AS5" s="6" t="str">
        <f>MID('25x25ByteQRVersion2L'!$AH$19,AR4+1,8)</f>
        <v/>
      </c>
      <c r="AT5" s="6" t="str">
        <f>MID('25x25ByteQRVersion2L'!$AH$19,AS4+1,8)</f>
        <v/>
      </c>
      <c r="AU5" s="6" t="str">
        <f>MID('25x25ByteQRVersion2L'!$AH$19,AT4+1,8)</f>
        <v/>
      </c>
      <c r="AV5" s="6" t="str">
        <f>MID('25x25ByteQRVersion2L'!$AH$19,AU4+1,8)</f>
        <v/>
      </c>
      <c r="AW5" s="6" t="str">
        <f>MID('25x25ByteQRVersion2L'!$AH$19,AV4+1,8)</f>
        <v/>
      </c>
      <c r="AX5" s="6" t="str">
        <f>MID('25x25ByteQRVersion2L'!$AH$19,AW4+1,8)</f>
        <v/>
      </c>
      <c r="AY5" s="6" t="str">
        <f>MID('25x25ByteQRVersion2L'!$AH$19,AX4+1,8)</f>
        <v/>
      </c>
      <c r="AZ5" s="6" t="str">
        <f>MID('25x25ByteQRVersion2L'!$AH$19,AY4+1,8)</f>
        <v/>
      </c>
      <c r="BA5" s="6" t="str">
        <f>MID('25x25ByteQRVersion2L'!$AH$19,AZ4+1,8)</f>
        <v/>
      </c>
      <c r="BB5" s="6" t="str">
        <f>MID('25x25ByteQRVersion2L'!$AH$19,BA4+1,8)</f>
        <v/>
      </c>
      <c r="BC5" s="6" t="str">
        <f>MID('25x25ByteQRVersion2L'!$AH$19,BB4+1,8)</f>
        <v/>
      </c>
      <c r="BD5" s="6" t="str">
        <f>MID('25x25ByteQRVersion2L'!$AH$19,BC4+1,8)</f>
        <v/>
      </c>
      <c r="BE5" s="6" t="str">
        <f>MID('25x25ByteQRVersion2L'!$AH$19,BD4+1,8)</f>
        <v/>
      </c>
      <c r="BF5" s="6" t="str">
        <f>MID('25x25ByteQRVersion2L'!$AH$19,BE4+1,8)</f>
        <v/>
      </c>
      <c r="BG5" s="6" t="str">
        <f>MID('25x25ByteQRVersion2L'!$AH$19,BF4+1,8)</f>
        <v/>
      </c>
      <c r="BH5" s="6" t="str">
        <f>MID('25x25ByteQRVersion2L'!$AH$19,BG4+1,8)</f>
        <v/>
      </c>
      <c r="BI5" s="6" t="str">
        <f>MID('25x25ByteQRVersion2L'!$AH$19,BH4+1,8)</f>
        <v/>
      </c>
      <c r="BJ5" s="6" t="str">
        <f>MID('25x25ByteQRVersion2L'!$AH$19,BI4+1,8)</f>
        <v/>
      </c>
      <c r="BK5" s="6" t="str">
        <f>MID('25x25ByteQRVersion2L'!$AH$19,BJ4+1,8)</f>
        <v/>
      </c>
      <c r="BL5" s="6" t="str">
        <f>MID('25x25ByteQRVersion2L'!$AH$19,BK4+1,8)</f>
        <v/>
      </c>
      <c r="BM5" s="6" t="str">
        <f>MID('25x25ByteQRVersion2L'!$AH$19,BL4+1,8)</f>
        <v/>
      </c>
      <c r="BN5" s="6" t="str">
        <f>MID('25x25ByteQRVersion2L'!$AH$19,BM4+1,8)</f>
        <v/>
      </c>
      <c r="BO5" s="6" t="str">
        <f>MID('25x25ByteQRVersion2L'!$AH$19,BN4+1,8)</f>
        <v/>
      </c>
      <c r="BP5" s="6" t="str">
        <f>MID('25x25ByteQRVersion2L'!$AH$19,BO4+1,8)</f>
        <v/>
      </c>
      <c r="BQ5" s="6" t="str">
        <f>MID('25x25ByteQRVersion2L'!$AH$19,BP4+1,8)</f>
        <v/>
      </c>
      <c r="BR5" s="6" t="str">
        <f>MID('25x25ByteQRVersion2L'!$AH$19,BQ4+1,8)</f>
        <v/>
      </c>
      <c r="BS5" s="6" t="str">
        <f>MID('25x25ByteQRVersion2L'!$AH$19,BR4+1,8)</f>
        <v/>
      </c>
      <c r="BT5" s="6" t="str">
        <f>MID('25x25ByteQRVersion2L'!$AH$19,BS4+1,8)</f>
        <v/>
      </c>
      <c r="BU5" s="6" t="str">
        <f>MID('25x25ByteQRVersion2L'!$AH$19,BT4+1,8)</f>
        <v/>
      </c>
      <c r="BV5" s="6" t="str">
        <f>MID('25x25ByteQRVersion2L'!$AH$19,BU4+1,8)</f>
        <v/>
      </c>
      <c r="BW5" s="6" t="str">
        <f>MID('25x25ByteQRVersion2L'!$AH$19,BV4+1,8)</f>
        <v/>
      </c>
      <c r="BX5" s="6" t="str">
        <f>MID('25x25ByteQRVersion2L'!$AH$19,BW4+1,8)</f>
        <v/>
      </c>
      <c r="BY5" s="6" t="str">
        <f>MID('25x25ByteQRVersion2L'!$AH$19,BX4+1,8)</f>
        <v/>
      </c>
      <c r="BZ5" s="6" t="str">
        <f>MID('25x25ByteQRVersion2L'!$AH$19,BY4+1,8)</f>
        <v/>
      </c>
      <c r="CA5" s="6" t="str">
        <f>MID('25x25ByteQRVersion2L'!$AH$19,BZ4+1,8)</f>
        <v/>
      </c>
      <c r="CB5" s="6" t="str">
        <f>MID('25x25ByteQRVersion2L'!$AH$19,CA4+1,8)</f>
        <v/>
      </c>
      <c r="CC5" s="6" t="str">
        <f>MID('25x25ByteQRVersion2L'!$AH$19,CB4+1,8)</f>
        <v/>
      </c>
      <c r="CD5" s="6" t="str">
        <f>MID('25x25ByteQRVersion2L'!$AH$19,CC4+1,8)</f>
        <v/>
      </c>
      <c r="CE5" s="6" t="str">
        <f>MID('25x25ByteQRVersion2L'!$AH$19,CD4+1,8)</f>
        <v/>
      </c>
      <c r="CF5" s="6" t="str">
        <f>MID('25x25ByteQRVersion2L'!$AH$19,CE4+1,8)</f>
        <v/>
      </c>
      <c r="CG5" s="6" t="str">
        <f>MID('25x25ByteQRVersion2L'!$AH$19,CF4+1,8)</f>
        <v/>
      </c>
      <c r="CH5" s="6" t="str">
        <f>MID('25x25ByteQRVersion2L'!$AH$19,CG4+1,8)</f>
        <v/>
      </c>
      <c r="CI5" s="6" t="str">
        <f>MID('25x25ByteQRVersion2L'!$AH$19,CH4+1,8)</f>
        <v/>
      </c>
      <c r="CJ5" s="6" t="str">
        <f>MID('25x25ByteQRVersion2L'!$AH$19,CI4+1,8)</f>
        <v/>
      </c>
      <c r="CK5" s="6" t="str">
        <f>MID('25x25ByteQRVersion2L'!$AH$19,CJ4+1,8)</f>
        <v/>
      </c>
      <c r="CL5" s="6" t="str">
        <f>MID('25x25ByteQRVersion2L'!$AH$19,CK4+1,8)</f>
        <v/>
      </c>
      <c r="CM5" s="6" t="str">
        <f>MID('25x25ByteQRVersion2L'!$AH$19,CL4+1,8)</f>
        <v/>
      </c>
      <c r="CN5" s="6" t="str">
        <f>MID('25x25ByteQRVersion2L'!$AH$19,CM4+1,8)</f>
        <v/>
      </c>
      <c r="CO5" s="6" t="str">
        <f>MID('25x25ByteQRVersion2L'!$AH$19,CN4+1,8)</f>
        <v/>
      </c>
      <c r="CP5" s="6" t="str">
        <f>MID('25x25ByteQRVersion2L'!$AH$19,CO4+1,8)</f>
        <v/>
      </c>
      <c r="CQ5" s="6" t="str">
        <f>MID('25x25ByteQRVersion2L'!$AH$19,CP4+1,8)</f>
        <v/>
      </c>
      <c r="CR5" s="6" t="str">
        <f>MID('25x25ByteQRVersion2L'!$AH$19,CQ4+1,8)</f>
        <v/>
      </c>
      <c r="CS5" s="6" t="str">
        <f>MID('25x25ByteQRVersion2L'!$AH$19,CR4+1,8)</f>
        <v/>
      </c>
      <c r="CT5" s="6" t="str">
        <f>MID('25x25ByteQRVersion2L'!$AH$19,CS4+1,8)</f>
        <v/>
      </c>
      <c r="CU5" s="6" t="str">
        <f>MID('25x25ByteQRVersion2L'!$AH$19,CT4+1,8)</f>
        <v/>
      </c>
      <c r="CV5" s="6" t="str">
        <f>MID('25x25ByteQRVersion2L'!$AH$19,CU4+1,8)</f>
        <v/>
      </c>
      <c r="CW5" s="6" t="str">
        <f>MID('25x25ByteQRVersion2L'!$AH$19,CV4+1,8)</f>
        <v/>
      </c>
      <c r="CX5" s="6" t="str">
        <f>MID('25x25ByteQRVersion2L'!$AH$19,CW4+1,8)</f>
        <v/>
      </c>
      <c r="CY5" s="6" t="str">
        <f>MID('25x25ByteQRVersion2L'!$AH$19,CX4+1,8)</f>
        <v/>
      </c>
      <c r="CZ5" s="6" t="str">
        <f>MID('25x25ByteQRVersion2L'!$AH$19,CY4+1,8)</f>
        <v/>
      </c>
      <c r="DA5" s="6" t="str">
        <f>MID('25x25ByteQRVersion2L'!$AH$19,CZ4+1,8)</f>
        <v/>
      </c>
      <c r="DB5" s="6" t="str">
        <f>MID('25x25ByteQRVersion2L'!$AH$19,DA4+1,8)</f>
        <v/>
      </c>
      <c r="DC5" s="6" t="str">
        <f>MID('25x25ByteQRVersion2L'!$AH$19,DB4+1,8)</f>
        <v/>
      </c>
      <c r="DD5" s="6" t="str">
        <f>MID('25x25ByteQRVersion2L'!$AH$19,DC4+1,8)</f>
        <v/>
      </c>
      <c r="DE5" s="6" t="str">
        <f>MID('25x25ByteQRVersion2L'!$AH$19,DD4+1,8)</f>
        <v/>
      </c>
      <c r="DF5" s="6" t="str">
        <f>MID('25x25ByteQRVersion2L'!$AH$19,DE4+1,8)</f>
        <v/>
      </c>
      <c r="DG5" s="6" t="str">
        <f>MID('25x25ByteQRVersion2L'!$AH$19,DF4+1,8)</f>
        <v/>
      </c>
      <c r="DH5" s="6" t="str">
        <f>MID('25x25ByteQRVersion2L'!$AH$19,DG4+1,8)</f>
        <v/>
      </c>
      <c r="DI5" s="6" t="str">
        <f>MID('25x25ByteQRVersion2L'!$AH$19,DH4+1,8)</f>
        <v/>
      </c>
      <c r="DJ5" s="6" t="str">
        <f>MID('25x25ByteQRVersion2L'!$AH$19,DI4+1,8)</f>
        <v/>
      </c>
      <c r="DK5" s="6" t="str">
        <f>MID('25x25ByteQRVersion2L'!$AH$19,DJ4+1,8)</f>
        <v/>
      </c>
      <c r="DL5" s="6" t="str">
        <f>MID('25x25ByteQRVersion2L'!$AH$19,DK4+1,8)</f>
        <v/>
      </c>
      <c r="DM5" s="6" t="str">
        <f>MID('25x25ByteQRVersion2L'!$AH$19,DL4+1,8)</f>
        <v/>
      </c>
      <c r="DN5" s="6" t="str">
        <f>MID('25x25ByteQRVersion2L'!$AH$19,DM4+1,8)</f>
        <v/>
      </c>
      <c r="DO5" s="6" t="str">
        <f>MID('25x25ByteQRVersion2L'!$AH$19,DN4+1,8)</f>
        <v/>
      </c>
      <c r="DP5" s="6" t="str">
        <f>MID('25x25ByteQRVersion2L'!$AH$19,DO4+1,8)</f>
        <v/>
      </c>
      <c r="DQ5" s="6" t="str">
        <f>MID('25x25ByteQRVersion2L'!$AH$19,DP4+1,8)</f>
        <v/>
      </c>
      <c r="DR5" s="6" t="str">
        <f>MID('25x25ByteQRVersion2L'!$AH$19,DQ4+1,8)</f>
        <v/>
      </c>
      <c r="DS5" s="6" t="str">
        <f>MID('25x25ByteQRVersion2L'!$AH$19,DR4+1,8)</f>
        <v/>
      </c>
      <c r="DT5" s="6" t="str">
        <f>MID('25x25ByteQRVersion2L'!$AH$19,DS4+1,8)</f>
        <v/>
      </c>
      <c r="DU5" s="6" t="str">
        <f>MID('25x25ByteQRVersion2L'!$AH$19,DT4+1,8)</f>
        <v/>
      </c>
      <c r="DV5" s="6" t="str">
        <f>MID('25x25ByteQRVersion2L'!$AH$19,DU4+1,8)</f>
        <v/>
      </c>
      <c r="DW5" s="6" t="str">
        <f>MID('25x25ByteQRVersion2L'!$AH$19,DV4+1,8)</f>
        <v/>
      </c>
      <c r="DX5" s="6" t="str">
        <f>MID('25x25ByteQRVersion2L'!$AH$19,DW4+1,8)</f>
        <v/>
      </c>
      <c r="DY5" s="6" t="str">
        <f>MID('25x25ByteQRVersion2L'!$AH$19,DX4+1,8)</f>
        <v/>
      </c>
      <c r="DZ5" s="6" t="str">
        <f>MID('25x25ByteQRVersion2L'!$AH$19,DY4+1,8)</f>
        <v/>
      </c>
      <c r="EA5" s="6" t="str">
        <f>MID('25x25ByteQRVersion2L'!$AH$19,DZ4+1,8)</f>
        <v/>
      </c>
      <c r="EB5" s="6" t="str">
        <f>MID('25x25ByteQRVersion2L'!$AH$19,EA4+1,8)</f>
        <v/>
      </c>
      <c r="FJ5" s="2"/>
    </row>
    <row r="6" spans="1:320" x14ac:dyDescent="0.25">
      <c r="B6" s="7" t="s">
        <v>350</v>
      </c>
      <c r="J6" s="7" t="s">
        <v>350</v>
      </c>
      <c r="FI6" t="s">
        <v>447</v>
      </c>
      <c r="FJ6" t="s">
        <v>448</v>
      </c>
      <c r="FM6" s="7" t="s">
        <v>349</v>
      </c>
    </row>
    <row r="7" spans="1:320" x14ac:dyDescent="0.25">
      <c r="B7" s="6" t="s">
        <v>348</v>
      </c>
      <c r="J7">
        <f>B17-1</f>
        <v>33</v>
      </c>
      <c r="K7">
        <f t="shared" ref="K7:BV7" si="2">J7-1</f>
        <v>32</v>
      </c>
      <c r="L7">
        <f t="shared" si="2"/>
        <v>31</v>
      </c>
      <c r="M7">
        <f t="shared" si="2"/>
        <v>30</v>
      </c>
      <c r="N7">
        <f t="shared" si="2"/>
        <v>29</v>
      </c>
      <c r="O7">
        <f t="shared" si="2"/>
        <v>28</v>
      </c>
      <c r="P7">
        <f t="shared" si="2"/>
        <v>27</v>
      </c>
      <c r="Q7">
        <f t="shared" si="2"/>
        <v>26</v>
      </c>
      <c r="R7">
        <f t="shared" si="2"/>
        <v>25</v>
      </c>
      <c r="S7">
        <f t="shared" si="2"/>
        <v>24</v>
      </c>
      <c r="T7">
        <f t="shared" si="2"/>
        <v>23</v>
      </c>
      <c r="U7">
        <f t="shared" si="2"/>
        <v>22</v>
      </c>
      <c r="V7">
        <f t="shared" si="2"/>
        <v>21</v>
      </c>
      <c r="W7">
        <f t="shared" si="2"/>
        <v>20</v>
      </c>
      <c r="X7">
        <f t="shared" si="2"/>
        <v>19</v>
      </c>
      <c r="Y7">
        <f t="shared" si="2"/>
        <v>18</v>
      </c>
      <c r="Z7">
        <f t="shared" si="2"/>
        <v>17</v>
      </c>
      <c r="AA7">
        <f t="shared" si="2"/>
        <v>16</v>
      </c>
      <c r="AB7">
        <f t="shared" si="2"/>
        <v>15</v>
      </c>
      <c r="AC7">
        <f t="shared" si="2"/>
        <v>14</v>
      </c>
      <c r="AD7">
        <f t="shared" si="2"/>
        <v>13</v>
      </c>
      <c r="AE7">
        <f t="shared" si="2"/>
        <v>12</v>
      </c>
      <c r="AF7">
        <f t="shared" si="2"/>
        <v>11</v>
      </c>
      <c r="AG7">
        <f t="shared" si="2"/>
        <v>10</v>
      </c>
      <c r="AH7">
        <f t="shared" si="2"/>
        <v>9</v>
      </c>
      <c r="AI7">
        <f t="shared" si="2"/>
        <v>8</v>
      </c>
      <c r="AJ7">
        <f t="shared" si="2"/>
        <v>7</v>
      </c>
      <c r="AK7">
        <f t="shared" si="2"/>
        <v>6</v>
      </c>
      <c r="AL7">
        <f t="shared" si="2"/>
        <v>5</v>
      </c>
      <c r="AM7">
        <f t="shared" si="2"/>
        <v>4</v>
      </c>
      <c r="AN7">
        <f t="shared" si="2"/>
        <v>3</v>
      </c>
      <c r="AO7">
        <f t="shared" si="2"/>
        <v>2</v>
      </c>
      <c r="AP7">
        <f t="shared" si="2"/>
        <v>1</v>
      </c>
      <c r="AQ7">
        <f t="shared" si="2"/>
        <v>0</v>
      </c>
      <c r="AR7">
        <f t="shared" si="2"/>
        <v>-1</v>
      </c>
      <c r="AS7">
        <f t="shared" si="2"/>
        <v>-2</v>
      </c>
      <c r="AT7">
        <f t="shared" si="2"/>
        <v>-3</v>
      </c>
      <c r="AU7">
        <f t="shared" si="2"/>
        <v>-4</v>
      </c>
      <c r="AV7">
        <f t="shared" si="2"/>
        <v>-5</v>
      </c>
      <c r="AW7">
        <f t="shared" si="2"/>
        <v>-6</v>
      </c>
      <c r="AX7">
        <f t="shared" si="2"/>
        <v>-7</v>
      </c>
      <c r="AY7">
        <f t="shared" si="2"/>
        <v>-8</v>
      </c>
      <c r="AZ7">
        <f t="shared" si="2"/>
        <v>-9</v>
      </c>
      <c r="BA7">
        <f t="shared" si="2"/>
        <v>-10</v>
      </c>
      <c r="BB7">
        <f t="shared" si="2"/>
        <v>-11</v>
      </c>
      <c r="BC7">
        <f t="shared" si="2"/>
        <v>-12</v>
      </c>
      <c r="BD7">
        <f t="shared" si="2"/>
        <v>-13</v>
      </c>
      <c r="BE7">
        <f t="shared" si="2"/>
        <v>-14</v>
      </c>
      <c r="BF7">
        <f t="shared" si="2"/>
        <v>-15</v>
      </c>
      <c r="BG7">
        <f t="shared" si="2"/>
        <v>-16</v>
      </c>
      <c r="BH7">
        <f t="shared" si="2"/>
        <v>-17</v>
      </c>
      <c r="BI7">
        <f t="shared" si="2"/>
        <v>-18</v>
      </c>
      <c r="BJ7">
        <f t="shared" si="2"/>
        <v>-19</v>
      </c>
      <c r="BK7">
        <f t="shared" si="2"/>
        <v>-20</v>
      </c>
      <c r="BL7">
        <f t="shared" si="2"/>
        <v>-21</v>
      </c>
      <c r="BM7">
        <f t="shared" si="2"/>
        <v>-22</v>
      </c>
      <c r="BN7">
        <f t="shared" si="2"/>
        <v>-23</v>
      </c>
      <c r="BO7">
        <f t="shared" si="2"/>
        <v>-24</v>
      </c>
      <c r="BP7">
        <f t="shared" si="2"/>
        <v>-25</v>
      </c>
      <c r="BQ7">
        <f t="shared" si="2"/>
        <v>-26</v>
      </c>
      <c r="BR7">
        <f t="shared" si="2"/>
        <v>-27</v>
      </c>
      <c r="BS7">
        <f t="shared" si="2"/>
        <v>-28</v>
      </c>
      <c r="BT7">
        <f t="shared" si="2"/>
        <v>-29</v>
      </c>
      <c r="BU7">
        <f t="shared" si="2"/>
        <v>-30</v>
      </c>
      <c r="BV7">
        <f t="shared" si="2"/>
        <v>-31</v>
      </c>
      <c r="BW7">
        <f t="shared" ref="BW7:EH7" si="3">BV7-1</f>
        <v>-32</v>
      </c>
      <c r="BX7">
        <f t="shared" si="3"/>
        <v>-33</v>
      </c>
      <c r="BY7">
        <f t="shared" si="3"/>
        <v>-34</v>
      </c>
      <c r="BZ7">
        <f t="shared" si="3"/>
        <v>-35</v>
      </c>
      <c r="CA7">
        <f t="shared" si="3"/>
        <v>-36</v>
      </c>
      <c r="CB7">
        <f t="shared" si="3"/>
        <v>-37</v>
      </c>
      <c r="CC7">
        <f t="shared" si="3"/>
        <v>-38</v>
      </c>
      <c r="CD7">
        <f t="shared" si="3"/>
        <v>-39</v>
      </c>
      <c r="CE7">
        <f t="shared" si="3"/>
        <v>-40</v>
      </c>
      <c r="CF7">
        <f t="shared" si="3"/>
        <v>-41</v>
      </c>
      <c r="CG7">
        <f t="shared" si="3"/>
        <v>-42</v>
      </c>
      <c r="CH7">
        <f t="shared" si="3"/>
        <v>-43</v>
      </c>
      <c r="CI7">
        <f t="shared" si="3"/>
        <v>-44</v>
      </c>
      <c r="CJ7">
        <f t="shared" si="3"/>
        <v>-45</v>
      </c>
      <c r="CK7">
        <f t="shared" si="3"/>
        <v>-46</v>
      </c>
      <c r="CL7">
        <f t="shared" si="3"/>
        <v>-47</v>
      </c>
      <c r="CM7">
        <f t="shared" si="3"/>
        <v>-48</v>
      </c>
      <c r="CN7">
        <f t="shared" si="3"/>
        <v>-49</v>
      </c>
      <c r="CO7">
        <f t="shared" si="3"/>
        <v>-50</v>
      </c>
      <c r="CP7">
        <f t="shared" si="3"/>
        <v>-51</v>
      </c>
      <c r="CQ7">
        <f t="shared" si="3"/>
        <v>-52</v>
      </c>
      <c r="CR7">
        <f t="shared" si="3"/>
        <v>-53</v>
      </c>
      <c r="CS7">
        <f t="shared" si="3"/>
        <v>-54</v>
      </c>
      <c r="CT7">
        <f t="shared" si="3"/>
        <v>-55</v>
      </c>
      <c r="CU7">
        <f t="shared" si="3"/>
        <v>-56</v>
      </c>
      <c r="CV7">
        <f t="shared" si="3"/>
        <v>-57</v>
      </c>
      <c r="CW7">
        <f t="shared" si="3"/>
        <v>-58</v>
      </c>
      <c r="CX7">
        <f t="shared" si="3"/>
        <v>-59</v>
      </c>
      <c r="CY7">
        <f t="shared" si="3"/>
        <v>-60</v>
      </c>
      <c r="CZ7">
        <f t="shared" si="3"/>
        <v>-61</v>
      </c>
      <c r="DA7">
        <f t="shared" si="3"/>
        <v>-62</v>
      </c>
      <c r="DB7">
        <f t="shared" si="3"/>
        <v>-63</v>
      </c>
      <c r="DC7">
        <f t="shared" si="3"/>
        <v>-64</v>
      </c>
      <c r="DD7">
        <f t="shared" si="3"/>
        <v>-65</v>
      </c>
      <c r="DE7">
        <f t="shared" si="3"/>
        <v>-66</v>
      </c>
      <c r="DF7">
        <f t="shared" si="3"/>
        <v>-67</v>
      </c>
      <c r="DG7">
        <f t="shared" si="3"/>
        <v>-68</v>
      </c>
      <c r="DH7">
        <f t="shared" si="3"/>
        <v>-69</v>
      </c>
      <c r="DI7">
        <f t="shared" si="3"/>
        <v>-70</v>
      </c>
      <c r="DJ7">
        <f t="shared" si="3"/>
        <v>-71</v>
      </c>
      <c r="DK7">
        <f t="shared" si="3"/>
        <v>-72</v>
      </c>
      <c r="DL7">
        <f t="shared" si="3"/>
        <v>-73</v>
      </c>
      <c r="DM7">
        <f t="shared" si="3"/>
        <v>-74</v>
      </c>
      <c r="DN7">
        <f t="shared" si="3"/>
        <v>-75</v>
      </c>
      <c r="DO7">
        <f t="shared" si="3"/>
        <v>-76</v>
      </c>
      <c r="DP7">
        <f t="shared" si="3"/>
        <v>-77</v>
      </c>
      <c r="DQ7">
        <f t="shared" si="3"/>
        <v>-78</v>
      </c>
      <c r="DR7">
        <f t="shared" si="3"/>
        <v>-79</v>
      </c>
      <c r="DS7">
        <f t="shared" si="3"/>
        <v>-80</v>
      </c>
      <c r="DT7">
        <f t="shared" si="3"/>
        <v>-81</v>
      </c>
      <c r="DU7">
        <f t="shared" si="3"/>
        <v>-82</v>
      </c>
      <c r="DV7">
        <f t="shared" si="3"/>
        <v>-83</v>
      </c>
      <c r="DW7">
        <f t="shared" si="3"/>
        <v>-84</v>
      </c>
      <c r="DX7">
        <f t="shared" si="3"/>
        <v>-85</v>
      </c>
      <c r="DY7">
        <f t="shared" si="3"/>
        <v>-86</v>
      </c>
      <c r="DZ7">
        <f t="shared" si="3"/>
        <v>-87</v>
      </c>
      <c r="EA7">
        <f t="shared" si="3"/>
        <v>-88</v>
      </c>
      <c r="EB7">
        <f t="shared" si="3"/>
        <v>-89</v>
      </c>
      <c r="EC7">
        <f t="shared" si="3"/>
        <v>-90</v>
      </c>
      <c r="ED7">
        <f t="shared" si="3"/>
        <v>-91</v>
      </c>
      <c r="EE7">
        <f t="shared" si="3"/>
        <v>-92</v>
      </c>
      <c r="EF7">
        <f t="shared" si="3"/>
        <v>-93</v>
      </c>
      <c r="EG7">
        <f t="shared" si="3"/>
        <v>-94</v>
      </c>
      <c r="EH7">
        <f t="shared" si="3"/>
        <v>-95</v>
      </c>
      <c r="EI7">
        <f t="shared" ref="EI7:FE7" si="4">EH7-1</f>
        <v>-96</v>
      </c>
      <c r="EJ7">
        <f t="shared" si="4"/>
        <v>-97</v>
      </c>
      <c r="EK7">
        <f t="shared" si="4"/>
        <v>-98</v>
      </c>
      <c r="EL7">
        <f t="shared" si="4"/>
        <v>-99</v>
      </c>
      <c r="EM7">
        <f t="shared" si="4"/>
        <v>-100</v>
      </c>
      <c r="EN7">
        <f t="shared" si="4"/>
        <v>-101</v>
      </c>
      <c r="EO7">
        <f t="shared" si="4"/>
        <v>-102</v>
      </c>
      <c r="EP7">
        <f t="shared" si="4"/>
        <v>-103</v>
      </c>
      <c r="EQ7">
        <f t="shared" si="4"/>
        <v>-104</v>
      </c>
      <c r="ER7">
        <f t="shared" si="4"/>
        <v>-105</v>
      </c>
      <c r="ES7">
        <f t="shared" si="4"/>
        <v>-106</v>
      </c>
      <c r="ET7">
        <f t="shared" si="4"/>
        <v>-107</v>
      </c>
      <c r="EU7">
        <f t="shared" si="4"/>
        <v>-108</v>
      </c>
      <c r="EV7">
        <f t="shared" si="4"/>
        <v>-109</v>
      </c>
      <c r="EW7">
        <f t="shared" si="4"/>
        <v>-110</v>
      </c>
      <c r="EX7">
        <f t="shared" si="4"/>
        <v>-111</v>
      </c>
      <c r="EY7">
        <f t="shared" si="4"/>
        <v>-112</v>
      </c>
      <c r="EZ7">
        <f t="shared" si="4"/>
        <v>-113</v>
      </c>
      <c r="FA7">
        <f t="shared" si="4"/>
        <v>-114</v>
      </c>
      <c r="FB7">
        <f t="shared" si="4"/>
        <v>-115</v>
      </c>
      <c r="FC7">
        <f t="shared" si="4"/>
        <v>-116</v>
      </c>
      <c r="FD7">
        <f t="shared" si="4"/>
        <v>-117</v>
      </c>
      <c r="FE7">
        <f t="shared" si="4"/>
        <v>-118</v>
      </c>
      <c r="FI7" t="s">
        <v>449</v>
      </c>
      <c r="FJ7" t="s">
        <v>345</v>
      </c>
      <c r="FK7" t="s">
        <v>441</v>
      </c>
      <c r="FM7">
        <f>B19</f>
        <v>10</v>
      </c>
      <c r="FN7">
        <f t="shared" ref="FN7:GC8" si="5">FM7-1</f>
        <v>9</v>
      </c>
      <c r="FO7">
        <f t="shared" si="5"/>
        <v>8</v>
      </c>
      <c r="FP7">
        <f t="shared" si="5"/>
        <v>7</v>
      </c>
      <c r="FQ7">
        <f t="shared" si="5"/>
        <v>6</v>
      </c>
      <c r="FR7">
        <f t="shared" si="5"/>
        <v>5</v>
      </c>
      <c r="FS7">
        <f t="shared" si="5"/>
        <v>4</v>
      </c>
      <c r="FT7">
        <f t="shared" si="5"/>
        <v>3</v>
      </c>
      <c r="FU7">
        <f t="shared" si="5"/>
        <v>2</v>
      </c>
      <c r="FV7">
        <f t="shared" si="5"/>
        <v>1</v>
      </c>
      <c r="FW7">
        <f t="shared" si="5"/>
        <v>0</v>
      </c>
      <c r="FX7">
        <f t="shared" si="5"/>
        <v>-1</v>
      </c>
      <c r="FY7">
        <f t="shared" si="5"/>
        <v>-2</v>
      </c>
      <c r="FZ7">
        <f t="shared" si="5"/>
        <v>-3</v>
      </c>
      <c r="GA7">
        <f t="shared" si="5"/>
        <v>-4</v>
      </c>
      <c r="GB7">
        <f t="shared" si="5"/>
        <v>-5</v>
      </c>
      <c r="GC7">
        <f t="shared" si="5"/>
        <v>-6</v>
      </c>
      <c r="GD7">
        <f t="shared" ref="GD7:GS8" si="6">GC7-1</f>
        <v>-7</v>
      </c>
      <c r="GE7">
        <f t="shared" si="6"/>
        <v>-8</v>
      </c>
      <c r="GF7">
        <f t="shared" si="6"/>
        <v>-9</v>
      </c>
      <c r="GG7">
        <f t="shared" si="6"/>
        <v>-10</v>
      </c>
      <c r="GH7">
        <f t="shared" si="6"/>
        <v>-11</v>
      </c>
      <c r="GI7">
        <f t="shared" si="6"/>
        <v>-12</v>
      </c>
      <c r="GJ7">
        <f t="shared" si="6"/>
        <v>-13</v>
      </c>
      <c r="GK7">
        <f t="shared" si="6"/>
        <v>-14</v>
      </c>
      <c r="GL7">
        <f t="shared" si="6"/>
        <v>-15</v>
      </c>
      <c r="GM7">
        <f t="shared" si="6"/>
        <v>-16</v>
      </c>
      <c r="GN7">
        <f t="shared" si="6"/>
        <v>-17</v>
      </c>
      <c r="GO7">
        <f t="shared" si="6"/>
        <v>-18</v>
      </c>
      <c r="GP7">
        <f t="shared" si="6"/>
        <v>-19</v>
      </c>
      <c r="GQ7">
        <f t="shared" si="6"/>
        <v>-20</v>
      </c>
      <c r="GR7">
        <f t="shared" si="6"/>
        <v>-21</v>
      </c>
      <c r="GS7">
        <f t="shared" si="6"/>
        <v>-22</v>
      </c>
      <c r="GT7">
        <f t="shared" ref="GT7:HI8" si="7">GS7-1</f>
        <v>-23</v>
      </c>
      <c r="GU7">
        <f t="shared" si="7"/>
        <v>-24</v>
      </c>
      <c r="GV7">
        <f t="shared" si="7"/>
        <v>-25</v>
      </c>
      <c r="GW7">
        <f t="shared" si="7"/>
        <v>-26</v>
      </c>
      <c r="GX7">
        <f t="shared" si="7"/>
        <v>-27</v>
      </c>
      <c r="GY7">
        <f t="shared" si="7"/>
        <v>-28</v>
      </c>
      <c r="GZ7">
        <f t="shared" si="7"/>
        <v>-29</v>
      </c>
      <c r="HA7">
        <f t="shared" si="7"/>
        <v>-30</v>
      </c>
      <c r="HB7">
        <f t="shared" si="7"/>
        <v>-31</v>
      </c>
      <c r="HC7">
        <f t="shared" si="7"/>
        <v>-32</v>
      </c>
      <c r="HD7">
        <f t="shared" si="7"/>
        <v>-33</v>
      </c>
      <c r="HE7">
        <f t="shared" si="7"/>
        <v>-34</v>
      </c>
      <c r="HF7">
        <f t="shared" si="7"/>
        <v>-35</v>
      </c>
      <c r="HG7">
        <f t="shared" si="7"/>
        <v>-36</v>
      </c>
      <c r="HH7">
        <f t="shared" si="7"/>
        <v>-37</v>
      </c>
      <c r="HI7">
        <f t="shared" si="7"/>
        <v>-38</v>
      </c>
      <c r="HJ7">
        <f t="shared" ref="HJ7:HY8" si="8">HI7-1</f>
        <v>-39</v>
      </c>
      <c r="HK7">
        <f t="shared" si="8"/>
        <v>-40</v>
      </c>
      <c r="HL7">
        <f t="shared" si="8"/>
        <v>-41</v>
      </c>
      <c r="HM7">
        <f t="shared" si="8"/>
        <v>-42</v>
      </c>
      <c r="HN7">
        <f t="shared" si="8"/>
        <v>-43</v>
      </c>
      <c r="HO7">
        <f t="shared" si="8"/>
        <v>-44</v>
      </c>
      <c r="HP7">
        <f t="shared" si="8"/>
        <v>-45</v>
      </c>
      <c r="HQ7">
        <f t="shared" si="8"/>
        <v>-46</v>
      </c>
      <c r="HR7">
        <f t="shared" si="8"/>
        <v>-47</v>
      </c>
      <c r="HS7">
        <f t="shared" si="8"/>
        <v>-48</v>
      </c>
      <c r="HT7">
        <f t="shared" si="8"/>
        <v>-49</v>
      </c>
      <c r="HU7">
        <f t="shared" si="8"/>
        <v>-50</v>
      </c>
      <c r="HV7">
        <f t="shared" si="8"/>
        <v>-51</v>
      </c>
      <c r="HW7">
        <f t="shared" si="8"/>
        <v>-52</v>
      </c>
      <c r="HX7">
        <f t="shared" si="8"/>
        <v>-53</v>
      </c>
      <c r="HY7">
        <f t="shared" si="8"/>
        <v>-54</v>
      </c>
      <c r="HZ7">
        <f t="shared" ref="HZ7:IO8" si="9">HY7-1</f>
        <v>-55</v>
      </c>
      <c r="IA7">
        <f t="shared" si="9"/>
        <v>-56</v>
      </c>
      <c r="IB7">
        <f t="shared" si="9"/>
        <v>-57</v>
      </c>
      <c r="IC7">
        <f t="shared" si="9"/>
        <v>-58</v>
      </c>
      <c r="ID7">
        <f t="shared" si="9"/>
        <v>-59</v>
      </c>
      <c r="IE7">
        <f t="shared" si="9"/>
        <v>-60</v>
      </c>
      <c r="IF7">
        <f t="shared" si="9"/>
        <v>-61</v>
      </c>
      <c r="IG7">
        <f t="shared" si="9"/>
        <v>-62</v>
      </c>
      <c r="IH7">
        <f t="shared" si="9"/>
        <v>-63</v>
      </c>
      <c r="II7">
        <f t="shared" si="9"/>
        <v>-64</v>
      </c>
      <c r="IJ7">
        <f t="shared" si="9"/>
        <v>-65</v>
      </c>
      <c r="IK7">
        <f t="shared" si="9"/>
        <v>-66</v>
      </c>
      <c r="IL7">
        <f t="shared" si="9"/>
        <v>-67</v>
      </c>
      <c r="IM7">
        <f t="shared" si="9"/>
        <v>-68</v>
      </c>
      <c r="IN7">
        <f t="shared" si="9"/>
        <v>-69</v>
      </c>
      <c r="IO7">
        <f t="shared" si="9"/>
        <v>-70</v>
      </c>
      <c r="IP7">
        <f t="shared" ref="IP7:JE8" si="10">IO7-1</f>
        <v>-71</v>
      </c>
      <c r="IQ7">
        <f t="shared" si="10"/>
        <v>-72</v>
      </c>
      <c r="IR7">
        <f t="shared" si="10"/>
        <v>-73</v>
      </c>
      <c r="IS7">
        <f t="shared" si="10"/>
        <v>-74</v>
      </c>
      <c r="IT7">
        <f t="shared" si="10"/>
        <v>-75</v>
      </c>
      <c r="IU7">
        <f t="shared" si="10"/>
        <v>-76</v>
      </c>
      <c r="IV7">
        <f t="shared" si="10"/>
        <v>-77</v>
      </c>
      <c r="IW7">
        <f t="shared" si="10"/>
        <v>-78</v>
      </c>
      <c r="IX7">
        <f t="shared" si="10"/>
        <v>-79</v>
      </c>
      <c r="IY7">
        <f t="shared" si="10"/>
        <v>-80</v>
      </c>
      <c r="IZ7">
        <f t="shared" si="10"/>
        <v>-81</v>
      </c>
      <c r="JA7">
        <f t="shared" si="10"/>
        <v>-82</v>
      </c>
      <c r="JB7">
        <f t="shared" si="10"/>
        <v>-83</v>
      </c>
      <c r="JC7">
        <f t="shared" si="10"/>
        <v>-84</v>
      </c>
      <c r="JD7">
        <f t="shared" si="10"/>
        <v>-85</v>
      </c>
      <c r="JE7">
        <f t="shared" si="10"/>
        <v>-86</v>
      </c>
      <c r="JF7">
        <f t="shared" ref="JF7:JU8" si="11">JE7-1</f>
        <v>-87</v>
      </c>
      <c r="JG7">
        <f t="shared" si="11"/>
        <v>-88</v>
      </c>
      <c r="JH7">
        <f t="shared" si="11"/>
        <v>-89</v>
      </c>
      <c r="JI7">
        <f t="shared" si="11"/>
        <v>-90</v>
      </c>
      <c r="JJ7">
        <f t="shared" si="11"/>
        <v>-91</v>
      </c>
      <c r="JK7">
        <f t="shared" si="11"/>
        <v>-92</v>
      </c>
      <c r="JL7">
        <f t="shared" si="11"/>
        <v>-93</v>
      </c>
      <c r="JM7">
        <f t="shared" si="11"/>
        <v>-94</v>
      </c>
      <c r="JN7">
        <f t="shared" si="11"/>
        <v>-95</v>
      </c>
      <c r="JO7">
        <f t="shared" si="11"/>
        <v>-96</v>
      </c>
      <c r="JP7">
        <f t="shared" si="11"/>
        <v>-97</v>
      </c>
      <c r="JQ7">
        <f t="shared" si="11"/>
        <v>-98</v>
      </c>
      <c r="JR7">
        <f t="shared" si="11"/>
        <v>-99</v>
      </c>
      <c r="JS7">
        <f t="shared" si="11"/>
        <v>-100</v>
      </c>
      <c r="JT7">
        <f t="shared" si="11"/>
        <v>-101</v>
      </c>
      <c r="JU7">
        <f t="shared" si="11"/>
        <v>-102</v>
      </c>
      <c r="JV7">
        <f t="shared" ref="JV7:KK8" si="12">JU7-1</f>
        <v>-103</v>
      </c>
      <c r="JW7">
        <f t="shared" si="12"/>
        <v>-104</v>
      </c>
      <c r="JX7">
        <f t="shared" si="12"/>
        <v>-105</v>
      </c>
      <c r="JY7">
        <f t="shared" si="12"/>
        <v>-106</v>
      </c>
      <c r="JZ7">
        <f t="shared" si="12"/>
        <v>-107</v>
      </c>
      <c r="KA7">
        <f t="shared" si="12"/>
        <v>-108</v>
      </c>
      <c r="KB7">
        <f t="shared" si="12"/>
        <v>-109</v>
      </c>
      <c r="KC7">
        <f t="shared" si="12"/>
        <v>-110</v>
      </c>
      <c r="KD7">
        <f t="shared" si="12"/>
        <v>-111</v>
      </c>
      <c r="KE7">
        <f t="shared" si="12"/>
        <v>-112</v>
      </c>
      <c r="KF7">
        <f t="shared" si="12"/>
        <v>-113</v>
      </c>
      <c r="KG7">
        <f t="shared" si="12"/>
        <v>-114</v>
      </c>
      <c r="KH7">
        <f t="shared" si="12"/>
        <v>-115</v>
      </c>
      <c r="KI7">
        <f t="shared" si="12"/>
        <v>-116</v>
      </c>
      <c r="KJ7">
        <f t="shared" si="12"/>
        <v>-117</v>
      </c>
      <c r="KK7">
        <f t="shared" si="12"/>
        <v>-118</v>
      </c>
      <c r="KL7">
        <f t="shared" ref="KL7:LA8" si="13">KK7-1</f>
        <v>-119</v>
      </c>
      <c r="KM7">
        <f t="shared" si="13"/>
        <v>-120</v>
      </c>
      <c r="KN7">
        <f t="shared" si="13"/>
        <v>-121</v>
      </c>
      <c r="KO7">
        <f t="shared" si="13"/>
        <v>-122</v>
      </c>
      <c r="KP7">
        <f t="shared" si="13"/>
        <v>-123</v>
      </c>
      <c r="KQ7">
        <f t="shared" si="13"/>
        <v>-124</v>
      </c>
      <c r="KR7">
        <f t="shared" si="13"/>
        <v>-125</v>
      </c>
      <c r="KS7">
        <f t="shared" si="13"/>
        <v>-126</v>
      </c>
      <c r="KT7">
        <f t="shared" si="13"/>
        <v>-127</v>
      </c>
      <c r="KU7">
        <f t="shared" si="13"/>
        <v>-128</v>
      </c>
      <c r="KV7">
        <f t="shared" si="13"/>
        <v>-129</v>
      </c>
      <c r="KW7">
        <f t="shared" si="13"/>
        <v>-130</v>
      </c>
      <c r="KX7">
        <f t="shared" si="13"/>
        <v>-131</v>
      </c>
      <c r="KY7">
        <f t="shared" si="13"/>
        <v>-132</v>
      </c>
      <c r="KZ7">
        <f t="shared" si="13"/>
        <v>-133</v>
      </c>
      <c r="LA7">
        <f t="shared" si="13"/>
        <v>-134</v>
      </c>
      <c r="LB7">
        <f t="shared" ref="LB7:LH8" si="14">LA7-1</f>
        <v>-135</v>
      </c>
      <c r="LC7">
        <f t="shared" si="14"/>
        <v>-136</v>
      </c>
      <c r="LD7">
        <f t="shared" si="14"/>
        <v>-137</v>
      </c>
      <c r="LE7">
        <f t="shared" si="14"/>
        <v>-138</v>
      </c>
      <c r="LF7">
        <f t="shared" si="14"/>
        <v>-139</v>
      </c>
      <c r="LG7">
        <f t="shared" si="14"/>
        <v>-140</v>
      </c>
      <c r="LH7">
        <f t="shared" si="14"/>
        <v>-141</v>
      </c>
    </row>
    <row r="8" spans="1:320" x14ac:dyDescent="0.25">
      <c r="B8" s="6" t="s">
        <v>440</v>
      </c>
      <c r="J8">
        <f t="shared" ref="J8:BU8" si="15">J7+$FM7</f>
        <v>43</v>
      </c>
      <c r="K8">
        <f t="shared" si="15"/>
        <v>42</v>
      </c>
      <c r="L8">
        <f t="shared" si="15"/>
        <v>41</v>
      </c>
      <c r="M8">
        <f t="shared" si="15"/>
        <v>40</v>
      </c>
      <c r="N8">
        <f t="shared" si="15"/>
        <v>39</v>
      </c>
      <c r="O8">
        <f t="shared" si="15"/>
        <v>38</v>
      </c>
      <c r="P8">
        <f t="shared" si="15"/>
        <v>37</v>
      </c>
      <c r="Q8">
        <f t="shared" si="15"/>
        <v>36</v>
      </c>
      <c r="R8">
        <f t="shared" si="15"/>
        <v>35</v>
      </c>
      <c r="S8">
        <f t="shared" si="15"/>
        <v>34</v>
      </c>
      <c r="T8">
        <f t="shared" si="15"/>
        <v>33</v>
      </c>
      <c r="U8">
        <f t="shared" si="15"/>
        <v>32</v>
      </c>
      <c r="V8">
        <f t="shared" si="15"/>
        <v>31</v>
      </c>
      <c r="W8">
        <f t="shared" si="15"/>
        <v>30</v>
      </c>
      <c r="X8">
        <f t="shared" si="15"/>
        <v>29</v>
      </c>
      <c r="Y8">
        <f t="shared" si="15"/>
        <v>28</v>
      </c>
      <c r="Z8">
        <f t="shared" si="15"/>
        <v>27</v>
      </c>
      <c r="AA8">
        <f t="shared" si="15"/>
        <v>26</v>
      </c>
      <c r="AB8">
        <f t="shared" si="15"/>
        <v>25</v>
      </c>
      <c r="AC8">
        <f t="shared" si="15"/>
        <v>24</v>
      </c>
      <c r="AD8">
        <f t="shared" si="15"/>
        <v>23</v>
      </c>
      <c r="AE8">
        <f t="shared" si="15"/>
        <v>22</v>
      </c>
      <c r="AF8">
        <f t="shared" si="15"/>
        <v>21</v>
      </c>
      <c r="AG8">
        <f t="shared" si="15"/>
        <v>20</v>
      </c>
      <c r="AH8">
        <f t="shared" si="15"/>
        <v>19</v>
      </c>
      <c r="AI8">
        <f t="shared" si="15"/>
        <v>18</v>
      </c>
      <c r="AJ8">
        <f t="shared" si="15"/>
        <v>17</v>
      </c>
      <c r="AK8">
        <f t="shared" si="15"/>
        <v>16</v>
      </c>
      <c r="AL8">
        <f t="shared" si="15"/>
        <v>15</v>
      </c>
      <c r="AM8">
        <f t="shared" si="15"/>
        <v>14</v>
      </c>
      <c r="AN8">
        <f t="shared" si="15"/>
        <v>13</v>
      </c>
      <c r="AO8">
        <f t="shared" si="15"/>
        <v>12</v>
      </c>
      <c r="AP8">
        <f t="shared" si="15"/>
        <v>11</v>
      </c>
      <c r="AQ8">
        <f t="shared" si="15"/>
        <v>10</v>
      </c>
      <c r="AR8">
        <f t="shared" si="15"/>
        <v>9</v>
      </c>
      <c r="AS8">
        <f t="shared" si="15"/>
        <v>8</v>
      </c>
      <c r="AT8">
        <f t="shared" si="15"/>
        <v>7</v>
      </c>
      <c r="AU8">
        <f t="shared" si="15"/>
        <v>6</v>
      </c>
      <c r="AV8">
        <f t="shared" si="15"/>
        <v>5</v>
      </c>
      <c r="AW8">
        <f t="shared" si="15"/>
        <v>4</v>
      </c>
      <c r="AX8">
        <f t="shared" si="15"/>
        <v>3</v>
      </c>
      <c r="AY8">
        <f t="shared" si="15"/>
        <v>2</v>
      </c>
      <c r="AZ8">
        <f t="shared" si="15"/>
        <v>1</v>
      </c>
      <c r="BA8">
        <f t="shared" si="15"/>
        <v>0</v>
      </c>
      <c r="BB8">
        <f t="shared" si="15"/>
        <v>-1</v>
      </c>
      <c r="BC8">
        <f t="shared" si="15"/>
        <v>-2</v>
      </c>
      <c r="BD8">
        <f t="shared" si="15"/>
        <v>-3</v>
      </c>
      <c r="BE8">
        <f t="shared" si="15"/>
        <v>-4</v>
      </c>
      <c r="BF8">
        <f t="shared" si="15"/>
        <v>-5</v>
      </c>
      <c r="BG8">
        <f t="shared" si="15"/>
        <v>-6</v>
      </c>
      <c r="BH8">
        <f t="shared" si="15"/>
        <v>-7</v>
      </c>
      <c r="BI8">
        <f t="shared" si="15"/>
        <v>-8</v>
      </c>
      <c r="BJ8">
        <f t="shared" si="15"/>
        <v>-9</v>
      </c>
      <c r="BK8">
        <f t="shared" si="15"/>
        <v>-10</v>
      </c>
      <c r="BL8">
        <f t="shared" si="15"/>
        <v>-11</v>
      </c>
      <c r="BM8">
        <f t="shared" si="15"/>
        <v>-12</v>
      </c>
      <c r="BN8">
        <f t="shared" si="15"/>
        <v>-13</v>
      </c>
      <c r="BO8">
        <f t="shared" si="15"/>
        <v>-14</v>
      </c>
      <c r="BP8">
        <f t="shared" si="15"/>
        <v>-15</v>
      </c>
      <c r="BQ8">
        <f t="shared" si="15"/>
        <v>-16</v>
      </c>
      <c r="BR8">
        <f t="shared" si="15"/>
        <v>-17</v>
      </c>
      <c r="BS8">
        <f t="shared" si="15"/>
        <v>-18</v>
      </c>
      <c r="BT8">
        <f t="shared" si="15"/>
        <v>-19</v>
      </c>
      <c r="BU8">
        <f t="shared" si="15"/>
        <v>-20</v>
      </c>
      <c r="BV8">
        <f t="shared" ref="BV8:EG8" si="16">BV7+$FM7</f>
        <v>-21</v>
      </c>
      <c r="BW8">
        <f t="shared" si="16"/>
        <v>-22</v>
      </c>
      <c r="BX8">
        <f t="shared" si="16"/>
        <v>-23</v>
      </c>
      <c r="BY8">
        <f t="shared" si="16"/>
        <v>-24</v>
      </c>
      <c r="BZ8">
        <f t="shared" si="16"/>
        <v>-25</v>
      </c>
      <c r="CA8">
        <f t="shared" si="16"/>
        <v>-26</v>
      </c>
      <c r="CB8">
        <f t="shared" si="16"/>
        <v>-27</v>
      </c>
      <c r="CC8">
        <f t="shared" si="16"/>
        <v>-28</v>
      </c>
      <c r="CD8">
        <f t="shared" si="16"/>
        <v>-29</v>
      </c>
      <c r="CE8">
        <f t="shared" si="16"/>
        <v>-30</v>
      </c>
      <c r="CF8">
        <f t="shared" si="16"/>
        <v>-31</v>
      </c>
      <c r="CG8">
        <f t="shared" si="16"/>
        <v>-32</v>
      </c>
      <c r="CH8">
        <f t="shared" si="16"/>
        <v>-33</v>
      </c>
      <c r="CI8">
        <f t="shared" si="16"/>
        <v>-34</v>
      </c>
      <c r="CJ8">
        <f t="shared" si="16"/>
        <v>-35</v>
      </c>
      <c r="CK8">
        <f t="shared" si="16"/>
        <v>-36</v>
      </c>
      <c r="CL8">
        <f t="shared" si="16"/>
        <v>-37</v>
      </c>
      <c r="CM8">
        <f t="shared" si="16"/>
        <v>-38</v>
      </c>
      <c r="CN8">
        <f t="shared" si="16"/>
        <v>-39</v>
      </c>
      <c r="CO8">
        <f t="shared" si="16"/>
        <v>-40</v>
      </c>
      <c r="CP8">
        <f t="shared" si="16"/>
        <v>-41</v>
      </c>
      <c r="CQ8">
        <f t="shared" si="16"/>
        <v>-42</v>
      </c>
      <c r="CR8">
        <f t="shared" si="16"/>
        <v>-43</v>
      </c>
      <c r="CS8">
        <f t="shared" si="16"/>
        <v>-44</v>
      </c>
      <c r="CT8">
        <f t="shared" si="16"/>
        <v>-45</v>
      </c>
      <c r="CU8">
        <f t="shared" si="16"/>
        <v>-46</v>
      </c>
      <c r="CV8">
        <f t="shared" si="16"/>
        <v>-47</v>
      </c>
      <c r="CW8">
        <f t="shared" si="16"/>
        <v>-48</v>
      </c>
      <c r="CX8">
        <f t="shared" si="16"/>
        <v>-49</v>
      </c>
      <c r="CY8">
        <f t="shared" si="16"/>
        <v>-50</v>
      </c>
      <c r="CZ8">
        <f t="shared" si="16"/>
        <v>-51</v>
      </c>
      <c r="DA8">
        <f t="shared" si="16"/>
        <v>-52</v>
      </c>
      <c r="DB8">
        <f t="shared" si="16"/>
        <v>-53</v>
      </c>
      <c r="DC8">
        <f t="shared" si="16"/>
        <v>-54</v>
      </c>
      <c r="DD8">
        <f t="shared" si="16"/>
        <v>-55</v>
      </c>
      <c r="DE8">
        <f t="shared" si="16"/>
        <v>-56</v>
      </c>
      <c r="DF8">
        <f t="shared" si="16"/>
        <v>-57</v>
      </c>
      <c r="DG8">
        <f t="shared" si="16"/>
        <v>-58</v>
      </c>
      <c r="DH8">
        <f t="shared" si="16"/>
        <v>-59</v>
      </c>
      <c r="DI8">
        <f t="shared" si="16"/>
        <v>-60</v>
      </c>
      <c r="DJ8">
        <f t="shared" si="16"/>
        <v>-61</v>
      </c>
      <c r="DK8">
        <f t="shared" si="16"/>
        <v>-62</v>
      </c>
      <c r="DL8">
        <f t="shared" si="16"/>
        <v>-63</v>
      </c>
      <c r="DM8">
        <f t="shared" si="16"/>
        <v>-64</v>
      </c>
      <c r="DN8">
        <f t="shared" si="16"/>
        <v>-65</v>
      </c>
      <c r="DO8">
        <f t="shared" si="16"/>
        <v>-66</v>
      </c>
      <c r="DP8">
        <f t="shared" si="16"/>
        <v>-67</v>
      </c>
      <c r="DQ8">
        <f t="shared" si="16"/>
        <v>-68</v>
      </c>
      <c r="DR8">
        <f t="shared" si="16"/>
        <v>-69</v>
      </c>
      <c r="DS8">
        <f t="shared" si="16"/>
        <v>-70</v>
      </c>
      <c r="DT8">
        <f t="shared" si="16"/>
        <v>-71</v>
      </c>
      <c r="DU8">
        <f t="shared" si="16"/>
        <v>-72</v>
      </c>
      <c r="DV8">
        <f t="shared" si="16"/>
        <v>-73</v>
      </c>
      <c r="DW8">
        <f t="shared" si="16"/>
        <v>-74</v>
      </c>
      <c r="DX8">
        <f t="shared" si="16"/>
        <v>-75</v>
      </c>
      <c r="DY8">
        <f t="shared" si="16"/>
        <v>-76</v>
      </c>
      <c r="DZ8">
        <f t="shared" si="16"/>
        <v>-77</v>
      </c>
      <c r="EA8">
        <f t="shared" si="16"/>
        <v>-78</v>
      </c>
      <c r="EB8">
        <f t="shared" si="16"/>
        <v>-79</v>
      </c>
      <c r="EC8">
        <f t="shared" si="16"/>
        <v>-80</v>
      </c>
      <c r="ED8">
        <f t="shared" si="16"/>
        <v>-81</v>
      </c>
      <c r="EE8">
        <f t="shared" si="16"/>
        <v>-82</v>
      </c>
      <c r="EF8">
        <f t="shared" si="16"/>
        <v>-83</v>
      </c>
      <c r="EG8">
        <f t="shared" si="16"/>
        <v>-84</v>
      </c>
      <c r="EH8">
        <f t="shared" ref="EH8:FE8" si="17">EH7+$FM7</f>
        <v>-85</v>
      </c>
      <c r="EI8">
        <f t="shared" si="17"/>
        <v>-86</v>
      </c>
      <c r="EJ8">
        <f t="shared" si="17"/>
        <v>-87</v>
      </c>
      <c r="EK8">
        <f t="shared" si="17"/>
        <v>-88</v>
      </c>
      <c r="EL8">
        <f t="shared" si="17"/>
        <v>-89</v>
      </c>
      <c r="EM8">
        <f t="shared" si="17"/>
        <v>-90</v>
      </c>
      <c r="EN8">
        <f t="shared" si="17"/>
        <v>-91</v>
      </c>
      <c r="EO8">
        <f t="shared" si="17"/>
        <v>-92</v>
      </c>
      <c r="EP8">
        <f t="shared" si="17"/>
        <v>-93</v>
      </c>
      <c r="EQ8">
        <f t="shared" si="17"/>
        <v>-94</v>
      </c>
      <c r="ER8">
        <f t="shared" si="17"/>
        <v>-95</v>
      </c>
      <c r="ES8">
        <f t="shared" si="17"/>
        <v>-96</v>
      </c>
      <c r="ET8">
        <f t="shared" si="17"/>
        <v>-97</v>
      </c>
      <c r="EU8">
        <f t="shared" si="17"/>
        <v>-98</v>
      </c>
      <c r="EV8">
        <f t="shared" si="17"/>
        <v>-99</v>
      </c>
      <c r="EW8">
        <f t="shared" si="17"/>
        <v>-100</v>
      </c>
      <c r="EX8">
        <f t="shared" si="17"/>
        <v>-101</v>
      </c>
      <c r="EY8">
        <f t="shared" si="17"/>
        <v>-102</v>
      </c>
      <c r="EZ8">
        <f t="shared" si="17"/>
        <v>-103</v>
      </c>
      <c r="FA8">
        <f t="shared" si="17"/>
        <v>-104</v>
      </c>
      <c r="FB8">
        <f t="shared" si="17"/>
        <v>-105</v>
      </c>
      <c r="FC8">
        <f t="shared" si="17"/>
        <v>-106</v>
      </c>
      <c r="FD8">
        <f t="shared" si="17"/>
        <v>-107</v>
      </c>
      <c r="FE8">
        <f t="shared" si="17"/>
        <v>-108</v>
      </c>
      <c r="FI8" t="s">
        <v>450</v>
      </c>
      <c r="FM8">
        <f>FM7+$J7</f>
        <v>43</v>
      </c>
      <c r="FN8">
        <f>FM8-1</f>
        <v>42</v>
      </c>
      <c r="FO8">
        <f t="shared" si="5"/>
        <v>41</v>
      </c>
      <c r="FP8">
        <f t="shared" si="5"/>
        <v>40</v>
      </c>
      <c r="FQ8">
        <f t="shared" si="5"/>
        <v>39</v>
      </c>
      <c r="FR8">
        <f t="shared" si="5"/>
        <v>38</v>
      </c>
      <c r="FS8">
        <f t="shared" si="5"/>
        <v>37</v>
      </c>
      <c r="FT8">
        <f t="shared" si="5"/>
        <v>36</v>
      </c>
      <c r="FU8">
        <f t="shared" si="5"/>
        <v>35</v>
      </c>
      <c r="FV8">
        <f t="shared" si="5"/>
        <v>34</v>
      </c>
      <c r="FW8">
        <f t="shared" si="5"/>
        <v>33</v>
      </c>
      <c r="FX8">
        <f t="shared" si="5"/>
        <v>32</v>
      </c>
      <c r="FY8">
        <f t="shared" si="5"/>
        <v>31</v>
      </c>
      <c r="FZ8">
        <f t="shared" si="5"/>
        <v>30</v>
      </c>
      <c r="GA8">
        <f t="shared" si="5"/>
        <v>29</v>
      </c>
      <c r="GB8">
        <f t="shared" si="5"/>
        <v>28</v>
      </c>
      <c r="GC8">
        <f t="shared" si="5"/>
        <v>27</v>
      </c>
      <c r="GD8">
        <f t="shared" si="6"/>
        <v>26</v>
      </c>
      <c r="GE8">
        <f t="shared" si="6"/>
        <v>25</v>
      </c>
      <c r="GF8">
        <f t="shared" si="6"/>
        <v>24</v>
      </c>
      <c r="GG8">
        <f t="shared" si="6"/>
        <v>23</v>
      </c>
      <c r="GH8">
        <f t="shared" si="6"/>
        <v>22</v>
      </c>
      <c r="GI8">
        <f t="shared" si="6"/>
        <v>21</v>
      </c>
      <c r="GJ8">
        <f t="shared" si="6"/>
        <v>20</v>
      </c>
      <c r="GK8">
        <f t="shared" si="6"/>
        <v>19</v>
      </c>
      <c r="GL8">
        <f t="shared" si="6"/>
        <v>18</v>
      </c>
      <c r="GM8">
        <f t="shared" si="6"/>
        <v>17</v>
      </c>
      <c r="GN8">
        <f t="shared" si="6"/>
        <v>16</v>
      </c>
      <c r="GO8">
        <f t="shared" si="6"/>
        <v>15</v>
      </c>
      <c r="GP8">
        <f t="shared" si="6"/>
        <v>14</v>
      </c>
      <c r="GQ8">
        <f t="shared" si="6"/>
        <v>13</v>
      </c>
      <c r="GR8">
        <f t="shared" si="6"/>
        <v>12</v>
      </c>
      <c r="GS8">
        <f t="shared" si="6"/>
        <v>11</v>
      </c>
      <c r="GT8">
        <f t="shared" si="7"/>
        <v>10</v>
      </c>
      <c r="GU8">
        <f t="shared" si="7"/>
        <v>9</v>
      </c>
      <c r="GV8">
        <f t="shared" si="7"/>
        <v>8</v>
      </c>
      <c r="GW8">
        <f t="shared" si="7"/>
        <v>7</v>
      </c>
      <c r="GX8">
        <f t="shared" si="7"/>
        <v>6</v>
      </c>
      <c r="GY8">
        <f t="shared" si="7"/>
        <v>5</v>
      </c>
      <c r="GZ8">
        <f t="shared" si="7"/>
        <v>4</v>
      </c>
      <c r="HA8">
        <f t="shared" si="7"/>
        <v>3</v>
      </c>
      <c r="HB8">
        <f t="shared" si="7"/>
        <v>2</v>
      </c>
      <c r="HC8">
        <f t="shared" si="7"/>
        <v>1</v>
      </c>
      <c r="HD8">
        <f t="shared" si="7"/>
        <v>0</v>
      </c>
      <c r="HE8">
        <f t="shared" si="7"/>
        <v>-1</v>
      </c>
      <c r="HF8">
        <f t="shared" si="7"/>
        <v>-2</v>
      </c>
      <c r="HG8">
        <f t="shared" si="7"/>
        <v>-3</v>
      </c>
      <c r="HH8">
        <f t="shared" si="7"/>
        <v>-4</v>
      </c>
      <c r="HI8">
        <f t="shared" si="7"/>
        <v>-5</v>
      </c>
      <c r="HJ8">
        <f t="shared" si="8"/>
        <v>-6</v>
      </c>
      <c r="HK8">
        <f t="shared" si="8"/>
        <v>-7</v>
      </c>
      <c r="HL8">
        <f t="shared" si="8"/>
        <v>-8</v>
      </c>
      <c r="HM8">
        <f t="shared" si="8"/>
        <v>-9</v>
      </c>
      <c r="HN8">
        <f t="shared" si="8"/>
        <v>-10</v>
      </c>
      <c r="HO8">
        <f t="shared" si="8"/>
        <v>-11</v>
      </c>
      <c r="HP8">
        <f t="shared" si="8"/>
        <v>-12</v>
      </c>
      <c r="HQ8">
        <f t="shared" si="8"/>
        <v>-13</v>
      </c>
      <c r="HR8">
        <f t="shared" si="8"/>
        <v>-14</v>
      </c>
      <c r="HS8">
        <f t="shared" si="8"/>
        <v>-15</v>
      </c>
      <c r="HT8">
        <f t="shared" si="8"/>
        <v>-16</v>
      </c>
      <c r="HU8">
        <f t="shared" si="8"/>
        <v>-17</v>
      </c>
      <c r="HV8">
        <f t="shared" si="8"/>
        <v>-18</v>
      </c>
      <c r="HW8">
        <f t="shared" si="8"/>
        <v>-19</v>
      </c>
      <c r="HX8">
        <f t="shared" si="8"/>
        <v>-20</v>
      </c>
      <c r="HY8">
        <f t="shared" si="8"/>
        <v>-21</v>
      </c>
      <c r="HZ8">
        <f t="shared" si="9"/>
        <v>-22</v>
      </c>
      <c r="IA8">
        <f t="shared" si="9"/>
        <v>-23</v>
      </c>
      <c r="IB8">
        <f t="shared" si="9"/>
        <v>-24</v>
      </c>
      <c r="IC8">
        <f t="shared" si="9"/>
        <v>-25</v>
      </c>
      <c r="ID8">
        <f t="shared" si="9"/>
        <v>-26</v>
      </c>
      <c r="IE8">
        <f t="shared" si="9"/>
        <v>-27</v>
      </c>
      <c r="IF8">
        <f t="shared" si="9"/>
        <v>-28</v>
      </c>
      <c r="IG8">
        <f t="shared" si="9"/>
        <v>-29</v>
      </c>
      <c r="IH8">
        <f t="shared" si="9"/>
        <v>-30</v>
      </c>
      <c r="II8">
        <f t="shared" si="9"/>
        <v>-31</v>
      </c>
      <c r="IJ8">
        <f t="shared" si="9"/>
        <v>-32</v>
      </c>
      <c r="IK8">
        <f t="shared" si="9"/>
        <v>-33</v>
      </c>
      <c r="IL8">
        <f t="shared" si="9"/>
        <v>-34</v>
      </c>
      <c r="IM8">
        <f t="shared" si="9"/>
        <v>-35</v>
      </c>
      <c r="IN8">
        <f t="shared" si="9"/>
        <v>-36</v>
      </c>
      <c r="IO8">
        <f t="shared" si="9"/>
        <v>-37</v>
      </c>
      <c r="IP8">
        <f t="shared" si="10"/>
        <v>-38</v>
      </c>
      <c r="IQ8">
        <f t="shared" si="10"/>
        <v>-39</v>
      </c>
      <c r="IR8">
        <f t="shared" si="10"/>
        <v>-40</v>
      </c>
      <c r="IS8">
        <f t="shared" si="10"/>
        <v>-41</v>
      </c>
      <c r="IT8">
        <f t="shared" si="10"/>
        <v>-42</v>
      </c>
      <c r="IU8">
        <f t="shared" si="10"/>
        <v>-43</v>
      </c>
      <c r="IV8">
        <f t="shared" si="10"/>
        <v>-44</v>
      </c>
      <c r="IW8">
        <f t="shared" si="10"/>
        <v>-45</v>
      </c>
      <c r="IX8">
        <f t="shared" si="10"/>
        <v>-46</v>
      </c>
      <c r="IY8">
        <f t="shared" si="10"/>
        <v>-47</v>
      </c>
      <c r="IZ8">
        <f t="shared" si="10"/>
        <v>-48</v>
      </c>
      <c r="JA8">
        <f t="shared" si="10"/>
        <v>-49</v>
      </c>
      <c r="JB8">
        <f t="shared" si="10"/>
        <v>-50</v>
      </c>
      <c r="JC8">
        <f t="shared" si="10"/>
        <v>-51</v>
      </c>
      <c r="JD8">
        <f t="shared" si="10"/>
        <v>-52</v>
      </c>
      <c r="JE8">
        <f t="shared" si="10"/>
        <v>-53</v>
      </c>
      <c r="JF8">
        <f t="shared" si="11"/>
        <v>-54</v>
      </c>
      <c r="JG8">
        <f t="shared" si="11"/>
        <v>-55</v>
      </c>
      <c r="JH8">
        <f t="shared" si="11"/>
        <v>-56</v>
      </c>
      <c r="JI8">
        <f t="shared" si="11"/>
        <v>-57</v>
      </c>
      <c r="JJ8">
        <f t="shared" si="11"/>
        <v>-58</v>
      </c>
      <c r="JK8">
        <f t="shared" si="11"/>
        <v>-59</v>
      </c>
      <c r="JL8">
        <f t="shared" si="11"/>
        <v>-60</v>
      </c>
      <c r="JM8">
        <f t="shared" si="11"/>
        <v>-61</v>
      </c>
      <c r="JN8">
        <f t="shared" si="11"/>
        <v>-62</v>
      </c>
      <c r="JO8">
        <f t="shared" si="11"/>
        <v>-63</v>
      </c>
      <c r="JP8">
        <f t="shared" si="11"/>
        <v>-64</v>
      </c>
      <c r="JQ8">
        <f t="shared" si="11"/>
        <v>-65</v>
      </c>
      <c r="JR8">
        <f t="shared" si="11"/>
        <v>-66</v>
      </c>
      <c r="JS8">
        <f t="shared" si="11"/>
        <v>-67</v>
      </c>
      <c r="JT8">
        <f t="shared" si="11"/>
        <v>-68</v>
      </c>
      <c r="JU8">
        <f t="shared" si="11"/>
        <v>-69</v>
      </c>
      <c r="JV8">
        <f t="shared" si="12"/>
        <v>-70</v>
      </c>
      <c r="JW8">
        <f t="shared" si="12"/>
        <v>-71</v>
      </c>
      <c r="JX8">
        <f t="shared" si="12"/>
        <v>-72</v>
      </c>
      <c r="JY8">
        <f t="shared" si="12"/>
        <v>-73</v>
      </c>
      <c r="JZ8">
        <f t="shared" si="12"/>
        <v>-74</v>
      </c>
      <c r="KA8">
        <f t="shared" si="12"/>
        <v>-75</v>
      </c>
      <c r="KB8">
        <f t="shared" si="12"/>
        <v>-76</v>
      </c>
      <c r="KC8">
        <f t="shared" si="12"/>
        <v>-77</v>
      </c>
      <c r="KD8">
        <f t="shared" si="12"/>
        <v>-78</v>
      </c>
      <c r="KE8">
        <f t="shared" si="12"/>
        <v>-79</v>
      </c>
      <c r="KF8">
        <f t="shared" si="12"/>
        <v>-80</v>
      </c>
      <c r="KG8">
        <f t="shared" si="12"/>
        <v>-81</v>
      </c>
      <c r="KH8">
        <f t="shared" si="12"/>
        <v>-82</v>
      </c>
      <c r="KI8">
        <f t="shared" si="12"/>
        <v>-83</v>
      </c>
      <c r="KJ8">
        <f t="shared" si="12"/>
        <v>-84</v>
      </c>
      <c r="KK8">
        <f t="shared" si="12"/>
        <v>-85</v>
      </c>
      <c r="KL8">
        <f t="shared" si="13"/>
        <v>-86</v>
      </c>
      <c r="KM8">
        <f t="shared" si="13"/>
        <v>-87</v>
      </c>
      <c r="KN8">
        <f t="shared" si="13"/>
        <v>-88</v>
      </c>
      <c r="KO8">
        <f t="shared" si="13"/>
        <v>-89</v>
      </c>
      <c r="KP8">
        <f t="shared" si="13"/>
        <v>-90</v>
      </c>
      <c r="KQ8">
        <f t="shared" si="13"/>
        <v>-91</v>
      </c>
      <c r="KR8">
        <f t="shared" si="13"/>
        <v>-92</v>
      </c>
      <c r="KS8">
        <f t="shared" si="13"/>
        <v>-93</v>
      </c>
      <c r="KT8">
        <f t="shared" si="13"/>
        <v>-94</v>
      </c>
      <c r="KU8">
        <f t="shared" si="13"/>
        <v>-95</v>
      </c>
      <c r="KV8">
        <f t="shared" si="13"/>
        <v>-96</v>
      </c>
      <c r="KW8">
        <f t="shared" si="13"/>
        <v>-97</v>
      </c>
      <c r="KX8">
        <f t="shared" si="13"/>
        <v>-98</v>
      </c>
      <c r="KY8">
        <f t="shared" si="13"/>
        <v>-99</v>
      </c>
      <c r="KZ8">
        <f t="shared" si="13"/>
        <v>-100</v>
      </c>
      <c r="LA8">
        <f t="shared" si="13"/>
        <v>-101</v>
      </c>
      <c r="LB8">
        <f t="shared" si="14"/>
        <v>-102</v>
      </c>
      <c r="LC8">
        <f t="shared" si="14"/>
        <v>-103</v>
      </c>
      <c r="LD8">
        <f t="shared" si="14"/>
        <v>-104</v>
      </c>
      <c r="LE8">
        <f t="shared" si="14"/>
        <v>-105</v>
      </c>
      <c r="LF8">
        <f t="shared" si="14"/>
        <v>-106</v>
      </c>
      <c r="LG8">
        <f t="shared" si="14"/>
        <v>-107</v>
      </c>
      <c r="LH8">
        <f t="shared" si="14"/>
        <v>-108</v>
      </c>
    </row>
    <row r="9" spans="1:320" x14ac:dyDescent="0.25">
      <c r="B9" s="6" t="s">
        <v>347</v>
      </c>
      <c r="I9" s="45">
        <v>0</v>
      </c>
      <c r="J9" s="45">
        <f t="shared" ref="J9:BU9" si="18">BIN2DEC(J5)</f>
        <v>65</v>
      </c>
      <c r="K9" s="45">
        <f t="shared" si="18"/>
        <v>8</v>
      </c>
      <c r="L9" s="45">
        <f t="shared" si="18"/>
        <v>73</v>
      </c>
      <c r="M9" s="45">
        <f t="shared" si="18"/>
        <v>73</v>
      </c>
      <c r="N9" s="45">
        <f t="shared" si="18"/>
        <v>148</v>
      </c>
      <c r="O9" s="45">
        <f t="shared" si="18"/>
        <v>97</v>
      </c>
      <c r="P9" s="45">
        <f t="shared" si="18"/>
        <v>73</v>
      </c>
      <c r="Q9" s="45">
        <f t="shared" si="18"/>
        <v>189</v>
      </c>
      <c r="R9" s="45">
        <f t="shared" si="18"/>
        <v>49</v>
      </c>
      <c r="S9" s="45">
        <f t="shared" si="18"/>
        <v>5</v>
      </c>
      <c r="T9" s="45">
        <f t="shared" si="18"/>
        <v>27</v>
      </c>
      <c r="U9" s="45">
        <f t="shared" si="18"/>
        <v>41</v>
      </c>
      <c r="V9" s="45">
        <f t="shared" si="18"/>
        <v>240</v>
      </c>
      <c r="W9" s="45">
        <f t="shared" si="18"/>
        <v>14</v>
      </c>
      <c r="X9" s="45">
        <f t="shared" si="18"/>
        <v>231</v>
      </c>
      <c r="Y9" s="45">
        <f t="shared" si="18"/>
        <v>64</v>
      </c>
      <c r="Z9" s="45">
        <f t="shared" si="18"/>
        <v>219</v>
      </c>
      <c r="AA9" s="45">
        <f t="shared" si="18"/>
        <v>208</v>
      </c>
      <c r="AB9" s="45">
        <f t="shared" si="18"/>
        <v>236</v>
      </c>
      <c r="AC9" s="45">
        <f t="shared" si="18"/>
        <v>17</v>
      </c>
      <c r="AD9" s="45">
        <f t="shared" si="18"/>
        <v>236</v>
      </c>
      <c r="AE9" s="45">
        <f t="shared" si="18"/>
        <v>17</v>
      </c>
      <c r="AF9" s="45">
        <f t="shared" si="18"/>
        <v>236</v>
      </c>
      <c r="AG9" s="45">
        <f t="shared" si="18"/>
        <v>17</v>
      </c>
      <c r="AH9" s="45">
        <f t="shared" si="18"/>
        <v>236</v>
      </c>
      <c r="AI9" s="45">
        <f t="shared" si="18"/>
        <v>17</v>
      </c>
      <c r="AJ9" s="45">
        <f t="shared" si="18"/>
        <v>236</v>
      </c>
      <c r="AK9" s="45">
        <f t="shared" si="18"/>
        <v>17</v>
      </c>
      <c r="AL9" s="45">
        <f t="shared" si="18"/>
        <v>236</v>
      </c>
      <c r="AM9" s="45">
        <f t="shared" si="18"/>
        <v>17</v>
      </c>
      <c r="AN9" s="45">
        <f t="shared" si="18"/>
        <v>236</v>
      </c>
      <c r="AO9" s="45">
        <f t="shared" si="18"/>
        <v>17</v>
      </c>
      <c r="AP9" s="45">
        <f t="shared" si="18"/>
        <v>236</v>
      </c>
      <c r="AQ9" s="45">
        <f t="shared" si="18"/>
        <v>17</v>
      </c>
      <c r="AR9" s="45">
        <f t="shared" si="18"/>
        <v>0</v>
      </c>
      <c r="AS9" s="45">
        <f t="shared" si="18"/>
        <v>0</v>
      </c>
      <c r="AT9" s="45">
        <f t="shared" si="18"/>
        <v>0</v>
      </c>
      <c r="AU9" s="45">
        <f t="shared" si="18"/>
        <v>0</v>
      </c>
      <c r="AV9" s="45">
        <f t="shared" si="18"/>
        <v>0</v>
      </c>
      <c r="AW9" s="45">
        <f t="shared" si="18"/>
        <v>0</v>
      </c>
      <c r="AX9" s="45">
        <f t="shared" si="18"/>
        <v>0</v>
      </c>
      <c r="AY9" s="45">
        <f t="shared" si="18"/>
        <v>0</v>
      </c>
      <c r="AZ9" s="45">
        <f t="shared" si="18"/>
        <v>0</v>
      </c>
      <c r="BA9" s="45">
        <f t="shared" si="18"/>
        <v>0</v>
      </c>
      <c r="BB9" s="45">
        <f t="shared" si="18"/>
        <v>0</v>
      </c>
      <c r="BC9" s="45">
        <f t="shared" si="18"/>
        <v>0</v>
      </c>
      <c r="BD9" s="45">
        <f t="shared" si="18"/>
        <v>0</v>
      </c>
      <c r="BE9" s="45">
        <f t="shared" si="18"/>
        <v>0</v>
      </c>
      <c r="BF9" s="45">
        <f t="shared" si="18"/>
        <v>0</v>
      </c>
      <c r="BG9" s="45">
        <f t="shared" si="18"/>
        <v>0</v>
      </c>
      <c r="BH9" s="45">
        <f t="shared" si="18"/>
        <v>0</v>
      </c>
      <c r="BI9" s="45">
        <f t="shared" si="18"/>
        <v>0</v>
      </c>
      <c r="BJ9" s="45">
        <f t="shared" si="18"/>
        <v>0</v>
      </c>
      <c r="BK9" s="45">
        <f t="shared" si="18"/>
        <v>0</v>
      </c>
      <c r="BL9" s="45">
        <f t="shared" si="18"/>
        <v>0</v>
      </c>
      <c r="BM9" s="45">
        <f t="shared" si="18"/>
        <v>0</v>
      </c>
      <c r="BN9" s="45">
        <f t="shared" si="18"/>
        <v>0</v>
      </c>
      <c r="BO9" s="45">
        <f t="shared" si="18"/>
        <v>0</v>
      </c>
      <c r="BP9" s="45">
        <f t="shared" si="18"/>
        <v>0</v>
      </c>
      <c r="BQ9" s="45">
        <f t="shared" si="18"/>
        <v>0</v>
      </c>
      <c r="BR9" s="45">
        <f t="shared" si="18"/>
        <v>0</v>
      </c>
      <c r="BS9" s="45">
        <f t="shared" si="18"/>
        <v>0</v>
      </c>
      <c r="BT9" s="45">
        <f t="shared" si="18"/>
        <v>0</v>
      </c>
      <c r="BU9" s="45">
        <f t="shared" si="18"/>
        <v>0</v>
      </c>
      <c r="BV9" s="45">
        <f t="shared" ref="BV9:EG9" si="19">BIN2DEC(BV5)</f>
        <v>0</v>
      </c>
      <c r="BW9" s="45">
        <f t="shared" si="19"/>
        <v>0</v>
      </c>
      <c r="BX9" s="45">
        <f t="shared" si="19"/>
        <v>0</v>
      </c>
      <c r="BY9" s="45">
        <f t="shared" si="19"/>
        <v>0</v>
      </c>
      <c r="BZ9" s="45">
        <f t="shared" si="19"/>
        <v>0</v>
      </c>
      <c r="CA9" s="45">
        <f t="shared" si="19"/>
        <v>0</v>
      </c>
      <c r="CB9" s="45">
        <f t="shared" si="19"/>
        <v>0</v>
      </c>
      <c r="CC9" s="45">
        <f t="shared" si="19"/>
        <v>0</v>
      </c>
      <c r="CD9" s="45">
        <f t="shared" si="19"/>
        <v>0</v>
      </c>
      <c r="CE9" s="45">
        <f t="shared" si="19"/>
        <v>0</v>
      </c>
      <c r="CF9" s="45">
        <f t="shared" si="19"/>
        <v>0</v>
      </c>
      <c r="CG9" s="45">
        <f t="shared" si="19"/>
        <v>0</v>
      </c>
      <c r="CH9" s="45">
        <f t="shared" si="19"/>
        <v>0</v>
      </c>
      <c r="CI9" s="45">
        <f t="shared" si="19"/>
        <v>0</v>
      </c>
      <c r="CJ9" s="45">
        <f t="shared" si="19"/>
        <v>0</v>
      </c>
      <c r="CK9" s="45">
        <f t="shared" si="19"/>
        <v>0</v>
      </c>
      <c r="CL9" s="45">
        <f t="shared" si="19"/>
        <v>0</v>
      </c>
      <c r="CM9" s="45">
        <f t="shared" si="19"/>
        <v>0</v>
      </c>
      <c r="CN9" s="45">
        <f t="shared" si="19"/>
        <v>0</v>
      </c>
      <c r="CO9" s="45">
        <f t="shared" si="19"/>
        <v>0</v>
      </c>
      <c r="CP9" s="45">
        <f t="shared" si="19"/>
        <v>0</v>
      </c>
      <c r="CQ9" s="45">
        <f t="shared" si="19"/>
        <v>0</v>
      </c>
      <c r="CR9" s="45">
        <f t="shared" si="19"/>
        <v>0</v>
      </c>
      <c r="CS9" s="45">
        <f t="shared" si="19"/>
        <v>0</v>
      </c>
      <c r="CT9" s="45">
        <f t="shared" si="19"/>
        <v>0</v>
      </c>
      <c r="CU9" s="45">
        <f t="shared" si="19"/>
        <v>0</v>
      </c>
      <c r="CV9" s="45">
        <f t="shared" si="19"/>
        <v>0</v>
      </c>
      <c r="CW9" s="45">
        <f t="shared" si="19"/>
        <v>0</v>
      </c>
      <c r="CX9" s="45">
        <f t="shared" si="19"/>
        <v>0</v>
      </c>
      <c r="CY9" s="45">
        <f t="shared" si="19"/>
        <v>0</v>
      </c>
      <c r="CZ9" s="45">
        <f t="shared" si="19"/>
        <v>0</v>
      </c>
      <c r="DA9" s="45">
        <f t="shared" si="19"/>
        <v>0</v>
      </c>
      <c r="DB9" s="45">
        <f t="shared" si="19"/>
        <v>0</v>
      </c>
      <c r="DC9" s="45">
        <f t="shared" si="19"/>
        <v>0</v>
      </c>
      <c r="DD9" s="45">
        <f t="shared" si="19"/>
        <v>0</v>
      </c>
      <c r="DE9" s="45">
        <f t="shared" si="19"/>
        <v>0</v>
      </c>
      <c r="DF9" s="45">
        <f t="shared" si="19"/>
        <v>0</v>
      </c>
      <c r="DG9" s="45">
        <f t="shared" si="19"/>
        <v>0</v>
      </c>
      <c r="DH9" s="45">
        <f t="shared" si="19"/>
        <v>0</v>
      </c>
      <c r="DI9" s="45">
        <f t="shared" si="19"/>
        <v>0</v>
      </c>
      <c r="DJ9" s="45">
        <f t="shared" si="19"/>
        <v>0</v>
      </c>
      <c r="DK9" s="45">
        <f t="shared" si="19"/>
        <v>0</v>
      </c>
      <c r="DL9" s="45">
        <f t="shared" si="19"/>
        <v>0</v>
      </c>
      <c r="DM9" s="45">
        <f t="shared" si="19"/>
        <v>0</v>
      </c>
      <c r="DN9" s="45">
        <f t="shared" si="19"/>
        <v>0</v>
      </c>
      <c r="DO9" s="45">
        <f t="shared" si="19"/>
        <v>0</v>
      </c>
      <c r="DP9" s="45">
        <f t="shared" si="19"/>
        <v>0</v>
      </c>
      <c r="DQ9" s="45">
        <f t="shared" si="19"/>
        <v>0</v>
      </c>
      <c r="DR9" s="45">
        <f t="shared" si="19"/>
        <v>0</v>
      </c>
      <c r="DS9" s="45">
        <f t="shared" si="19"/>
        <v>0</v>
      </c>
      <c r="DT9" s="45">
        <f t="shared" si="19"/>
        <v>0</v>
      </c>
      <c r="DU9" s="45">
        <f t="shared" si="19"/>
        <v>0</v>
      </c>
      <c r="DV9" s="45">
        <f t="shared" si="19"/>
        <v>0</v>
      </c>
      <c r="DW9" s="45">
        <f t="shared" si="19"/>
        <v>0</v>
      </c>
      <c r="DX9" s="45">
        <f t="shared" si="19"/>
        <v>0</v>
      </c>
      <c r="DY9" s="45">
        <f t="shared" si="19"/>
        <v>0</v>
      </c>
      <c r="DZ9" s="45">
        <f t="shared" si="19"/>
        <v>0</v>
      </c>
      <c r="EA9" s="45">
        <f t="shared" si="19"/>
        <v>0</v>
      </c>
      <c r="EB9" s="45">
        <f t="shared" si="19"/>
        <v>0</v>
      </c>
      <c r="EC9" s="45">
        <f t="shared" si="19"/>
        <v>0</v>
      </c>
      <c r="ED9" s="45">
        <f t="shared" si="19"/>
        <v>0</v>
      </c>
      <c r="EE9" s="45">
        <f t="shared" si="19"/>
        <v>0</v>
      </c>
      <c r="EF9" s="45">
        <f t="shared" si="19"/>
        <v>0</v>
      </c>
      <c r="EG9" s="45">
        <f t="shared" si="19"/>
        <v>0</v>
      </c>
      <c r="EH9" s="45">
        <f t="shared" ref="EH9:FE9" si="20">BIN2DEC(EH5)</f>
        <v>0</v>
      </c>
      <c r="EI9" s="45">
        <f t="shared" si="20"/>
        <v>0</v>
      </c>
      <c r="EJ9" s="45">
        <f t="shared" si="20"/>
        <v>0</v>
      </c>
      <c r="EK9" s="45">
        <f t="shared" si="20"/>
        <v>0</v>
      </c>
      <c r="EL9" s="45">
        <f t="shared" si="20"/>
        <v>0</v>
      </c>
      <c r="EM9" s="45">
        <f t="shared" si="20"/>
        <v>0</v>
      </c>
      <c r="EN9" s="45">
        <f t="shared" si="20"/>
        <v>0</v>
      </c>
      <c r="EO9" s="45">
        <f t="shared" si="20"/>
        <v>0</v>
      </c>
      <c r="EP9" s="45">
        <f t="shared" si="20"/>
        <v>0</v>
      </c>
      <c r="EQ9" s="45">
        <f t="shared" si="20"/>
        <v>0</v>
      </c>
      <c r="ER9" s="45">
        <f t="shared" si="20"/>
        <v>0</v>
      </c>
      <c r="ES9" s="45">
        <f t="shared" si="20"/>
        <v>0</v>
      </c>
      <c r="ET9" s="45">
        <f t="shared" si="20"/>
        <v>0</v>
      </c>
      <c r="EU9" s="45">
        <f t="shared" si="20"/>
        <v>0</v>
      </c>
      <c r="EV9" s="45">
        <f t="shared" si="20"/>
        <v>0</v>
      </c>
      <c r="EW9" s="45">
        <f t="shared" si="20"/>
        <v>0</v>
      </c>
      <c r="EX9" s="45">
        <f t="shared" si="20"/>
        <v>0</v>
      </c>
      <c r="EY9" s="45">
        <f t="shared" si="20"/>
        <v>0</v>
      </c>
      <c r="EZ9" s="45">
        <f t="shared" si="20"/>
        <v>0</v>
      </c>
      <c r="FA9" s="45">
        <f t="shared" si="20"/>
        <v>0</v>
      </c>
      <c r="FB9" s="45">
        <f t="shared" si="20"/>
        <v>0</v>
      </c>
      <c r="FC9" s="45">
        <f t="shared" si="20"/>
        <v>0</v>
      </c>
      <c r="FD9" s="45">
        <f t="shared" si="20"/>
        <v>0</v>
      </c>
      <c r="FE9" s="45">
        <f t="shared" si="20"/>
        <v>0</v>
      </c>
      <c r="FF9" s="45"/>
      <c r="FG9" s="45" t="s">
        <v>451</v>
      </c>
      <c r="FH9" s="45"/>
      <c r="FI9" s="52" t="str">
        <f>IF(INDEX(J9:FE9,1,FJ9)=0,"Y","")</f>
        <v/>
      </c>
      <c r="FJ9" s="45">
        <f>IFERROR(MATCH(TRUE,INDEX(J9:FE9&lt;&gt;0,),0),0)</f>
        <v>1</v>
      </c>
      <c r="FK9" s="45"/>
      <c r="FL9" s="45"/>
      <c r="FM9" s="45">
        <f>IFERROR(INDEX(Capacity!$AJ$4:$BN$16,MATCH($FM7,Capacity!$AI$4:$AI$16,0),MATCH(FM7,Capacity!$AJ$3:$BN$3,0)),"")</f>
        <v>0</v>
      </c>
      <c r="FN9" s="45">
        <f>IFERROR(INDEX(Capacity!$AJ$4:$BN$16,MATCH($FM7,Capacity!$AI$4:$AI$16,0),MATCH(FN7,Capacity!$AJ$3:$BN$3,0)),"")</f>
        <v>251</v>
      </c>
      <c r="FO9" s="45">
        <f>IFERROR(INDEX(Capacity!$AJ$4:$BN$16,MATCH($FM7,Capacity!$AI$4:$AI$16,0),MATCH(FO7,Capacity!$AJ$3:$BN$3,0)),"")</f>
        <v>67</v>
      </c>
      <c r="FP9" s="45">
        <f>IFERROR(INDEX(Capacity!$AJ$4:$BN$16,MATCH($FM7,Capacity!$AI$4:$AI$16,0),MATCH(FP7,Capacity!$AJ$3:$BN$3,0)),"")</f>
        <v>46</v>
      </c>
      <c r="FQ9" s="45">
        <f>IFERROR(INDEX(Capacity!$AJ$4:$BN$16,MATCH($FM7,Capacity!$AI$4:$AI$16,0),MATCH(FQ7,Capacity!$AJ$3:$BN$3,0)),"")</f>
        <v>61</v>
      </c>
      <c r="FR9" s="45">
        <f>IFERROR(INDEX(Capacity!$AJ$4:$BN$16,MATCH($FM7,Capacity!$AI$4:$AI$16,0),MATCH(FR7,Capacity!$AJ$3:$BN$3,0)),"")</f>
        <v>118</v>
      </c>
      <c r="FS9" s="45">
        <f>IFERROR(INDEX(Capacity!$AJ$4:$BN$16,MATCH($FM7,Capacity!$AI$4:$AI$16,0),MATCH(FS7,Capacity!$AJ$3:$BN$3,0)),"")</f>
        <v>70</v>
      </c>
      <c r="FT9" s="45">
        <f>IFERROR(INDEX(Capacity!$AJ$4:$BN$16,MATCH($FM7,Capacity!$AI$4:$AI$16,0),MATCH(FT7,Capacity!$AJ$3:$BN$3,0)),"")</f>
        <v>64</v>
      </c>
      <c r="FU9" s="45">
        <f>IFERROR(INDEX(Capacity!$AJ$4:$BN$16,MATCH($FM7,Capacity!$AI$4:$AI$16,0),MATCH(FU7,Capacity!$AJ$3:$BN$3,0)),"")</f>
        <v>94</v>
      </c>
      <c r="FV9" s="45">
        <f>IFERROR(INDEX(Capacity!$AJ$4:$BN$16,MATCH($FM7,Capacity!$AI$4:$AI$16,0),MATCH(FV7,Capacity!$AJ$3:$BN$3,0)),"")</f>
        <v>32</v>
      </c>
      <c r="FW9" s="45">
        <f>IFERROR(INDEX(Capacity!$AJ$4:$BN$16,MATCH($FM7,Capacity!$AI$4:$AI$16,0),MATCH(FW7,Capacity!$AJ$3:$BN$3,0)),"")</f>
        <v>45</v>
      </c>
      <c r="FX9" s="45" t="str">
        <f>IFERROR(INDEX(Capacity!$AJ$4:$BN$16,MATCH($FM7,Capacity!$AI$4:$AI$16,0),MATCH(FX7,Capacity!$AJ$3:$BN$3,0)),"")</f>
        <v/>
      </c>
      <c r="FY9" s="45" t="str">
        <f>IFERROR(INDEX(Capacity!$AJ$4:$BN$16,MATCH($FM7,Capacity!$AI$4:$AI$16,0),MATCH(FY7,Capacity!$AJ$3:$BN$3,0)),"")</f>
        <v/>
      </c>
      <c r="FZ9" s="45" t="str">
        <f>IFERROR(INDEX(Capacity!$AJ$4:$BN$16,MATCH($FM7,Capacity!$AI$4:$AI$16,0),MATCH(FZ7,Capacity!$AJ$3:$BN$3,0)),"")</f>
        <v/>
      </c>
      <c r="GA9" s="45" t="str">
        <f>IFERROR(INDEX(Capacity!$AJ$4:$BN$16,MATCH($FM7,Capacity!$AI$4:$AI$16,0),MATCH(GA7,Capacity!$AJ$3:$BN$3,0)),"")</f>
        <v/>
      </c>
      <c r="GB9" s="45" t="str">
        <f>IFERROR(INDEX(Capacity!$AJ$4:$BN$16,MATCH($FM7,Capacity!$AI$4:$AI$16,0),MATCH(GB7,Capacity!$AJ$3:$BN$3,0)),"")</f>
        <v/>
      </c>
      <c r="GC9" s="45" t="str">
        <f>IFERROR(INDEX(Capacity!$AJ$4:$BN$16,MATCH($FM7,Capacity!$AI$4:$AI$16,0),MATCH(GC7,Capacity!$AJ$3:$BN$3,0)),"")</f>
        <v/>
      </c>
      <c r="GD9" s="45" t="str">
        <f>IFERROR(INDEX(Capacity!$AJ$4:$BN$16,MATCH($FM7,Capacity!$AI$4:$AI$16,0),MATCH(GD7,Capacity!$AJ$3:$BN$3,0)),"")</f>
        <v/>
      </c>
      <c r="GE9" s="45" t="str">
        <f>IFERROR(INDEX(Capacity!$AJ$4:$BN$16,MATCH($FM7,Capacity!$AI$4:$AI$16,0),MATCH(GE7,Capacity!$AJ$3:$BN$3,0)),"")</f>
        <v/>
      </c>
      <c r="GF9" s="45" t="str">
        <f>IFERROR(INDEX(Capacity!$AJ$4:$BN$16,MATCH($FM7,Capacity!$AI$4:$AI$16,0),MATCH(GF7,Capacity!$AJ$3:$BN$3,0)),"")</f>
        <v/>
      </c>
      <c r="GG9" s="45" t="str">
        <f>IFERROR(INDEX(Capacity!$AJ$4:$BN$16,MATCH($FM7,Capacity!$AI$4:$AI$16,0),MATCH(GG7,Capacity!$AJ$3:$BN$3,0)),"")</f>
        <v/>
      </c>
      <c r="GH9" s="45" t="str">
        <f>IFERROR(INDEX(Capacity!$AJ$4:$BN$16,MATCH($FM7,Capacity!$AI$4:$AI$16,0),MATCH(GH7,Capacity!$AJ$3:$BN$3,0)),"")</f>
        <v/>
      </c>
      <c r="GI9" s="45" t="str">
        <f>IFERROR(INDEX(Capacity!$AJ$4:$BN$16,MATCH($FM7,Capacity!$AI$4:$AI$16,0),MATCH(GI7,Capacity!$AJ$3:$BN$3,0)),"")</f>
        <v/>
      </c>
      <c r="GJ9" s="45" t="str">
        <f>IFERROR(INDEX(Capacity!$AJ$4:$BN$16,MATCH($FM7,Capacity!$AI$4:$AI$16,0),MATCH(GJ7,Capacity!$AJ$3:$BN$3,0)),"")</f>
        <v/>
      </c>
      <c r="GK9" s="45" t="str">
        <f>IFERROR(INDEX(Capacity!$AJ$4:$BN$16,MATCH($FM7,Capacity!$AI$4:$AI$16,0),MATCH(GK7,Capacity!$AJ$3:$BN$3,0)),"")</f>
        <v/>
      </c>
      <c r="GL9" s="45" t="str">
        <f>IFERROR(INDEX(Capacity!$AJ$4:$BN$16,MATCH($FM7,Capacity!$AI$4:$AI$16,0),MATCH(GL7,Capacity!$AJ$3:$BN$3,0)),"")</f>
        <v/>
      </c>
      <c r="GM9" s="45" t="str">
        <f>IFERROR(INDEX(Capacity!$AJ$4:$BN$16,MATCH($FM7,Capacity!$AI$4:$AI$16,0),MATCH(GM7,Capacity!$AJ$3:$BN$3,0)),"")</f>
        <v/>
      </c>
      <c r="GN9" s="45" t="str">
        <f>IFERROR(INDEX(Capacity!$AJ$4:$BN$16,MATCH($FM7,Capacity!$AI$4:$AI$16,0),MATCH(GN7,Capacity!$AJ$3:$BN$3,0)),"")</f>
        <v/>
      </c>
      <c r="GO9" s="45" t="str">
        <f>IFERROR(INDEX(Capacity!$AJ$4:$BN$16,MATCH($FM7,Capacity!$AI$4:$AI$16,0),MATCH(GO7,Capacity!$AJ$3:$BN$3,0)),"")</f>
        <v/>
      </c>
      <c r="GP9" s="45" t="str">
        <f>IFERROR(INDEX(Capacity!$AJ$4:$BN$16,MATCH($FM7,Capacity!$AI$4:$AI$16,0),MATCH(GP7,Capacity!$AJ$3:$BN$3,0)),"")</f>
        <v/>
      </c>
      <c r="GQ9" s="45" t="str">
        <f>IFERROR(INDEX(Capacity!$AJ$4:$BN$16,MATCH($FM7,Capacity!$AI$4:$AI$16,0),MATCH(GQ7,Capacity!$AJ$3:$BN$3,0)),"")</f>
        <v/>
      </c>
      <c r="GR9" s="45" t="str">
        <f>IFERROR(INDEX(Capacity!$AJ$4:$BN$16,MATCH($FM7,Capacity!$AI$4:$AI$16,0),MATCH(GR7,Capacity!$AJ$3:$BN$3,0)),"")</f>
        <v/>
      </c>
      <c r="GS9" s="45" t="str">
        <f>IFERROR(INDEX(Capacity!$AJ$4:$BN$16,MATCH($FM7,Capacity!$AI$4:$AI$16,0),MATCH(GS7,Capacity!$AJ$3:$BN$3,0)),"")</f>
        <v/>
      </c>
      <c r="GT9" s="45" t="str">
        <f>IFERROR(INDEX(Capacity!$AJ$4:$BN$16,MATCH($FM7,Capacity!$AI$4:$AI$16,0),MATCH(GT7,Capacity!$AJ$3:$BN$3,0)),"")</f>
        <v/>
      </c>
      <c r="GU9" s="45" t="str">
        <f>IFERROR(INDEX(Capacity!$AJ$4:$BN$16,MATCH($FM7,Capacity!$AI$4:$AI$16,0),MATCH(GU7,Capacity!$AJ$3:$BN$3,0)),"")</f>
        <v/>
      </c>
      <c r="GV9" s="45" t="str">
        <f>IFERROR(INDEX(Capacity!$AJ$4:$BN$16,MATCH($FM7,Capacity!$AI$4:$AI$16,0),MATCH(GV7,Capacity!$AJ$3:$BN$3,0)),"")</f>
        <v/>
      </c>
      <c r="GW9" s="45" t="str">
        <f>IFERROR(INDEX(Capacity!$AJ$4:$BN$16,MATCH($FM7,Capacity!$AI$4:$AI$16,0),MATCH(GW7,Capacity!$AJ$3:$BN$3,0)),"")</f>
        <v/>
      </c>
      <c r="GX9" s="45" t="str">
        <f>IFERROR(INDEX(Capacity!$AJ$4:$BN$16,MATCH($FM7,Capacity!$AI$4:$AI$16,0),MATCH(GX7,Capacity!$AJ$3:$BN$3,0)),"")</f>
        <v/>
      </c>
      <c r="GY9" s="45" t="str">
        <f>IFERROR(INDEX(Capacity!$AJ$4:$BN$16,MATCH($FM7,Capacity!$AI$4:$AI$16,0),MATCH(GY7,Capacity!$AJ$3:$BN$3,0)),"")</f>
        <v/>
      </c>
      <c r="GZ9" s="45" t="str">
        <f>IFERROR(INDEX(Capacity!$AJ$4:$BN$16,MATCH($FM7,Capacity!$AI$4:$AI$16,0),MATCH(GZ7,Capacity!$AJ$3:$BN$3,0)),"")</f>
        <v/>
      </c>
      <c r="HA9" s="45" t="str">
        <f>IFERROR(INDEX(Capacity!$AJ$4:$BN$16,MATCH($FM7,Capacity!$AI$4:$AI$16,0),MATCH(HA7,Capacity!$AJ$3:$BN$3,0)),"")</f>
        <v/>
      </c>
      <c r="HB9" s="45" t="str">
        <f>IFERROR(INDEX(Capacity!$AJ$4:$BN$16,MATCH($FM7,Capacity!$AI$4:$AI$16,0),MATCH(HB7,Capacity!$AJ$3:$BN$3,0)),"")</f>
        <v/>
      </c>
      <c r="HC9" s="45" t="str">
        <f>IFERROR(INDEX(Capacity!$AJ$4:$BN$16,MATCH($FM7,Capacity!$AI$4:$AI$16,0),MATCH(HC7,Capacity!$AJ$3:$BN$3,0)),"")</f>
        <v/>
      </c>
      <c r="HD9" s="45" t="str">
        <f>IFERROR(INDEX(Capacity!$AJ$4:$BN$16,MATCH($FM7,Capacity!$AI$4:$AI$16,0),MATCH(HD7,Capacity!$AJ$3:$BN$3,0)),"")</f>
        <v/>
      </c>
      <c r="HE9" s="45" t="str">
        <f>IFERROR(INDEX(Capacity!$AJ$4:$BN$16,MATCH($FM7,Capacity!$AI$4:$AI$16,0),MATCH(HE7,Capacity!$AJ$3:$BN$3,0)),"")</f>
        <v/>
      </c>
      <c r="HF9" s="45" t="str">
        <f>IFERROR(INDEX(Capacity!$AJ$4:$BN$16,MATCH($FM7,Capacity!$AI$4:$AI$16,0),MATCH(HF7,Capacity!$AJ$3:$BN$3,0)),"")</f>
        <v/>
      </c>
      <c r="HG9" s="45" t="str">
        <f>IFERROR(INDEX(Capacity!$AJ$4:$BN$16,MATCH($FM7,Capacity!$AI$4:$AI$16,0),MATCH(HG7,Capacity!$AJ$3:$BN$3,0)),"")</f>
        <v/>
      </c>
      <c r="HH9" s="45" t="str">
        <f>IFERROR(INDEX(Capacity!$AJ$4:$BN$16,MATCH($FM7,Capacity!$AI$4:$AI$16,0),MATCH(HH7,Capacity!$AJ$3:$BN$3,0)),"")</f>
        <v/>
      </c>
      <c r="HI9" s="45" t="str">
        <f>IFERROR(INDEX(Capacity!$AJ$4:$BN$16,MATCH($FM7,Capacity!$AI$4:$AI$16,0),MATCH(HI7,Capacity!$AJ$3:$BN$3,0)),"")</f>
        <v/>
      </c>
      <c r="HJ9" s="45" t="str">
        <f>IFERROR(INDEX(Capacity!$AJ$4:$BN$16,MATCH($FM7,Capacity!$AI$4:$AI$16,0),MATCH(HJ7,Capacity!$AJ$3:$BN$3,0)),"")</f>
        <v/>
      </c>
      <c r="HK9" s="45" t="str">
        <f>IFERROR(INDEX(Capacity!$AJ$4:$BN$16,MATCH($FM7,Capacity!$AI$4:$AI$16,0),MATCH(HK7,Capacity!$AJ$3:$BN$3,0)),"")</f>
        <v/>
      </c>
      <c r="HL9" s="45" t="str">
        <f>IFERROR(INDEX(Capacity!$AJ$4:$BN$16,MATCH($FM7,Capacity!$AI$4:$AI$16,0),MATCH(HL7,Capacity!$AJ$3:$BN$3,0)),"")</f>
        <v/>
      </c>
      <c r="HM9" s="45" t="str">
        <f>IFERROR(INDEX(Capacity!$AJ$4:$BN$16,MATCH($FM7,Capacity!$AI$4:$AI$16,0),MATCH(HM7,Capacity!$AJ$3:$BN$3,0)),"")</f>
        <v/>
      </c>
      <c r="HN9" s="45" t="str">
        <f>IFERROR(INDEX(Capacity!$AJ$4:$BN$16,MATCH($FM7,Capacity!$AI$4:$AI$16,0),MATCH(HN7,Capacity!$AJ$3:$BN$3,0)),"")</f>
        <v/>
      </c>
      <c r="HO9" s="45" t="str">
        <f>IFERROR(INDEX(Capacity!$AJ$4:$BN$16,MATCH($FM7,Capacity!$AI$4:$AI$16,0),MATCH(HO7,Capacity!$AJ$3:$BN$3,0)),"")</f>
        <v/>
      </c>
      <c r="HP9" s="45" t="str">
        <f>IFERROR(INDEX(Capacity!$AJ$4:$BN$16,MATCH($FM7,Capacity!$AI$4:$AI$16,0),MATCH(HP7,Capacity!$AJ$3:$BN$3,0)),"")</f>
        <v/>
      </c>
      <c r="HQ9" s="45" t="str">
        <f>IFERROR(INDEX(Capacity!$AJ$4:$BN$16,MATCH($FM7,Capacity!$AI$4:$AI$16,0),MATCH(HQ7,Capacity!$AJ$3:$BN$3,0)),"")</f>
        <v/>
      </c>
      <c r="HR9" s="45" t="str">
        <f>IFERROR(INDEX(Capacity!$AJ$4:$BN$16,MATCH($FM7,Capacity!$AI$4:$AI$16,0),MATCH(HR7,Capacity!$AJ$3:$BN$3,0)),"")</f>
        <v/>
      </c>
      <c r="HS9" s="45" t="str">
        <f>IFERROR(INDEX(Capacity!$AJ$4:$BN$16,MATCH($FM7,Capacity!$AI$4:$AI$16,0),MATCH(HS7,Capacity!$AJ$3:$BN$3,0)),"")</f>
        <v/>
      </c>
      <c r="HT9" s="45" t="str">
        <f>IFERROR(INDEX(Capacity!$AJ$4:$BN$16,MATCH($FM7,Capacity!$AI$4:$AI$16,0),MATCH(HT7,Capacity!$AJ$3:$BN$3,0)),"")</f>
        <v/>
      </c>
      <c r="HU9" s="45" t="str">
        <f>IFERROR(INDEX(Capacity!$AJ$4:$BN$16,MATCH($FM7,Capacity!$AI$4:$AI$16,0),MATCH(HU7,Capacity!$AJ$3:$BN$3,0)),"")</f>
        <v/>
      </c>
      <c r="HV9" s="45" t="str">
        <f>IFERROR(INDEX(Capacity!$AJ$4:$BN$16,MATCH($FM7,Capacity!$AI$4:$AI$16,0),MATCH(HV7,Capacity!$AJ$3:$BN$3,0)),"")</f>
        <v/>
      </c>
      <c r="HW9" s="45" t="str">
        <f>IFERROR(INDEX(Capacity!$AJ$4:$BN$16,MATCH($FM7,Capacity!$AI$4:$AI$16,0),MATCH(HW7,Capacity!$AJ$3:$BN$3,0)),"")</f>
        <v/>
      </c>
      <c r="HX9" s="45" t="str">
        <f>IFERROR(INDEX(Capacity!$AJ$4:$BN$16,MATCH($FM7,Capacity!$AI$4:$AI$16,0),MATCH(HX7,Capacity!$AJ$3:$BN$3,0)),"")</f>
        <v/>
      </c>
      <c r="HY9" s="45" t="str">
        <f>IFERROR(INDEX(Capacity!$AJ$4:$BN$16,MATCH($FM7,Capacity!$AI$4:$AI$16,0),MATCH(HY7,Capacity!$AJ$3:$BN$3,0)),"")</f>
        <v/>
      </c>
      <c r="HZ9" s="45" t="str">
        <f>IFERROR(INDEX(Capacity!$AJ$4:$BN$16,MATCH($FM7,Capacity!$AI$4:$AI$16,0),MATCH(HZ7,Capacity!$AJ$3:$BN$3,0)),"")</f>
        <v/>
      </c>
      <c r="IA9" s="45" t="str">
        <f>IFERROR(INDEX(Capacity!$AJ$4:$BN$16,MATCH($FM7,Capacity!$AI$4:$AI$16,0),MATCH(IA7,Capacity!$AJ$3:$BN$3,0)),"")</f>
        <v/>
      </c>
      <c r="IB9" s="45" t="str">
        <f>IFERROR(INDEX(Capacity!$AJ$4:$BN$16,MATCH($FM7,Capacity!$AI$4:$AI$16,0),MATCH(IB7,Capacity!$AJ$3:$BN$3,0)),"")</f>
        <v/>
      </c>
      <c r="IC9" s="45" t="str">
        <f>IFERROR(INDEX(Capacity!$AJ$4:$BN$16,MATCH($FM7,Capacity!$AI$4:$AI$16,0),MATCH(IC7,Capacity!$AJ$3:$BN$3,0)),"")</f>
        <v/>
      </c>
      <c r="ID9" s="45" t="str">
        <f>IFERROR(INDEX(Capacity!$AJ$4:$BN$16,MATCH($FM7,Capacity!$AI$4:$AI$16,0),MATCH(ID7,Capacity!$AJ$3:$BN$3,0)),"")</f>
        <v/>
      </c>
      <c r="IE9" s="45" t="str">
        <f>IFERROR(INDEX(Capacity!$AJ$4:$BN$16,MATCH($FM7,Capacity!$AI$4:$AI$16,0),MATCH(IE7,Capacity!$AJ$3:$BN$3,0)),"")</f>
        <v/>
      </c>
      <c r="IF9" s="45" t="str">
        <f>IFERROR(INDEX(Capacity!$AJ$4:$BN$16,MATCH($FM7,Capacity!$AI$4:$AI$16,0),MATCH(IF7,Capacity!$AJ$3:$BN$3,0)),"")</f>
        <v/>
      </c>
      <c r="IG9" s="45" t="str">
        <f>IFERROR(INDEX(Capacity!$AJ$4:$BN$16,MATCH($FM7,Capacity!$AI$4:$AI$16,0),MATCH(IG7,Capacity!$AJ$3:$BN$3,0)),"")</f>
        <v/>
      </c>
      <c r="IH9" s="45" t="str">
        <f>IFERROR(INDEX(Capacity!$AJ$4:$BN$16,MATCH($FM7,Capacity!$AI$4:$AI$16,0),MATCH(IH7,Capacity!$AJ$3:$BN$3,0)),"")</f>
        <v/>
      </c>
      <c r="II9" s="45" t="str">
        <f>IFERROR(INDEX(Capacity!$AJ$4:$BN$16,MATCH($FM7,Capacity!$AI$4:$AI$16,0),MATCH(II7,Capacity!$AJ$3:$BN$3,0)),"")</f>
        <v/>
      </c>
      <c r="IJ9" s="45" t="str">
        <f>IFERROR(INDEX(Capacity!$AJ$4:$BN$16,MATCH($FM7,Capacity!$AI$4:$AI$16,0),MATCH(IJ7,Capacity!$AJ$3:$BN$3,0)),"")</f>
        <v/>
      </c>
      <c r="IK9" s="45" t="str">
        <f>IFERROR(INDEX(Capacity!$AJ$4:$BN$16,MATCH($FM7,Capacity!$AI$4:$AI$16,0),MATCH(IK7,Capacity!$AJ$3:$BN$3,0)),"")</f>
        <v/>
      </c>
      <c r="IL9" s="45" t="str">
        <f>IFERROR(INDEX(Capacity!$AJ$4:$BN$16,MATCH($FM7,Capacity!$AI$4:$AI$16,0),MATCH(IL7,Capacity!$AJ$3:$BN$3,0)),"")</f>
        <v/>
      </c>
      <c r="IM9" s="45" t="str">
        <f>IFERROR(INDEX(Capacity!$AJ$4:$BN$16,MATCH($FM7,Capacity!$AI$4:$AI$16,0),MATCH(IM7,Capacity!$AJ$3:$BN$3,0)),"")</f>
        <v/>
      </c>
      <c r="IN9" s="45" t="str">
        <f>IFERROR(INDEX(Capacity!$AJ$4:$BN$16,MATCH($FM7,Capacity!$AI$4:$AI$16,0),MATCH(IN7,Capacity!$AJ$3:$BN$3,0)),"")</f>
        <v/>
      </c>
      <c r="IO9" s="45" t="str">
        <f>IFERROR(INDEX(Capacity!$AJ$4:$BN$16,MATCH($FM7,Capacity!$AI$4:$AI$16,0),MATCH(IO7,Capacity!$AJ$3:$BN$3,0)),"")</f>
        <v/>
      </c>
      <c r="IP9" s="45" t="str">
        <f>IFERROR(INDEX(Capacity!$AJ$4:$BN$16,MATCH($FM7,Capacity!$AI$4:$AI$16,0),MATCH(IP7,Capacity!$AJ$3:$BN$3,0)),"")</f>
        <v/>
      </c>
      <c r="IQ9" s="45" t="str">
        <f>IFERROR(INDEX(Capacity!$AJ$4:$BN$16,MATCH($FM7,Capacity!$AI$4:$AI$16,0),MATCH(IQ7,Capacity!$AJ$3:$BN$3,0)),"")</f>
        <v/>
      </c>
      <c r="IR9" s="45" t="str">
        <f>IFERROR(INDEX(Capacity!$AJ$4:$BN$16,MATCH($FM7,Capacity!$AI$4:$AI$16,0),MATCH(IR7,Capacity!$AJ$3:$BN$3,0)),"")</f>
        <v/>
      </c>
      <c r="IS9" s="45" t="str">
        <f>IFERROR(INDEX(Capacity!$AJ$4:$BN$16,MATCH($FM7,Capacity!$AI$4:$AI$16,0),MATCH(IS7,Capacity!$AJ$3:$BN$3,0)),"")</f>
        <v/>
      </c>
      <c r="IT9" s="45" t="str">
        <f>IFERROR(INDEX(Capacity!$AJ$4:$BN$16,MATCH($FM7,Capacity!$AI$4:$AI$16,0),MATCH(IT7,Capacity!$AJ$3:$BN$3,0)),"")</f>
        <v/>
      </c>
      <c r="IU9" s="45" t="str">
        <f>IFERROR(INDEX(Capacity!$AJ$4:$BN$16,MATCH($FM7,Capacity!$AI$4:$AI$16,0),MATCH(IU7,Capacity!$AJ$3:$BN$3,0)),"")</f>
        <v/>
      </c>
      <c r="IV9" s="45" t="str">
        <f>IFERROR(INDEX(Capacity!$AJ$4:$BN$16,MATCH($FM7,Capacity!$AI$4:$AI$16,0),MATCH(IV7,Capacity!$AJ$3:$BN$3,0)),"")</f>
        <v/>
      </c>
      <c r="IW9" s="45" t="str">
        <f>IFERROR(INDEX(Capacity!$AJ$4:$BN$16,MATCH($FM7,Capacity!$AI$4:$AI$16,0),MATCH(IW7,Capacity!$AJ$3:$BN$3,0)),"")</f>
        <v/>
      </c>
      <c r="IX9" s="45" t="str">
        <f>IFERROR(INDEX(Capacity!$AJ$4:$BN$16,MATCH($FM7,Capacity!$AI$4:$AI$16,0),MATCH(IX7,Capacity!$AJ$3:$BN$3,0)),"")</f>
        <v/>
      </c>
      <c r="IY9" s="45" t="str">
        <f>IFERROR(INDEX(Capacity!$AJ$4:$BN$16,MATCH($FM7,Capacity!$AI$4:$AI$16,0),MATCH(IY7,Capacity!$AJ$3:$BN$3,0)),"")</f>
        <v/>
      </c>
      <c r="IZ9" s="45" t="str">
        <f>IFERROR(INDEX(Capacity!$AJ$4:$BN$16,MATCH($FM7,Capacity!$AI$4:$AI$16,0),MATCH(IZ7,Capacity!$AJ$3:$BN$3,0)),"")</f>
        <v/>
      </c>
      <c r="JA9" s="45" t="str">
        <f>IFERROR(INDEX(Capacity!$AJ$4:$BN$16,MATCH($FM7,Capacity!$AI$4:$AI$16,0),MATCH(JA7,Capacity!$AJ$3:$BN$3,0)),"")</f>
        <v/>
      </c>
      <c r="JB9" s="45" t="str">
        <f>IFERROR(INDEX(Capacity!$AJ$4:$BN$16,MATCH($FM7,Capacity!$AI$4:$AI$16,0),MATCH(JB7,Capacity!$AJ$3:$BN$3,0)),"")</f>
        <v/>
      </c>
      <c r="JC9" s="45" t="str">
        <f>IFERROR(INDEX(Capacity!$AJ$4:$BN$16,MATCH($FM7,Capacity!$AI$4:$AI$16,0),MATCH(JC7,Capacity!$AJ$3:$BN$3,0)),"")</f>
        <v/>
      </c>
      <c r="JD9" s="45" t="str">
        <f>IFERROR(INDEX(Capacity!$AJ$4:$BN$16,MATCH($FM7,Capacity!$AI$4:$AI$16,0),MATCH(JD7,Capacity!$AJ$3:$BN$3,0)),"")</f>
        <v/>
      </c>
      <c r="JE9" s="45" t="str">
        <f>IFERROR(INDEX(Capacity!$AJ$4:$BN$16,MATCH($FM7,Capacity!$AI$4:$AI$16,0),MATCH(JE7,Capacity!$AJ$3:$BN$3,0)),"")</f>
        <v/>
      </c>
      <c r="JF9" s="45" t="str">
        <f>IFERROR(INDEX(Capacity!$AJ$4:$BN$16,MATCH($FM7,Capacity!$AI$4:$AI$16,0),MATCH(JF7,Capacity!$AJ$3:$BN$3,0)),"")</f>
        <v/>
      </c>
      <c r="JG9" s="45" t="str">
        <f>IFERROR(INDEX(Capacity!$AJ$4:$BN$16,MATCH($FM7,Capacity!$AI$4:$AI$16,0),MATCH(JG7,Capacity!$AJ$3:$BN$3,0)),"")</f>
        <v/>
      </c>
      <c r="JH9" s="45" t="str">
        <f>IFERROR(INDEX(Capacity!$AJ$4:$BN$16,MATCH($FM7,Capacity!$AI$4:$AI$16,0),MATCH(JH7,Capacity!$AJ$3:$BN$3,0)),"")</f>
        <v/>
      </c>
      <c r="JI9" s="45" t="str">
        <f>IFERROR(INDEX(Capacity!$AJ$4:$BN$16,MATCH($FM7,Capacity!$AI$4:$AI$16,0),MATCH(JI7,Capacity!$AJ$3:$BN$3,0)),"")</f>
        <v/>
      </c>
      <c r="JJ9" s="45" t="str">
        <f>IFERROR(INDEX(Capacity!$AJ$4:$BN$16,MATCH($FM7,Capacity!$AI$4:$AI$16,0),MATCH(JJ7,Capacity!$AJ$3:$BN$3,0)),"")</f>
        <v/>
      </c>
      <c r="JK9" s="45" t="str">
        <f>IFERROR(INDEX(Capacity!$AJ$4:$BN$16,MATCH($FM7,Capacity!$AI$4:$AI$16,0),MATCH(JK7,Capacity!$AJ$3:$BN$3,0)),"")</f>
        <v/>
      </c>
      <c r="JL9" s="45" t="str">
        <f>IFERROR(INDEX(Capacity!$AJ$4:$BN$16,MATCH($FM7,Capacity!$AI$4:$AI$16,0),MATCH(JL7,Capacity!$AJ$3:$BN$3,0)),"")</f>
        <v/>
      </c>
      <c r="JM9" s="45" t="str">
        <f>IFERROR(INDEX(Capacity!$AJ$4:$BN$16,MATCH($FM7,Capacity!$AI$4:$AI$16,0),MATCH(JM7,Capacity!$AJ$3:$BN$3,0)),"")</f>
        <v/>
      </c>
      <c r="JN9" s="45" t="str">
        <f>IFERROR(INDEX(Capacity!$AJ$4:$BN$16,MATCH($FM7,Capacity!$AI$4:$AI$16,0),MATCH(JN7,Capacity!$AJ$3:$BN$3,0)),"")</f>
        <v/>
      </c>
      <c r="JO9" s="45" t="str">
        <f>IFERROR(INDEX(Capacity!$AJ$4:$BN$16,MATCH($FM7,Capacity!$AI$4:$AI$16,0),MATCH(JO7,Capacity!$AJ$3:$BN$3,0)),"")</f>
        <v/>
      </c>
      <c r="JP9" s="45" t="str">
        <f>IFERROR(INDEX(Capacity!$AJ$4:$BN$16,MATCH($FM7,Capacity!$AI$4:$AI$16,0),MATCH(JP7,Capacity!$AJ$3:$BN$3,0)),"")</f>
        <v/>
      </c>
      <c r="JQ9" s="45" t="str">
        <f>IFERROR(INDEX(Capacity!$AJ$4:$BN$16,MATCH($FM7,Capacity!$AI$4:$AI$16,0),MATCH(JQ7,Capacity!$AJ$3:$BN$3,0)),"")</f>
        <v/>
      </c>
      <c r="JR9" s="45" t="str">
        <f>IFERROR(INDEX(Capacity!$AJ$4:$BN$16,MATCH($FM7,Capacity!$AI$4:$AI$16,0),MATCH(JR7,Capacity!$AJ$3:$BN$3,0)),"")</f>
        <v/>
      </c>
      <c r="JS9" s="45" t="str">
        <f>IFERROR(INDEX(Capacity!$AJ$4:$BN$16,MATCH($FM7,Capacity!$AI$4:$AI$16,0),MATCH(JS7,Capacity!$AJ$3:$BN$3,0)),"")</f>
        <v/>
      </c>
      <c r="JT9" s="45" t="str">
        <f>IFERROR(INDEX(Capacity!$AJ$4:$BN$16,MATCH($FM7,Capacity!$AI$4:$AI$16,0),MATCH(JT7,Capacity!$AJ$3:$BN$3,0)),"")</f>
        <v/>
      </c>
      <c r="JU9" s="45" t="str">
        <f>IFERROR(INDEX(Capacity!$AJ$4:$BN$16,MATCH($FM7,Capacity!$AI$4:$AI$16,0),MATCH(JU7,Capacity!$AJ$3:$BN$3,0)),"")</f>
        <v/>
      </c>
      <c r="JV9" s="45" t="str">
        <f>IFERROR(INDEX(Capacity!$AJ$4:$BN$16,MATCH($FM7,Capacity!$AI$4:$AI$16,0),MATCH(JV7,Capacity!$AJ$3:$BN$3,0)),"")</f>
        <v/>
      </c>
      <c r="JW9" s="45" t="str">
        <f>IFERROR(INDEX(Capacity!$AJ$4:$BN$16,MATCH($FM7,Capacity!$AI$4:$AI$16,0),MATCH(JW7,Capacity!$AJ$3:$BN$3,0)),"")</f>
        <v/>
      </c>
      <c r="JX9" s="45" t="str">
        <f>IFERROR(INDEX(Capacity!$AJ$4:$BN$16,MATCH($FM7,Capacity!$AI$4:$AI$16,0),MATCH(JX7,Capacity!$AJ$3:$BN$3,0)),"")</f>
        <v/>
      </c>
      <c r="JY9" s="45" t="str">
        <f>IFERROR(INDEX(Capacity!$AJ$4:$BN$16,MATCH($FM7,Capacity!$AI$4:$AI$16,0),MATCH(JY7,Capacity!$AJ$3:$BN$3,0)),"")</f>
        <v/>
      </c>
      <c r="JZ9" s="45" t="str">
        <f>IFERROR(INDEX(Capacity!$AJ$4:$BN$16,MATCH($FM7,Capacity!$AI$4:$AI$16,0),MATCH(JZ7,Capacity!$AJ$3:$BN$3,0)),"")</f>
        <v/>
      </c>
      <c r="KA9" s="45" t="str">
        <f>IFERROR(INDEX(Capacity!$AJ$4:$BN$16,MATCH($FM7,Capacity!$AI$4:$AI$16,0),MATCH(KA7,Capacity!$AJ$3:$BN$3,0)),"")</f>
        <v/>
      </c>
      <c r="KB9" s="45" t="str">
        <f>IFERROR(INDEX(Capacity!$AJ$4:$BN$16,MATCH($FM7,Capacity!$AI$4:$AI$16,0),MATCH(KB7,Capacity!$AJ$3:$BN$3,0)),"")</f>
        <v/>
      </c>
      <c r="KC9" s="45" t="str">
        <f>IFERROR(INDEX(Capacity!$AJ$4:$BN$16,MATCH($FM7,Capacity!$AI$4:$AI$16,0),MATCH(KC7,Capacity!$AJ$3:$BN$3,0)),"")</f>
        <v/>
      </c>
      <c r="KD9" s="45" t="str">
        <f>IFERROR(INDEX(Capacity!$AJ$4:$BN$16,MATCH($FM7,Capacity!$AI$4:$AI$16,0),MATCH(KD7,Capacity!$AJ$3:$BN$3,0)),"")</f>
        <v/>
      </c>
      <c r="KE9" s="45" t="str">
        <f>IFERROR(INDEX(Capacity!$AJ$4:$BN$16,MATCH($FM7,Capacity!$AI$4:$AI$16,0),MATCH(KE7,Capacity!$AJ$3:$BN$3,0)),"")</f>
        <v/>
      </c>
      <c r="KF9" s="45" t="str">
        <f>IFERROR(INDEX(Capacity!$AJ$4:$BN$16,MATCH($FM7,Capacity!$AI$4:$AI$16,0),MATCH(KF7,Capacity!$AJ$3:$BN$3,0)),"")</f>
        <v/>
      </c>
      <c r="KG9" s="45" t="str">
        <f>IFERROR(INDEX(Capacity!$AJ$4:$BN$16,MATCH($FM7,Capacity!$AI$4:$AI$16,0),MATCH(KG7,Capacity!$AJ$3:$BN$3,0)),"")</f>
        <v/>
      </c>
      <c r="KH9" s="45" t="str">
        <f>IFERROR(INDEX(Capacity!$AJ$4:$BN$16,MATCH($FM7,Capacity!$AI$4:$AI$16,0),MATCH(KH7,Capacity!$AJ$3:$BN$3,0)),"")</f>
        <v/>
      </c>
      <c r="KI9" s="45" t="str">
        <f>IFERROR(INDEX(Capacity!$AJ$4:$BN$16,MATCH($FM7,Capacity!$AI$4:$AI$16,0),MATCH(KI7,Capacity!$AJ$3:$BN$3,0)),"")</f>
        <v/>
      </c>
      <c r="KJ9" s="45" t="str">
        <f>IFERROR(INDEX(Capacity!$AJ$4:$BN$16,MATCH($FM7,Capacity!$AI$4:$AI$16,0),MATCH(KJ7,Capacity!$AJ$3:$BN$3,0)),"")</f>
        <v/>
      </c>
      <c r="KK9" s="45" t="str">
        <f>IFERROR(INDEX(Capacity!$AJ$4:$BN$16,MATCH($FM7,Capacity!$AI$4:$AI$16,0),MATCH(KK7,Capacity!$AJ$3:$BN$3,0)),"")</f>
        <v/>
      </c>
      <c r="KL9" s="45" t="str">
        <f>IFERROR(INDEX(Capacity!$AJ$4:$BN$16,MATCH($FM7,Capacity!$AI$4:$AI$16,0),MATCH(KL7,Capacity!$AJ$3:$BN$3,0)),"")</f>
        <v/>
      </c>
      <c r="KM9" s="45" t="str">
        <f>IFERROR(INDEX(Capacity!$AJ$4:$BN$16,MATCH($FM7,Capacity!$AI$4:$AI$16,0),MATCH(KM7,Capacity!$AJ$3:$BN$3,0)),"")</f>
        <v/>
      </c>
      <c r="KN9" s="45" t="str">
        <f>IFERROR(INDEX(Capacity!$AJ$4:$BN$16,MATCH($FM7,Capacity!$AI$4:$AI$16,0),MATCH(KN7,Capacity!$AJ$3:$BN$3,0)),"")</f>
        <v/>
      </c>
      <c r="KO9" s="45" t="str">
        <f>IFERROR(INDEX(Capacity!$AJ$4:$BN$16,MATCH($FM7,Capacity!$AI$4:$AI$16,0),MATCH(KO7,Capacity!$AJ$3:$BN$3,0)),"")</f>
        <v/>
      </c>
      <c r="KP9" s="45" t="str">
        <f>IFERROR(INDEX(Capacity!$AJ$4:$BN$16,MATCH($FM7,Capacity!$AI$4:$AI$16,0),MATCH(KP7,Capacity!$AJ$3:$BN$3,0)),"")</f>
        <v/>
      </c>
      <c r="KQ9" s="45" t="str">
        <f>IFERROR(INDEX(Capacity!$AJ$4:$BN$16,MATCH($FM7,Capacity!$AI$4:$AI$16,0),MATCH(KQ7,Capacity!$AJ$3:$BN$3,0)),"")</f>
        <v/>
      </c>
      <c r="KR9" s="45" t="str">
        <f>IFERROR(INDEX(Capacity!$AJ$4:$BN$16,MATCH($FM7,Capacity!$AI$4:$AI$16,0),MATCH(KR7,Capacity!$AJ$3:$BN$3,0)),"")</f>
        <v/>
      </c>
      <c r="KS9" s="45" t="str">
        <f>IFERROR(INDEX(Capacity!$AJ$4:$BN$16,MATCH($FM7,Capacity!$AI$4:$AI$16,0),MATCH(KS7,Capacity!$AJ$3:$BN$3,0)),"")</f>
        <v/>
      </c>
      <c r="KT9" s="45" t="str">
        <f>IFERROR(INDEX(Capacity!$AJ$4:$BN$16,MATCH($FM7,Capacity!$AI$4:$AI$16,0),MATCH(KT7,Capacity!$AJ$3:$BN$3,0)),"")</f>
        <v/>
      </c>
      <c r="KU9" s="45" t="str">
        <f>IFERROR(INDEX(Capacity!$AJ$4:$BN$16,MATCH($FM7,Capacity!$AI$4:$AI$16,0),MATCH(KU7,Capacity!$AJ$3:$BN$3,0)),"")</f>
        <v/>
      </c>
      <c r="KV9" s="45" t="str">
        <f>IFERROR(INDEX(Capacity!$AJ$4:$BN$16,MATCH($FM7,Capacity!$AI$4:$AI$16,0),MATCH(KV7,Capacity!$AJ$3:$BN$3,0)),"")</f>
        <v/>
      </c>
      <c r="KW9" s="45" t="str">
        <f>IFERROR(INDEX(Capacity!$AJ$4:$BN$16,MATCH($FM7,Capacity!$AI$4:$AI$16,0),MATCH(KW7,Capacity!$AJ$3:$BN$3,0)),"")</f>
        <v/>
      </c>
      <c r="KX9" s="45" t="str">
        <f>IFERROR(INDEX(Capacity!$AJ$4:$BN$16,MATCH($FM7,Capacity!$AI$4:$AI$16,0),MATCH(KX7,Capacity!$AJ$3:$BN$3,0)),"")</f>
        <v/>
      </c>
      <c r="KY9" s="45" t="str">
        <f>IFERROR(INDEX(Capacity!$AJ$4:$BN$16,MATCH($FM7,Capacity!$AI$4:$AI$16,0),MATCH(KY7,Capacity!$AJ$3:$BN$3,0)),"")</f>
        <v/>
      </c>
      <c r="KZ9" s="45" t="str">
        <f>IFERROR(INDEX(Capacity!$AJ$4:$BN$16,MATCH($FM7,Capacity!$AI$4:$AI$16,0),MATCH(KZ7,Capacity!$AJ$3:$BN$3,0)),"")</f>
        <v/>
      </c>
      <c r="LA9" s="45" t="str">
        <f>IFERROR(INDEX(Capacity!$AJ$4:$BN$16,MATCH($FM7,Capacity!$AI$4:$AI$16,0),MATCH(LA7,Capacity!$AJ$3:$BN$3,0)),"")</f>
        <v/>
      </c>
      <c r="LB9" s="45" t="str">
        <f>IFERROR(INDEX(Capacity!$AJ$4:$BN$16,MATCH($FM7,Capacity!$AI$4:$AI$16,0),MATCH(LB7,Capacity!$AJ$3:$BN$3,0)),"")</f>
        <v/>
      </c>
      <c r="LC9" s="45" t="str">
        <f>IFERROR(INDEX(Capacity!$AJ$4:$BN$16,MATCH($FM7,Capacity!$AI$4:$AI$16,0),MATCH(LC7,Capacity!$AJ$3:$BN$3,0)),"")</f>
        <v/>
      </c>
      <c r="LD9" s="45" t="str">
        <f>IFERROR(INDEX(Capacity!$AJ$4:$BN$16,MATCH($FM7,Capacity!$AI$4:$AI$16,0),MATCH(LD7,Capacity!$AJ$3:$BN$3,0)),"")</f>
        <v/>
      </c>
      <c r="LE9" s="45" t="str">
        <f>IFERROR(INDEX(Capacity!$AJ$4:$BN$16,MATCH($FM7,Capacity!$AI$4:$AI$16,0),MATCH(LE7,Capacity!$AJ$3:$BN$3,0)),"")</f>
        <v/>
      </c>
      <c r="LF9" s="45" t="str">
        <f>IFERROR(INDEX(Capacity!$AJ$4:$BN$16,MATCH($FM7,Capacity!$AI$4:$AI$16,0),MATCH(LF7,Capacity!$AJ$3:$BN$3,0)),"")</f>
        <v/>
      </c>
      <c r="LG9" s="45" t="str">
        <f>IFERROR(INDEX(Capacity!$AJ$4:$BN$16,MATCH($FM7,Capacity!$AI$4:$AI$16,0),MATCH(LG7,Capacity!$AJ$3:$BN$3,0)),"")</f>
        <v/>
      </c>
      <c r="LH9" s="45" t="str">
        <f>IFERROR(INDEX(Capacity!$AJ$4:$BN$16,MATCH($FM7,Capacity!$AI$4:$AI$16,0),MATCH(LH7,Capacity!$AJ$3:$BN$3,0)),"")</f>
        <v/>
      </c>
    </row>
    <row r="10" spans="1:320" x14ac:dyDescent="0.25">
      <c r="B10" s="6"/>
      <c r="H10" s="3" t="s">
        <v>351</v>
      </c>
      <c r="I10" s="7">
        <v>1</v>
      </c>
      <c r="J10">
        <f t="shared" ref="J10:BU13" si="21">IFERROR(IF(INDEX($FM$10:$LH$118,$I10,$FK10-J$8+1)="",_xlfn.BITXOR(J9,0),_xlfn.BITXOR(J9,INDEX($FM$10:$LH$118,$I10,$FK10-J$8+1))),"")</f>
        <v>0</v>
      </c>
      <c r="K10">
        <f t="shared" si="21"/>
        <v>212</v>
      </c>
      <c r="L10">
        <f t="shared" si="21"/>
        <v>65</v>
      </c>
      <c r="M10">
        <f t="shared" si="21"/>
        <v>194</v>
      </c>
      <c r="N10">
        <f t="shared" si="21"/>
        <v>57</v>
      </c>
      <c r="O10">
        <f t="shared" si="21"/>
        <v>49</v>
      </c>
      <c r="P10">
        <f t="shared" si="21"/>
        <v>9</v>
      </c>
      <c r="Q10">
        <f t="shared" si="21"/>
        <v>188</v>
      </c>
      <c r="R10">
        <f t="shared" si="21"/>
        <v>81</v>
      </c>
      <c r="S10">
        <f t="shared" si="21"/>
        <v>12</v>
      </c>
      <c r="T10">
        <f t="shared" si="21"/>
        <v>208</v>
      </c>
      <c r="U10">
        <f t="shared" si="21"/>
        <v>41</v>
      </c>
      <c r="V10">
        <f t="shared" si="21"/>
        <v>240</v>
      </c>
      <c r="W10">
        <f t="shared" si="21"/>
        <v>14</v>
      </c>
      <c r="X10">
        <f t="shared" si="21"/>
        <v>231</v>
      </c>
      <c r="Y10">
        <f t="shared" si="21"/>
        <v>64</v>
      </c>
      <c r="Z10">
        <f t="shared" si="21"/>
        <v>219</v>
      </c>
      <c r="AA10">
        <f t="shared" si="21"/>
        <v>208</v>
      </c>
      <c r="AB10">
        <f t="shared" si="21"/>
        <v>236</v>
      </c>
      <c r="AC10">
        <f t="shared" si="21"/>
        <v>17</v>
      </c>
      <c r="AD10">
        <f t="shared" si="21"/>
        <v>236</v>
      </c>
      <c r="AE10">
        <f t="shared" si="21"/>
        <v>17</v>
      </c>
      <c r="AF10">
        <f t="shared" si="21"/>
        <v>236</v>
      </c>
      <c r="AG10">
        <f t="shared" si="21"/>
        <v>17</v>
      </c>
      <c r="AH10">
        <f t="shared" si="21"/>
        <v>236</v>
      </c>
      <c r="AI10">
        <f t="shared" si="21"/>
        <v>17</v>
      </c>
      <c r="AJ10">
        <f t="shared" si="21"/>
        <v>236</v>
      </c>
      <c r="AK10">
        <f t="shared" si="21"/>
        <v>17</v>
      </c>
      <c r="AL10">
        <f t="shared" si="21"/>
        <v>236</v>
      </c>
      <c r="AM10">
        <f t="shared" si="21"/>
        <v>17</v>
      </c>
      <c r="AN10">
        <f t="shared" si="21"/>
        <v>236</v>
      </c>
      <c r="AO10">
        <f t="shared" si="21"/>
        <v>17</v>
      </c>
      <c r="AP10">
        <f t="shared" si="21"/>
        <v>236</v>
      </c>
      <c r="AQ10">
        <f t="shared" si="21"/>
        <v>17</v>
      </c>
      <c r="AR10">
        <f t="shared" si="21"/>
        <v>0</v>
      </c>
      <c r="AS10">
        <f t="shared" si="21"/>
        <v>0</v>
      </c>
      <c r="AT10">
        <f t="shared" si="21"/>
        <v>0</v>
      </c>
      <c r="AU10">
        <f t="shared" si="21"/>
        <v>0</v>
      </c>
      <c r="AV10">
        <f t="shared" si="21"/>
        <v>0</v>
      </c>
      <c r="AW10">
        <f t="shared" si="21"/>
        <v>0</v>
      </c>
      <c r="AX10">
        <f t="shared" si="21"/>
        <v>0</v>
      </c>
      <c r="AY10">
        <f t="shared" si="21"/>
        <v>0</v>
      </c>
      <c r="AZ10">
        <f t="shared" si="21"/>
        <v>0</v>
      </c>
      <c r="BA10">
        <f t="shared" si="21"/>
        <v>0</v>
      </c>
      <c r="BB10">
        <f t="shared" si="21"/>
        <v>0</v>
      </c>
      <c r="BC10">
        <f t="shared" si="21"/>
        <v>0</v>
      </c>
      <c r="BD10">
        <f t="shared" si="21"/>
        <v>0</v>
      </c>
      <c r="BE10">
        <f t="shared" si="21"/>
        <v>0</v>
      </c>
      <c r="BF10">
        <f t="shared" si="21"/>
        <v>0</v>
      </c>
      <c r="BG10">
        <f t="shared" si="21"/>
        <v>0</v>
      </c>
      <c r="BH10">
        <f t="shared" si="21"/>
        <v>0</v>
      </c>
      <c r="BI10">
        <f t="shared" si="21"/>
        <v>0</v>
      </c>
      <c r="BJ10">
        <f t="shared" si="21"/>
        <v>0</v>
      </c>
      <c r="BK10">
        <f t="shared" si="21"/>
        <v>0</v>
      </c>
      <c r="BL10">
        <f t="shared" si="21"/>
        <v>0</v>
      </c>
      <c r="BM10">
        <f t="shared" si="21"/>
        <v>0</v>
      </c>
      <c r="BN10">
        <f t="shared" si="21"/>
        <v>0</v>
      </c>
      <c r="BO10">
        <f t="shared" si="21"/>
        <v>0</v>
      </c>
      <c r="BP10">
        <f t="shared" si="21"/>
        <v>0</v>
      </c>
      <c r="BQ10">
        <f t="shared" si="21"/>
        <v>0</v>
      </c>
      <c r="BR10">
        <f t="shared" si="21"/>
        <v>0</v>
      </c>
      <c r="BS10">
        <f t="shared" si="21"/>
        <v>0</v>
      </c>
      <c r="BT10">
        <f t="shared" si="21"/>
        <v>0</v>
      </c>
      <c r="BU10">
        <f t="shared" si="21"/>
        <v>0</v>
      </c>
      <c r="BV10">
        <f t="shared" ref="BV10:EG13" si="22">IFERROR(IF(INDEX($FM$10:$LH$118,$I10,$FK10-BV$8+1)="",_xlfn.BITXOR(BV9,0),_xlfn.BITXOR(BV9,INDEX($FM$10:$LH$118,$I10,$FK10-BV$8+1))),"")</f>
        <v>0</v>
      </c>
      <c r="BW10">
        <f t="shared" si="22"/>
        <v>0</v>
      </c>
      <c r="BX10">
        <f t="shared" si="22"/>
        <v>0</v>
      </c>
      <c r="BY10">
        <f t="shared" si="22"/>
        <v>0</v>
      </c>
      <c r="BZ10">
        <f t="shared" si="22"/>
        <v>0</v>
      </c>
      <c r="CA10">
        <f t="shared" si="22"/>
        <v>0</v>
      </c>
      <c r="CB10">
        <f t="shared" si="22"/>
        <v>0</v>
      </c>
      <c r="CC10">
        <f t="shared" si="22"/>
        <v>0</v>
      </c>
      <c r="CD10">
        <f t="shared" si="22"/>
        <v>0</v>
      </c>
      <c r="CE10">
        <f t="shared" si="22"/>
        <v>0</v>
      </c>
      <c r="CF10">
        <f t="shared" si="22"/>
        <v>0</v>
      </c>
      <c r="CG10">
        <f t="shared" si="22"/>
        <v>0</v>
      </c>
      <c r="CH10">
        <f t="shared" si="22"/>
        <v>0</v>
      </c>
      <c r="CI10">
        <f t="shared" si="22"/>
        <v>0</v>
      </c>
      <c r="CJ10">
        <f t="shared" si="22"/>
        <v>0</v>
      </c>
      <c r="CK10">
        <f t="shared" si="22"/>
        <v>0</v>
      </c>
      <c r="CL10">
        <f t="shared" si="22"/>
        <v>0</v>
      </c>
      <c r="CM10">
        <f t="shared" si="22"/>
        <v>0</v>
      </c>
      <c r="CN10">
        <f t="shared" si="22"/>
        <v>0</v>
      </c>
      <c r="CO10">
        <f t="shared" si="22"/>
        <v>0</v>
      </c>
      <c r="CP10">
        <f t="shared" si="22"/>
        <v>0</v>
      </c>
      <c r="CQ10">
        <f t="shared" si="22"/>
        <v>0</v>
      </c>
      <c r="CR10">
        <f t="shared" si="22"/>
        <v>0</v>
      </c>
      <c r="CS10">
        <f t="shared" si="22"/>
        <v>0</v>
      </c>
      <c r="CT10">
        <f t="shared" si="22"/>
        <v>0</v>
      </c>
      <c r="CU10">
        <f t="shared" si="22"/>
        <v>0</v>
      </c>
      <c r="CV10">
        <f t="shared" si="22"/>
        <v>0</v>
      </c>
      <c r="CW10">
        <f t="shared" si="22"/>
        <v>0</v>
      </c>
      <c r="CX10">
        <f t="shared" si="22"/>
        <v>0</v>
      </c>
      <c r="CY10">
        <f t="shared" si="22"/>
        <v>0</v>
      </c>
      <c r="CZ10">
        <f t="shared" si="22"/>
        <v>0</v>
      </c>
      <c r="DA10">
        <f t="shared" si="22"/>
        <v>0</v>
      </c>
      <c r="DB10">
        <f t="shared" si="22"/>
        <v>0</v>
      </c>
      <c r="DC10">
        <f t="shared" si="22"/>
        <v>0</v>
      </c>
      <c r="DD10">
        <f t="shared" si="22"/>
        <v>0</v>
      </c>
      <c r="DE10">
        <f t="shared" si="22"/>
        <v>0</v>
      </c>
      <c r="DF10">
        <f t="shared" si="22"/>
        <v>0</v>
      </c>
      <c r="DG10">
        <f t="shared" si="22"/>
        <v>0</v>
      </c>
      <c r="DH10">
        <f t="shared" si="22"/>
        <v>0</v>
      </c>
      <c r="DI10">
        <f t="shared" si="22"/>
        <v>0</v>
      </c>
      <c r="DJ10">
        <f t="shared" si="22"/>
        <v>0</v>
      </c>
      <c r="DK10">
        <f t="shared" si="22"/>
        <v>0</v>
      </c>
      <c r="DL10">
        <f t="shared" si="22"/>
        <v>0</v>
      </c>
      <c r="DM10">
        <f t="shared" si="22"/>
        <v>0</v>
      </c>
      <c r="DN10">
        <f t="shared" si="22"/>
        <v>0</v>
      </c>
      <c r="DO10">
        <f t="shared" si="22"/>
        <v>0</v>
      </c>
      <c r="DP10">
        <f t="shared" si="22"/>
        <v>0</v>
      </c>
      <c r="DQ10">
        <f t="shared" si="22"/>
        <v>0</v>
      </c>
      <c r="DR10">
        <f t="shared" si="22"/>
        <v>0</v>
      </c>
      <c r="DS10">
        <f t="shared" si="22"/>
        <v>0</v>
      </c>
      <c r="DT10">
        <f t="shared" si="22"/>
        <v>0</v>
      </c>
      <c r="DU10">
        <f t="shared" si="22"/>
        <v>0</v>
      </c>
      <c r="DV10">
        <f t="shared" si="22"/>
        <v>0</v>
      </c>
      <c r="DW10">
        <f t="shared" si="22"/>
        <v>0</v>
      </c>
      <c r="DX10">
        <f t="shared" si="22"/>
        <v>0</v>
      </c>
      <c r="DY10">
        <f t="shared" si="22"/>
        <v>0</v>
      </c>
      <c r="DZ10">
        <f t="shared" si="22"/>
        <v>0</v>
      </c>
      <c r="EA10">
        <f t="shared" si="22"/>
        <v>0</v>
      </c>
      <c r="EB10">
        <f t="shared" si="22"/>
        <v>0</v>
      </c>
      <c r="EC10">
        <f t="shared" si="22"/>
        <v>0</v>
      </c>
      <c r="ED10">
        <f t="shared" si="22"/>
        <v>0</v>
      </c>
      <c r="EE10">
        <f t="shared" si="22"/>
        <v>0</v>
      </c>
      <c r="EF10">
        <f t="shared" si="22"/>
        <v>0</v>
      </c>
      <c r="EG10">
        <f t="shared" si="22"/>
        <v>0</v>
      </c>
      <c r="EH10">
        <f t="shared" ref="EH10:FE20" si="23">IFERROR(IF(INDEX($FM$10:$LH$118,$I10,$FK10-EH$8+1)="",_xlfn.BITXOR(EH9,0),_xlfn.BITXOR(EH9,INDEX($FM$10:$LH$118,$I10,$FK10-EH$8+1))),"")</f>
        <v>0</v>
      </c>
      <c r="EI10">
        <f t="shared" si="23"/>
        <v>0</v>
      </c>
      <c r="EJ10">
        <f t="shared" si="23"/>
        <v>0</v>
      </c>
      <c r="EK10">
        <f t="shared" si="23"/>
        <v>0</v>
      </c>
      <c r="EL10">
        <f t="shared" si="23"/>
        <v>0</v>
      </c>
      <c r="EM10">
        <f t="shared" si="23"/>
        <v>0</v>
      </c>
      <c r="EN10">
        <f t="shared" si="23"/>
        <v>0</v>
      </c>
      <c r="EO10">
        <f t="shared" si="23"/>
        <v>0</v>
      </c>
      <c r="EP10">
        <f t="shared" si="23"/>
        <v>0</v>
      </c>
      <c r="EQ10">
        <f t="shared" si="23"/>
        <v>0</v>
      </c>
      <c r="ER10">
        <f t="shared" si="23"/>
        <v>0</v>
      </c>
      <c r="ES10">
        <f t="shared" si="23"/>
        <v>0</v>
      </c>
      <c r="ET10">
        <f t="shared" si="23"/>
        <v>0</v>
      </c>
      <c r="EU10">
        <f t="shared" si="23"/>
        <v>0</v>
      </c>
      <c r="EV10">
        <f t="shared" si="23"/>
        <v>0</v>
      </c>
      <c r="EW10">
        <f t="shared" si="23"/>
        <v>0</v>
      </c>
      <c r="EX10">
        <f t="shared" si="23"/>
        <v>0</v>
      </c>
      <c r="EY10">
        <f t="shared" si="23"/>
        <v>0</v>
      </c>
      <c r="EZ10">
        <f t="shared" si="23"/>
        <v>0</v>
      </c>
      <c r="FA10">
        <f t="shared" si="23"/>
        <v>0</v>
      </c>
      <c r="FB10">
        <f t="shared" si="23"/>
        <v>0</v>
      </c>
      <c r="FC10">
        <f t="shared" si="23"/>
        <v>0</v>
      </c>
      <c r="FD10">
        <f t="shared" si="23"/>
        <v>0</v>
      </c>
      <c r="FE10">
        <f t="shared" si="23"/>
        <v>0</v>
      </c>
      <c r="FG10" s="47" t="str">
        <f>IF(I10=$J$7+1,"HERE","")</f>
        <v/>
      </c>
      <c r="FI10" s="1" t="str">
        <f t="shared" ref="FI10:FI73" si="24">IF(INDEX(J10:FE10,1,FJ10)=0,"Y","")</f>
        <v/>
      </c>
      <c r="FJ10">
        <f t="shared" ref="FJ10:FJ73" si="25">IFERROR(MATCH(TRUE,INDEX(J10:FE10=0,),0)+1,0)</f>
        <v>2</v>
      </c>
      <c r="FK10">
        <f>FM8-FJ9+1</f>
        <v>43</v>
      </c>
      <c r="FM10">
        <f>IF(FM9="","",IF($FI9="Y",0,INDEX(Capacity!$S$3:$T$258,MATCH(MOD(INDEX(Capacity!$V$3:$W$258,MATCH(INDEX($J9:$FE9,1,$FJ9),Capacity!$V$3:$V$258,0),2)+FM$9,255),Capacity!$S$3:$S$258,0),2)))</f>
        <v>65</v>
      </c>
      <c r="FN10">
        <f>IF(FN9="","",IF($FI9="Y",0,INDEX(Capacity!$S$3:$T$258,MATCH(MOD(INDEX(Capacity!$V$3:$W$258,MATCH(INDEX($J9:$FE9,1,$FJ9),Capacity!$V$3:$V$258,0),2)+FN$9,255),Capacity!$S$3:$S$258,0),2)))</f>
        <v>220</v>
      </c>
      <c r="FO10">
        <f>IF(FO9="","",IF($FI9="Y",0,INDEX(Capacity!$S$3:$T$258,MATCH(MOD(INDEX(Capacity!$V$3:$W$258,MATCH(INDEX($J9:$FE9,1,$FJ9),Capacity!$V$3:$V$258,0),2)+FO$9,255),Capacity!$S$3:$S$258,0),2)))</f>
        <v>8</v>
      </c>
      <c r="FP10">
        <f>IF(FP9="","",IF($FI9="Y",0,INDEX(Capacity!$S$3:$T$258,MATCH(MOD(INDEX(Capacity!$V$3:$W$258,MATCH(INDEX($J9:$FE9,1,$FJ9),Capacity!$V$3:$V$258,0),2)+FP$9,255),Capacity!$S$3:$S$258,0),2)))</f>
        <v>139</v>
      </c>
      <c r="FQ10">
        <f>IF(FQ9="","",IF($FI9="Y",0,INDEX(Capacity!$S$3:$T$258,MATCH(MOD(INDEX(Capacity!$V$3:$W$258,MATCH(INDEX($J9:$FE9,1,$FJ9),Capacity!$V$3:$V$258,0),2)+FQ$9,255),Capacity!$S$3:$S$258,0),2)))</f>
        <v>173</v>
      </c>
      <c r="FR10">
        <f>IF(FR9="","",IF($FI9="Y",0,INDEX(Capacity!$S$3:$T$258,MATCH(MOD(INDEX(Capacity!$V$3:$W$258,MATCH(INDEX($J9:$FE9,1,$FJ9),Capacity!$V$3:$V$258,0),2)+FR$9,255),Capacity!$S$3:$S$258,0),2)))</f>
        <v>80</v>
      </c>
      <c r="FS10">
        <f>IF(FS9="","",IF($FI9="Y",0,INDEX(Capacity!$S$3:$T$258,MATCH(MOD(INDEX(Capacity!$V$3:$W$258,MATCH(INDEX($J9:$FE9,1,$FJ9),Capacity!$V$3:$V$258,0),2)+FS$9,255),Capacity!$S$3:$S$258,0),2)))</f>
        <v>64</v>
      </c>
      <c r="FT10">
        <f>IF(FT9="","",IF($FI9="Y",0,INDEX(Capacity!$S$3:$T$258,MATCH(MOD(INDEX(Capacity!$V$3:$W$258,MATCH(INDEX($J9:$FE9,1,$FJ9),Capacity!$V$3:$V$258,0),2)+FT$9,255),Capacity!$S$3:$S$258,0),2)))</f>
        <v>1</v>
      </c>
      <c r="FU10">
        <f>IF(FU9="","",IF($FI9="Y",0,INDEX(Capacity!$S$3:$T$258,MATCH(MOD(INDEX(Capacity!$V$3:$W$258,MATCH(INDEX($J9:$FE9,1,$FJ9),Capacity!$V$3:$V$258,0),2)+FU$9,255),Capacity!$S$3:$S$258,0),2)))</f>
        <v>96</v>
      </c>
      <c r="FV10">
        <f>IF(FV9="","",IF($FI9="Y",0,INDEX(Capacity!$S$3:$T$258,MATCH(MOD(INDEX(Capacity!$V$3:$W$258,MATCH(INDEX($J9:$FE9,1,$FJ9),Capacity!$V$3:$V$258,0),2)+FV$9,255),Capacity!$S$3:$S$258,0),2)))</f>
        <v>9</v>
      </c>
      <c r="FW10">
        <f>IF(FW9="","",IF($FI9="Y",0,INDEX(Capacity!$S$3:$T$258,MATCH(MOD(INDEX(Capacity!$V$3:$W$258,MATCH(INDEX($J9:$FE9,1,$FJ9),Capacity!$V$3:$V$258,0),2)+FW$9,255),Capacity!$S$3:$S$258,0),2)))</f>
        <v>203</v>
      </c>
      <c r="FX10" t="str">
        <f>IF(FX9="","",IF($FI9="Y",0,INDEX(Capacity!$S$3:$T$258,MATCH(MOD(INDEX(Capacity!$V$3:$W$258,MATCH(INDEX($J9:$FE9,1,$FJ9),Capacity!$V$3:$V$258,0),2)+FX$9,255),Capacity!$S$3:$S$258,0),2)))</f>
        <v/>
      </c>
      <c r="FY10" t="str">
        <f>IF(FY9="","",IF($FI9="Y",0,INDEX(Capacity!$S$3:$T$258,MATCH(MOD(INDEX(Capacity!$V$3:$W$258,MATCH(INDEX($J9:$FE9,1,$FJ9),Capacity!$V$3:$V$258,0),2)+FY$9,255),Capacity!$S$3:$S$258,0),2)))</f>
        <v/>
      </c>
      <c r="FZ10" t="str">
        <f>IF(FZ9="","",IF($FI9="Y",0,INDEX(Capacity!$S$3:$T$258,MATCH(MOD(INDEX(Capacity!$V$3:$W$258,MATCH(INDEX($J9:$FE9,1,$FJ9),Capacity!$V$3:$V$258,0),2)+FZ$9,255),Capacity!$S$3:$S$258,0),2)))</f>
        <v/>
      </c>
      <c r="GA10" t="str">
        <f>IF(GA9="","",IF($FI9="Y",0,INDEX(Capacity!$S$3:$T$258,MATCH(MOD(INDEX(Capacity!$V$3:$W$258,MATCH(INDEX($J9:$FE9,1,$FJ9),Capacity!$V$3:$V$258,0),2)+GA$9,255),Capacity!$S$3:$S$258,0),2)))</f>
        <v/>
      </c>
      <c r="GB10" t="str">
        <f>IF(GB9="","",IF($FI9="Y",0,INDEX(Capacity!$S$3:$T$258,MATCH(MOD(INDEX(Capacity!$V$3:$W$258,MATCH(INDEX($J9:$FE9,1,$FJ9),Capacity!$V$3:$V$258,0),2)+GB$9,255),Capacity!$S$3:$S$258,0),2)))</f>
        <v/>
      </c>
      <c r="GC10" t="str">
        <f>IF(GC9="","",IF($FI9="Y",0,INDEX(Capacity!$S$3:$T$258,MATCH(MOD(INDEX(Capacity!$V$3:$W$258,MATCH(INDEX($J9:$FE9,1,$FJ9),Capacity!$V$3:$V$258,0),2)+GC$9,255),Capacity!$S$3:$S$258,0),2)))</f>
        <v/>
      </c>
      <c r="GD10" t="str">
        <f>IF(GD9="","",IF($FI9="Y",0,INDEX(Capacity!$S$3:$T$258,MATCH(MOD(INDEX(Capacity!$V$3:$W$258,MATCH(INDEX($J9:$FE9,1,$FJ9),Capacity!$V$3:$V$258,0),2)+GD$9,255),Capacity!$S$3:$S$258,0),2)))</f>
        <v/>
      </c>
      <c r="GE10" t="str">
        <f>IF(GE9="","",IF($FI9="Y",0,INDEX(Capacity!$S$3:$T$258,MATCH(MOD(INDEX(Capacity!$V$3:$W$258,MATCH(INDEX($J9:$FE9,1,$FJ9),Capacity!$V$3:$V$258,0),2)+GE$9,255),Capacity!$S$3:$S$258,0),2)))</f>
        <v/>
      </c>
      <c r="GF10" t="str">
        <f>IF(GF9="","",IF($FI9="Y",0,INDEX(Capacity!$S$3:$T$258,MATCH(MOD(INDEX(Capacity!$V$3:$W$258,MATCH(INDEX($J9:$FE9,1,$FJ9),Capacity!$V$3:$V$258,0),2)+GF$9,255),Capacity!$S$3:$S$258,0),2)))</f>
        <v/>
      </c>
      <c r="GG10" t="str">
        <f>IF(GG9="","",IF($FI9="Y",0,INDEX(Capacity!$S$3:$T$258,MATCH(MOD(INDEX(Capacity!$V$3:$W$258,MATCH(INDEX($J9:$FE9,1,$FJ9),Capacity!$V$3:$V$258,0),2)+GG$9,255),Capacity!$S$3:$S$258,0),2)))</f>
        <v/>
      </c>
      <c r="GH10" t="str">
        <f>IF(GH9="","",IF($FI9="Y",0,INDEX(Capacity!$S$3:$T$258,MATCH(MOD(INDEX(Capacity!$V$3:$W$258,MATCH(INDEX($J9:$FE9,1,$FJ9),Capacity!$V$3:$V$258,0),2)+GH$9,255),Capacity!$S$3:$S$258,0),2)))</f>
        <v/>
      </c>
      <c r="GI10" t="str">
        <f>IF(GI9="","",IF($FI9="Y",0,INDEX(Capacity!$S$3:$T$258,MATCH(MOD(INDEX(Capacity!$V$3:$W$258,MATCH(INDEX($J9:$FE9,1,$FJ9),Capacity!$V$3:$V$258,0),2)+GI$9,255),Capacity!$S$3:$S$258,0),2)))</f>
        <v/>
      </c>
      <c r="GJ10" t="str">
        <f>IF(GJ9="","",IF($FI9="Y",0,INDEX(Capacity!$S$3:$T$258,MATCH(MOD(INDEX(Capacity!$V$3:$W$258,MATCH(INDEX($J9:$FE9,1,$FJ9),Capacity!$V$3:$V$258,0),2)+GJ$9,255),Capacity!$S$3:$S$258,0),2)))</f>
        <v/>
      </c>
      <c r="GK10" t="str">
        <f>IF(GK9="","",IF($FI9="Y",0,INDEX(Capacity!$S$3:$T$258,MATCH(MOD(INDEX(Capacity!$V$3:$W$258,MATCH(INDEX($J9:$FE9,1,$FJ9),Capacity!$V$3:$V$258,0),2)+GK$9,255),Capacity!$S$3:$S$258,0),2)))</f>
        <v/>
      </c>
      <c r="GL10" t="str">
        <f>IF(GL9="","",IF($FI9="Y",0,INDEX(Capacity!$S$3:$T$258,MATCH(MOD(INDEX(Capacity!$V$3:$W$258,MATCH(INDEX($J9:$FE9,1,$FJ9),Capacity!$V$3:$V$258,0),2)+GL$9,255),Capacity!$S$3:$S$258,0),2)))</f>
        <v/>
      </c>
      <c r="GM10" t="str">
        <f>IF(GM9="","",IF($FI9="Y",0,INDEX(Capacity!$S$3:$T$258,MATCH(MOD(INDEX(Capacity!$V$3:$W$258,MATCH(INDEX($J9:$FE9,1,$FJ9),Capacity!$V$3:$V$258,0),2)+GM$9,255),Capacity!$S$3:$S$258,0),2)))</f>
        <v/>
      </c>
      <c r="GN10" t="str">
        <f>IF(GN9="","",IF($FI9="Y",0,INDEX(Capacity!$S$3:$T$258,MATCH(MOD(INDEX(Capacity!$V$3:$W$258,MATCH(INDEX($J9:$FE9,1,$FJ9),Capacity!$V$3:$V$258,0),2)+GN$9,255),Capacity!$S$3:$S$258,0),2)))</f>
        <v/>
      </c>
      <c r="GO10" t="str">
        <f>IF(GO9="","",IF($FI9="Y",0,INDEX(Capacity!$S$3:$T$258,MATCH(MOD(INDEX(Capacity!$V$3:$W$258,MATCH(INDEX($J9:$FE9,1,$FJ9),Capacity!$V$3:$V$258,0),2)+GO$9,255),Capacity!$S$3:$S$258,0),2)))</f>
        <v/>
      </c>
      <c r="GP10" t="str">
        <f>IF(GP9="","",IF($FI9="Y",0,INDEX(Capacity!$S$3:$T$258,MATCH(MOD(INDEX(Capacity!$V$3:$W$258,MATCH(INDEX($J9:$FE9,1,$FJ9),Capacity!$V$3:$V$258,0),2)+GP$9,255),Capacity!$S$3:$S$258,0),2)))</f>
        <v/>
      </c>
      <c r="GQ10" t="str">
        <f>IF(GQ9="","",IF($FI9="Y",0,INDEX(Capacity!$S$3:$T$258,MATCH(MOD(INDEX(Capacity!$V$3:$W$258,MATCH(INDEX($J9:$FE9,1,$FJ9),Capacity!$V$3:$V$258,0),2)+GQ$9,255),Capacity!$S$3:$S$258,0),2)))</f>
        <v/>
      </c>
      <c r="GR10" t="str">
        <f>IF(GR9="","",IF($FI9="Y",0,INDEX(Capacity!$S$3:$T$258,MATCH(MOD(INDEX(Capacity!$V$3:$W$258,MATCH(INDEX($J9:$FE9,1,$FJ9),Capacity!$V$3:$V$258,0),2)+GR$9,255),Capacity!$S$3:$S$258,0),2)))</f>
        <v/>
      </c>
      <c r="GS10" t="str">
        <f>IF(GS9="","",IF($FI9="Y",0,INDEX(Capacity!$S$3:$T$258,MATCH(MOD(INDEX(Capacity!$V$3:$W$258,MATCH(INDEX($J9:$FE9,1,$FJ9),Capacity!$V$3:$V$258,0),2)+GS$9,255),Capacity!$S$3:$S$258,0),2)))</f>
        <v/>
      </c>
      <c r="GT10" t="str">
        <f>IF(GT9="","",IF($FI9="Y",0,INDEX(Capacity!$S$3:$T$258,MATCH(MOD(INDEX(Capacity!$V$3:$W$258,MATCH(INDEX($J9:$FE9,1,$FJ9),Capacity!$V$3:$V$258,0),2)+GT$9,255),Capacity!$S$3:$S$258,0),2)))</f>
        <v/>
      </c>
      <c r="GU10" t="str">
        <f>IF(GU9="","",IF($FI9="Y",0,INDEX(Capacity!$S$3:$T$258,MATCH(MOD(INDEX(Capacity!$V$3:$W$258,MATCH(INDEX($J9:$FE9,1,$FJ9),Capacity!$V$3:$V$258,0),2)+GU$9,255),Capacity!$S$3:$S$258,0),2)))</f>
        <v/>
      </c>
      <c r="GV10" t="str">
        <f>IF(GV9="","",IF($FI9="Y",0,INDEX(Capacity!$S$3:$T$258,MATCH(MOD(INDEX(Capacity!$V$3:$W$258,MATCH(INDEX($J9:$FE9,1,$FJ9),Capacity!$V$3:$V$258,0),2)+GV$9,255),Capacity!$S$3:$S$258,0),2)))</f>
        <v/>
      </c>
      <c r="GW10" t="str">
        <f>IF(GW9="","",IF($FI9="Y",0,INDEX(Capacity!$S$3:$T$258,MATCH(MOD(INDEX(Capacity!$V$3:$W$258,MATCH(INDEX($J9:$FE9,1,$FJ9),Capacity!$V$3:$V$258,0),2)+GW$9,255),Capacity!$S$3:$S$258,0),2)))</f>
        <v/>
      </c>
      <c r="GX10" t="str">
        <f>IF(GX9="","",IF($FI9="Y",0,INDEX(Capacity!$S$3:$T$258,MATCH(MOD(INDEX(Capacity!$V$3:$W$258,MATCH(INDEX($J9:$FE9,1,$FJ9),Capacity!$V$3:$V$258,0),2)+GX$9,255),Capacity!$S$3:$S$258,0),2)))</f>
        <v/>
      </c>
      <c r="GY10" t="str">
        <f>IF(GY9="","",IF($FI9="Y",0,INDEX(Capacity!$S$3:$T$258,MATCH(MOD(INDEX(Capacity!$V$3:$W$258,MATCH(INDEX($J9:$FE9,1,$FJ9),Capacity!$V$3:$V$258,0),2)+GY$9,255),Capacity!$S$3:$S$258,0),2)))</f>
        <v/>
      </c>
      <c r="GZ10" t="str">
        <f>IF(GZ9="","",IF($FI9="Y",0,INDEX(Capacity!$S$3:$T$258,MATCH(MOD(INDEX(Capacity!$V$3:$W$258,MATCH(INDEX($J9:$FE9,1,$FJ9),Capacity!$V$3:$V$258,0),2)+GZ$9,255),Capacity!$S$3:$S$258,0),2)))</f>
        <v/>
      </c>
      <c r="HA10" t="str">
        <f>IF(HA9="","",IF($FI9="Y",0,INDEX(Capacity!$S$3:$T$258,MATCH(MOD(INDEX(Capacity!$V$3:$W$258,MATCH(INDEX($J9:$FE9,1,$FJ9),Capacity!$V$3:$V$258,0),2)+HA$9,255),Capacity!$S$3:$S$258,0),2)))</f>
        <v/>
      </c>
      <c r="HB10" t="str">
        <f>IF(HB9="","",IF($FI9="Y",0,INDEX(Capacity!$S$3:$T$258,MATCH(MOD(INDEX(Capacity!$V$3:$W$258,MATCH(INDEX($J9:$FE9,1,$FJ9),Capacity!$V$3:$V$258,0),2)+HB$9,255),Capacity!$S$3:$S$258,0),2)))</f>
        <v/>
      </c>
      <c r="HC10" t="str">
        <f>IF(HC9="","",IF($FI9="Y",0,INDEX(Capacity!$S$3:$T$258,MATCH(MOD(INDEX(Capacity!$V$3:$W$258,MATCH(INDEX($J9:$FE9,1,$FJ9),Capacity!$V$3:$V$258,0),2)+HC$9,255),Capacity!$S$3:$S$258,0),2)))</f>
        <v/>
      </c>
      <c r="HD10" t="str">
        <f>IF(HD9="","",IF($FI9="Y",0,INDEX(Capacity!$S$3:$T$258,MATCH(MOD(INDEX(Capacity!$V$3:$W$258,MATCH(INDEX($J9:$FE9,1,$FJ9),Capacity!$V$3:$V$258,0),2)+HD$9,255),Capacity!$S$3:$S$258,0),2)))</f>
        <v/>
      </c>
      <c r="HE10" t="str">
        <f>IF(HE9="","",IF($FI9="Y",0,INDEX(Capacity!$S$3:$T$258,MATCH(MOD(INDEX(Capacity!$V$3:$W$258,MATCH(INDEX($J9:$FE9,1,$FJ9),Capacity!$V$3:$V$258,0),2)+HE$9,255),Capacity!$S$3:$S$258,0),2)))</f>
        <v/>
      </c>
      <c r="HF10" t="str">
        <f>IF(HF9="","",IF($FI9="Y",0,INDEX(Capacity!$S$3:$T$258,MATCH(MOD(INDEX(Capacity!$V$3:$W$258,MATCH(INDEX($J9:$FE9,1,$FJ9),Capacity!$V$3:$V$258,0),2)+HF$9,255),Capacity!$S$3:$S$258,0),2)))</f>
        <v/>
      </c>
      <c r="HG10" t="str">
        <f>IF(HG9="","",IF($FI9="Y",0,INDEX(Capacity!$S$3:$T$258,MATCH(MOD(INDEX(Capacity!$V$3:$W$258,MATCH(INDEX($J9:$FE9,1,$FJ9),Capacity!$V$3:$V$258,0),2)+HG$9,255),Capacity!$S$3:$S$258,0),2)))</f>
        <v/>
      </c>
      <c r="HH10" t="str">
        <f>IF(HH9="","",IF($FI9="Y",0,INDEX(Capacity!$S$3:$T$258,MATCH(MOD(INDEX(Capacity!$V$3:$W$258,MATCH(INDEX($J9:$FE9,1,$FJ9),Capacity!$V$3:$V$258,0),2)+HH$9,255),Capacity!$S$3:$S$258,0),2)))</f>
        <v/>
      </c>
      <c r="HI10" t="str">
        <f>IF(HI9="","",IF($FI9="Y",0,INDEX(Capacity!$S$3:$T$258,MATCH(MOD(INDEX(Capacity!$V$3:$W$258,MATCH(INDEX($J9:$FE9,1,$FJ9),Capacity!$V$3:$V$258,0),2)+HI$9,255),Capacity!$S$3:$S$258,0),2)))</f>
        <v/>
      </c>
      <c r="HJ10" t="str">
        <f>IF(HJ9="","",IF($FI9="Y",0,INDEX(Capacity!$S$3:$T$258,MATCH(MOD(INDEX(Capacity!$V$3:$W$258,MATCH(INDEX($J9:$FE9,1,$FJ9),Capacity!$V$3:$V$258,0),2)+HJ$9,255),Capacity!$S$3:$S$258,0),2)))</f>
        <v/>
      </c>
      <c r="HK10" t="str">
        <f>IF(HK9="","",IF($FI9="Y",0,INDEX(Capacity!$S$3:$T$258,MATCH(MOD(INDEX(Capacity!$V$3:$W$258,MATCH(INDEX($J9:$FE9,1,$FJ9),Capacity!$V$3:$V$258,0),2)+HK$9,255),Capacity!$S$3:$S$258,0),2)))</f>
        <v/>
      </c>
      <c r="HL10" t="str">
        <f>IF(HL9="","",IF($FI9="Y",0,INDEX(Capacity!$S$3:$T$258,MATCH(MOD(INDEX(Capacity!$V$3:$W$258,MATCH(INDEX($J9:$FE9,1,$FJ9),Capacity!$V$3:$V$258,0),2)+HL$9,255),Capacity!$S$3:$S$258,0),2)))</f>
        <v/>
      </c>
      <c r="HM10" t="str">
        <f>IF(HM9="","",IF($FI9="Y",0,INDEX(Capacity!$S$3:$T$258,MATCH(MOD(INDEX(Capacity!$V$3:$W$258,MATCH(INDEX($J9:$FE9,1,$FJ9),Capacity!$V$3:$V$258,0),2)+HM$9,255),Capacity!$S$3:$S$258,0),2)))</f>
        <v/>
      </c>
      <c r="HN10" t="str">
        <f>IF(HN9="","",IF($FI9="Y",0,INDEX(Capacity!$S$3:$T$258,MATCH(MOD(INDEX(Capacity!$V$3:$W$258,MATCH(INDEX($J9:$FE9,1,$FJ9),Capacity!$V$3:$V$258,0),2)+HN$9,255),Capacity!$S$3:$S$258,0),2)))</f>
        <v/>
      </c>
      <c r="HO10" t="str">
        <f>IF(HO9="","",IF($FI9="Y",0,INDEX(Capacity!$S$3:$T$258,MATCH(MOD(INDEX(Capacity!$V$3:$W$258,MATCH(INDEX($J9:$FE9,1,$FJ9),Capacity!$V$3:$V$258,0),2)+HO$9,255),Capacity!$S$3:$S$258,0),2)))</f>
        <v/>
      </c>
      <c r="HP10" t="str">
        <f>IF(HP9="","",IF($FI9="Y",0,INDEX(Capacity!$S$3:$T$258,MATCH(MOD(INDEX(Capacity!$V$3:$W$258,MATCH(INDEX($J9:$FE9,1,$FJ9),Capacity!$V$3:$V$258,0),2)+HP$9,255),Capacity!$S$3:$S$258,0),2)))</f>
        <v/>
      </c>
      <c r="HQ10" t="str">
        <f>IF(HQ9="","",IF($FI9="Y",0,INDEX(Capacity!$S$3:$T$258,MATCH(MOD(INDEX(Capacity!$V$3:$W$258,MATCH(INDEX($J9:$FE9,1,$FJ9),Capacity!$V$3:$V$258,0),2)+HQ$9,255),Capacity!$S$3:$S$258,0),2)))</f>
        <v/>
      </c>
      <c r="HR10" t="str">
        <f>IF(HR9="","",IF($FI9="Y",0,INDEX(Capacity!$S$3:$T$258,MATCH(MOD(INDEX(Capacity!$V$3:$W$258,MATCH(INDEX($J9:$FE9,1,$FJ9),Capacity!$V$3:$V$258,0),2)+HR$9,255),Capacity!$S$3:$S$258,0),2)))</f>
        <v/>
      </c>
      <c r="HS10" t="str">
        <f>IF(HS9="","",IF($FI9="Y",0,INDEX(Capacity!$S$3:$T$258,MATCH(MOD(INDEX(Capacity!$V$3:$W$258,MATCH(INDEX($J9:$FE9,1,$FJ9),Capacity!$V$3:$V$258,0),2)+HS$9,255),Capacity!$S$3:$S$258,0),2)))</f>
        <v/>
      </c>
      <c r="HT10" t="str">
        <f>IF(HT9="","",IF($FI9="Y",0,INDEX(Capacity!$S$3:$T$258,MATCH(MOD(INDEX(Capacity!$V$3:$W$258,MATCH(INDEX($J9:$FE9,1,$FJ9),Capacity!$V$3:$V$258,0),2)+HT$9,255),Capacity!$S$3:$S$258,0),2)))</f>
        <v/>
      </c>
      <c r="HU10" t="str">
        <f>IF(HU9="","",IF($FI9="Y",0,INDEX(Capacity!$S$3:$T$258,MATCH(MOD(INDEX(Capacity!$V$3:$W$258,MATCH(INDEX($J9:$FE9,1,$FJ9),Capacity!$V$3:$V$258,0),2)+HU$9,255),Capacity!$S$3:$S$258,0),2)))</f>
        <v/>
      </c>
      <c r="HV10" t="str">
        <f>IF(HV9="","",IF($FI9="Y",0,INDEX(Capacity!$S$3:$T$258,MATCH(MOD(INDEX(Capacity!$V$3:$W$258,MATCH(INDEX($J9:$FE9,1,$FJ9),Capacity!$V$3:$V$258,0),2)+HV$9,255),Capacity!$S$3:$S$258,0),2)))</f>
        <v/>
      </c>
      <c r="HW10" t="str">
        <f>IF(HW9="","",IF($FI9="Y",0,INDEX(Capacity!$S$3:$T$258,MATCH(MOD(INDEX(Capacity!$V$3:$W$258,MATCH(INDEX($J9:$FE9,1,$FJ9),Capacity!$V$3:$V$258,0),2)+HW$9,255),Capacity!$S$3:$S$258,0),2)))</f>
        <v/>
      </c>
      <c r="HX10" t="str">
        <f>IF(HX9="","",IF($FI9="Y",0,INDEX(Capacity!$S$3:$T$258,MATCH(MOD(INDEX(Capacity!$V$3:$W$258,MATCH(INDEX($J9:$FE9,1,$FJ9),Capacity!$V$3:$V$258,0),2)+HX$9,255),Capacity!$S$3:$S$258,0),2)))</f>
        <v/>
      </c>
      <c r="HY10" t="str">
        <f>IF(HY9="","",IF($FI9="Y",0,INDEX(Capacity!$S$3:$T$258,MATCH(MOD(INDEX(Capacity!$V$3:$W$258,MATCH(INDEX($J9:$FE9,1,$FJ9),Capacity!$V$3:$V$258,0),2)+HY$9,255),Capacity!$S$3:$S$258,0),2)))</f>
        <v/>
      </c>
      <c r="HZ10" t="str">
        <f>IF(HZ9="","",IF($FI9="Y",0,INDEX(Capacity!$S$3:$T$258,MATCH(MOD(INDEX(Capacity!$V$3:$W$258,MATCH(INDEX($J9:$FE9,1,$FJ9),Capacity!$V$3:$V$258,0),2)+HZ$9,255),Capacity!$S$3:$S$258,0),2)))</f>
        <v/>
      </c>
      <c r="IA10" t="str">
        <f>IF(IA9="","",IF($FI9="Y",0,INDEX(Capacity!$S$3:$T$258,MATCH(MOD(INDEX(Capacity!$V$3:$W$258,MATCH(INDEX($J9:$FE9,1,$FJ9),Capacity!$V$3:$V$258,0),2)+IA$9,255),Capacity!$S$3:$S$258,0),2)))</f>
        <v/>
      </c>
      <c r="IB10" t="str">
        <f>IF(IB9="","",IF($FI9="Y",0,INDEX(Capacity!$S$3:$T$258,MATCH(MOD(INDEX(Capacity!$V$3:$W$258,MATCH(INDEX($J9:$FE9,1,$FJ9),Capacity!$V$3:$V$258,0),2)+IB$9,255),Capacity!$S$3:$S$258,0),2)))</f>
        <v/>
      </c>
      <c r="IC10" t="str">
        <f>IF(IC9="","",IF($FI9="Y",0,INDEX(Capacity!$S$3:$T$258,MATCH(MOD(INDEX(Capacity!$V$3:$W$258,MATCH(INDEX($J9:$FE9,1,$FJ9),Capacity!$V$3:$V$258,0),2)+IC$9,255),Capacity!$S$3:$S$258,0),2)))</f>
        <v/>
      </c>
      <c r="ID10" t="str">
        <f>IF(ID9="","",IF($FI9="Y",0,INDEX(Capacity!$S$3:$T$258,MATCH(MOD(INDEX(Capacity!$V$3:$W$258,MATCH(INDEX($J9:$FE9,1,$FJ9),Capacity!$V$3:$V$258,0),2)+ID$9,255),Capacity!$S$3:$S$258,0),2)))</f>
        <v/>
      </c>
      <c r="IE10" t="str">
        <f>IF(IE9="","",IF($FI9="Y",0,INDEX(Capacity!$S$3:$T$258,MATCH(MOD(INDEX(Capacity!$V$3:$W$258,MATCH(INDEX($J9:$FE9,1,$FJ9),Capacity!$V$3:$V$258,0),2)+IE$9,255),Capacity!$S$3:$S$258,0),2)))</f>
        <v/>
      </c>
      <c r="IF10" t="str">
        <f>IF(IF9="","",IF($FI9="Y",0,INDEX(Capacity!$S$3:$T$258,MATCH(MOD(INDEX(Capacity!$V$3:$W$258,MATCH(INDEX($J9:$FE9,1,$FJ9),Capacity!$V$3:$V$258,0),2)+IF$9,255),Capacity!$S$3:$S$258,0),2)))</f>
        <v/>
      </c>
      <c r="IG10" t="str">
        <f>IF(IG9="","",IF($FI9="Y",0,INDEX(Capacity!$S$3:$T$258,MATCH(MOD(INDEX(Capacity!$V$3:$W$258,MATCH(INDEX($J9:$FE9,1,$FJ9),Capacity!$V$3:$V$258,0),2)+IG$9,255),Capacity!$S$3:$S$258,0),2)))</f>
        <v/>
      </c>
      <c r="IH10" t="str">
        <f>IF(IH9="","",IF($FI9="Y",0,INDEX(Capacity!$S$3:$T$258,MATCH(MOD(INDEX(Capacity!$V$3:$W$258,MATCH(INDEX($J9:$FE9,1,$FJ9),Capacity!$V$3:$V$258,0),2)+IH$9,255),Capacity!$S$3:$S$258,0),2)))</f>
        <v/>
      </c>
      <c r="II10" t="str">
        <f>IF(II9="","",IF($FI9="Y",0,INDEX(Capacity!$S$3:$T$258,MATCH(MOD(INDEX(Capacity!$V$3:$W$258,MATCH(INDEX($J9:$FE9,1,$FJ9),Capacity!$V$3:$V$258,0),2)+II$9,255),Capacity!$S$3:$S$258,0),2)))</f>
        <v/>
      </c>
      <c r="IJ10" t="str">
        <f>IF(IJ9="","",IF($FI9="Y",0,INDEX(Capacity!$S$3:$T$258,MATCH(MOD(INDEX(Capacity!$V$3:$W$258,MATCH(INDEX($J9:$FE9,1,$FJ9),Capacity!$V$3:$V$258,0),2)+IJ$9,255),Capacity!$S$3:$S$258,0),2)))</f>
        <v/>
      </c>
      <c r="IK10" t="str">
        <f>IF(IK9="","",IF($FI9="Y",0,INDEX(Capacity!$S$3:$T$258,MATCH(MOD(INDEX(Capacity!$V$3:$W$258,MATCH(INDEX($J9:$FE9,1,$FJ9),Capacity!$V$3:$V$258,0),2)+IK$9,255),Capacity!$S$3:$S$258,0),2)))</f>
        <v/>
      </c>
      <c r="IL10" t="str">
        <f>IF(IL9="","",IF($FI9="Y",0,INDEX(Capacity!$S$3:$T$258,MATCH(MOD(INDEX(Capacity!$V$3:$W$258,MATCH(INDEX($J9:$FE9,1,$FJ9),Capacity!$V$3:$V$258,0),2)+IL$9,255),Capacity!$S$3:$S$258,0),2)))</f>
        <v/>
      </c>
      <c r="IM10" t="str">
        <f>IF(IM9="","",IF($FI9="Y",0,INDEX(Capacity!$S$3:$T$258,MATCH(MOD(INDEX(Capacity!$V$3:$W$258,MATCH(INDEX($J9:$FE9,1,$FJ9),Capacity!$V$3:$V$258,0),2)+IM$9,255),Capacity!$S$3:$S$258,0),2)))</f>
        <v/>
      </c>
      <c r="IN10" t="str">
        <f>IF(IN9="","",IF($FI9="Y",0,INDEX(Capacity!$S$3:$T$258,MATCH(MOD(INDEX(Capacity!$V$3:$W$258,MATCH(INDEX($J9:$FE9,1,$FJ9),Capacity!$V$3:$V$258,0),2)+IN$9,255),Capacity!$S$3:$S$258,0),2)))</f>
        <v/>
      </c>
      <c r="IO10" t="str">
        <f>IF(IO9="","",IF($FI9="Y",0,INDEX(Capacity!$S$3:$T$258,MATCH(MOD(INDEX(Capacity!$V$3:$W$258,MATCH(INDEX($J9:$FE9,1,$FJ9),Capacity!$V$3:$V$258,0),2)+IO$9,255),Capacity!$S$3:$S$258,0),2)))</f>
        <v/>
      </c>
      <c r="IP10" t="str">
        <f>IF(IP9="","",IF($FI9="Y",0,INDEX(Capacity!$S$3:$T$258,MATCH(MOD(INDEX(Capacity!$V$3:$W$258,MATCH(INDEX($J9:$FE9,1,$FJ9),Capacity!$V$3:$V$258,0),2)+IP$9,255),Capacity!$S$3:$S$258,0),2)))</f>
        <v/>
      </c>
      <c r="IQ10" t="str">
        <f>IF(IQ9="","",IF($FI9="Y",0,INDEX(Capacity!$S$3:$T$258,MATCH(MOD(INDEX(Capacity!$V$3:$W$258,MATCH(INDEX($J9:$FE9,1,$FJ9),Capacity!$V$3:$V$258,0),2)+IQ$9,255),Capacity!$S$3:$S$258,0),2)))</f>
        <v/>
      </c>
      <c r="IR10" t="str">
        <f>IF(IR9="","",IF($FI9="Y",0,INDEX(Capacity!$S$3:$T$258,MATCH(MOD(INDEX(Capacity!$V$3:$W$258,MATCH(INDEX($J9:$FE9,1,$FJ9),Capacity!$V$3:$V$258,0),2)+IR$9,255),Capacity!$S$3:$S$258,0),2)))</f>
        <v/>
      </c>
      <c r="IS10" t="str">
        <f>IF(IS9="","",IF($FI9="Y",0,INDEX(Capacity!$S$3:$T$258,MATCH(MOD(INDEX(Capacity!$V$3:$W$258,MATCH(INDEX($J9:$FE9,1,$FJ9),Capacity!$V$3:$V$258,0),2)+IS$9,255),Capacity!$S$3:$S$258,0),2)))</f>
        <v/>
      </c>
      <c r="IT10" t="str">
        <f>IF(IT9="","",IF($FI9="Y",0,INDEX(Capacity!$S$3:$T$258,MATCH(MOD(INDEX(Capacity!$V$3:$W$258,MATCH(INDEX($J9:$FE9,1,$FJ9),Capacity!$V$3:$V$258,0),2)+IT$9,255),Capacity!$S$3:$S$258,0),2)))</f>
        <v/>
      </c>
      <c r="IU10" t="str">
        <f>IF(IU9="","",IF($FI9="Y",0,INDEX(Capacity!$S$3:$T$258,MATCH(MOD(INDEX(Capacity!$V$3:$W$258,MATCH(INDEX($J9:$FE9,1,$FJ9),Capacity!$V$3:$V$258,0),2)+IU$9,255),Capacity!$S$3:$S$258,0),2)))</f>
        <v/>
      </c>
      <c r="IV10" t="str">
        <f>IF(IV9="","",IF($FI9="Y",0,INDEX(Capacity!$S$3:$T$258,MATCH(MOD(INDEX(Capacity!$V$3:$W$258,MATCH(INDEX($J9:$FE9,1,$FJ9),Capacity!$V$3:$V$258,0),2)+IV$9,255),Capacity!$S$3:$S$258,0),2)))</f>
        <v/>
      </c>
      <c r="IW10" t="str">
        <f>IF(IW9="","",IF($FI9="Y",0,INDEX(Capacity!$S$3:$T$258,MATCH(MOD(INDEX(Capacity!$V$3:$W$258,MATCH(INDEX($J9:$FE9,1,$FJ9),Capacity!$V$3:$V$258,0),2)+IW$9,255),Capacity!$S$3:$S$258,0),2)))</f>
        <v/>
      </c>
      <c r="IX10" t="str">
        <f>IF(IX9="","",IF($FI9="Y",0,INDEX(Capacity!$S$3:$T$258,MATCH(MOD(INDEX(Capacity!$V$3:$W$258,MATCH(INDEX($J9:$FE9,1,$FJ9),Capacity!$V$3:$V$258,0),2)+IX$9,255),Capacity!$S$3:$S$258,0),2)))</f>
        <v/>
      </c>
      <c r="IY10" t="str">
        <f>IF(IY9="","",IF($FI9="Y",0,INDEX(Capacity!$S$3:$T$258,MATCH(MOD(INDEX(Capacity!$V$3:$W$258,MATCH(INDEX($J9:$FE9,1,$FJ9),Capacity!$V$3:$V$258,0),2)+IY$9,255),Capacity!$S$3:$S$258,0),2)))</f>
        <v/>
      </c>
      <c r="IZ10" t="str">
        <f>IF(IZ9="","",IF($FI9="Y",0,INDEX(Capacity!$S$3:$T$258,MATCH(MOD(INDEX(Capacity!$V$3:$W$258,MATCH(INDEX($J9:$FE9,1,$FJ9),Capacity!$V$3:$V$258,0),2)+IZ$9,255),Capacity!$S$3:$S$258,0),2)))</f>
        <v/>
      </c>
      <c r="JA10" t="str">
        <f>IF(JA9="","",IF($FI9="Y",0,INDEX(Capacity!$S$3:$T$258,MATCH(MOD(INDEX(Capacity!$V$3:$W$258,MATCH(INDEX($J9:$FE9,1,$FJ9),Capacity!$V$3:$V$258,0),2)+JA$9,255),Capacity!$S$3:$S$258,0),2)))</f>
        <v/>
      </c>
      <c r="JB10" t="str">
        <f>IF(JB9="","",IF($FI9="Y",0,INDEX(Capacity!$S$3:$T$258,MATCH(MOD(INDEX(Capacity!$V$3:$W$258,MATCH(INDEX($J9:$FE9,1,$FJ9),Capacity!$V$3:$V$258,0),2)+JB$9,255),Capacity!$S$3:$S$258,0),2)))</f>
        <v/>
      </c>
      <c r="JC10" t="str">
        <f>IF(JC9="","",IF($FI9="Y",0,INDEX(Capacity!$S$3:$T$258,MATCH(MOD(INDEX(Capacity!$V$3:$W$258,MATCH(INDEX($J9:$FE9,1,$FJ9),Capacity!$V$3:$V$258,0),2)+JC$9,255),Capacity!$S$3:$S$258,0),2)))</f>
        <v/>
      </c>
      <c r="JD10" t="str">
        <f>IF(JD9="","",IF($FI9="Y",0,INDEX(Capacity!$S$3:$T$258,MATCH(MOD(INDEX(Capacity!$V$3:$W$258,MATCH(INDEX($J9:$FE9,1,$FJ9),Capacity!$V$3:$V$258,0),2)+JD$9,255),Capacity!$S$3:$S$258,0),2)))</f>
        <v/>
      </c>
      <c r="JE10" t="str">
        <f>IF(JE9="","",IF($FI9="Y",0,INDEX(Capacity!$S$3:$T$258,MATCH(MOD(INDEX(Capacity!$V$3:$W$258,MATCH(INDEX($J9:$FE9,1,$FJ9),Capacity!$V$3:$V$258,0),2)+JE$9,255),Capacity!$S$3:$S$258,0),2)))</f>
        <v/>
      </c>
      <c r="JF10" t="str">
        <f>IF(JF9="","",IF($FI9="Y",0,INDEX(Capacity!$S$3:$T$258,MATCH(MOD(INDEX(Capacity!$V$3:$W$258,MATCH(INDEX($J9:$FE9,1,$FJ9),Capacity!$V$3:$V$258,0),2)+JF$9,255),Capacity!$S$3:$S$258,0),2)))</f>
        <v/>
      </c>
      <c r="JG10" t="str">
        <f>IF(JG9="","",IF($FI9="Y",0,INDEX(Capacity!$S$3:$T$258,MATCH(MOD(INDEX(Capacity!$V$3:$W$258,MATCH(INDEX($J9:$FE9,1,$FJ9),Capacity!$V$3:$V$258,0),2)+JG$9,255),Capacity!$S$3:$S$258,0),2)))</f>
        <v/>
      </c>
      <c r="JH10" t="str">
        <f>IF(JH9="","",IF($FI9="Y",0,INDEX(Capacity!$S$3:$T$258,MATCH(MOD(INDEX(Capacity!$V$3:$W$258,MATCH(INDEX($J9:$FE9,1,$FJ9),Capacity!$V$3:$V$258,0),2)+JH$9,255),Capacity!$S$3:$S$258,0),2)))</f>
        <v/>
      </c>
      <c r="JI10" t="str">
        <f>IF(JI9="","",IF($FI9="Y",0,INDEX(Capacity!$S$3:$T$258,MATCH(MOD(INDEX(Capacity!$V$3:$W$258,MATCH(INDEX($J9:$FE9,1,$FJ9),Capacity!$V$3:$V$258,0),2)+JI$9,255),Capacity!$S$3:$S$258,0),2)))</f>
        <v/>
      </c>
      <c r="JJ10" t="str">
        <f>IF(JJ9="","",IF($FI9="Y",0,INDEX(Capacity!$S$3:$T$258,MATCH(MOD(INDEX(Capacity!$V$3:$W$258,MATCH(INDEX($J9:$FE9,1,$FJ9),Capacity!$V$3:$V$258,0),2)+JJ$9,255),Capacity!$S$3:$S$258,0),2)))</f>
        <v/>
      </c>
      <c r="JK10" t="str">
        <f>IF(JK9="","",IF($FI9="Y",0,INDEX(Capacity!$S$3:$T$258,MATCH(MOD(INDEX(Capacity!$V$3:$W$258,MATCH(INDEX($J9:$FE9,1,$FJ9),Capacity!$V$3:$V$258,0),2)+JK$9,255),Capacity!$S$3:$S$258,0),2)))</f>
        <v/>
      </c>
      <c r="JL10" t="str">
        <f>IF(JL9="","",IF($FI9="Y",0,INDEX(Capacity!$S$3:$T$258,MATCH(MOD(INDEX(Capacity!$V$3:$W$258,MATCH(INDEX($J9:$FE9,1,$FJ9),Capacity!$V$3:$V$258,0),2)+JL$9,255),Capacity!$S$3:$S$258,0),2)))</f>
        <v/>
      </c>
      <c r="JM10" t="str">
        <f>IF(JM9="","",IF($FI9="Y",0,INDEX(Capacity!$S$3:$T$258,MATCH(MOD(INDEX(Capacity!$V$3:$W$258,MATCH(INDEX($J9:$FE9,1,$FJ9),Capacity!$V$3:$V$258,0),2)+JM$9,255),Capacity!$S$3:$S$258,0),2)))</f>
        <v/>
      </c>
      <c r="JN10" t="str">
        <f>IF(JN9="","",IF($FI9="Y",0,INDEX(Capacity!$S$3:$T$258,MATCH(MOD(INDEX(Capacity!$V$3:$W$258,MATCH(INDEX($J9:$FE9,1,$FJ9),Capacity!$V$3:$V$258,0),2)+JN$9,255),Capacity!$S$3:$S$258,0),2)))</f>
        <v/>
      </c>
      <c r="JO10" t="str">
        <f>IF(JO9="","",IF($FI9="Y",0,INDEX(Capacity!$S$3:$T$258,MATCH(MOD(INDEX(Capacity!$V$3:$W$258,MATCH(INDEX($J9:$FE9,1,$FJ9),Capacity!$V$3:$V$258,0),2)+JO$9,255),Capacity!$S$3:$S$258,0),2)))</f>
        <v/>
      </c>
      <c r="JP10" t="str">
        <f>IF(JP9="","",IF($FI9="Y",0,INDEX(Capacity!$S$3:$T$258,MATCH(MOD(INDEX(Capacity!$V$3:$W$258,MATCH(INDEX($J9:$FE9,1,$FJ9),Capacity!$V$3:$V$258,0),2)+JP$9,255),Capacity!$S$3:$S$258,0),2)))</f>
        <v/>
      </c>
      <c r="JQ10" t="str">
        <f>IF(JQ9="","",IF($FI9="Y",0,INDEX(Capacity!$S$3:$T$258,MATCH(MOD(INDEX(Capacity!$V$3:$W$258,MATCH(INDEX($J9:$FE9,1,$FJ9),Capacity!$V$3:$V$258,0),2)+JQ$9,255),Capacity!$S$3:$S$258,0),2)))</f>
        <v/>
      </c>
      <c r="JR10" t="str">
        <f>IF(JR9="","",IF($FI9="Y",0,INDEX(Capacity!$S$3:$T$258,MATCH(MOD(INDEX(Capacity!$V$3:$W$258,MATCH(INDEX($J9:$FE9,1,$FJ9),Capacity!$V$3:$V$258,0),2)+JR$9,255),Capacity!$S$3:$S$258,0),2)))</f>
        <v/>
      </c>
      <c r="JS10" t="str">
        <f>IF(JS9="","",IF($FI9="Y",0,INDEX(Capacity!$S$3:$T$258,MATCH(MOD(INDEX(Capacity!$V$3:$W$258,MATCH(INDEX($J9:$FE9,1,$FJ9),Capacity!$V$3:$V$258,0),2)+JS$9,255),Capacity!$S$3:$S$258,0),2)))</f>
        <v/>
      </c>
      <c r="JT10" t="str">
        <f>IF(JT9="","",IF($FI9="Y",0,INDEX(Capacity!$S$3:$T$258,MATCH(MOD(INDEX(Capacity!$V$3:$W$258,MATCH(INDEX($J9:$FE9,1,$FJ9),Capacity!$V$3:$V$258,0),2)+JT$9,255),Capacity!$S$3:$S$258,0),2)))</f>
        <v/>
      </c>
      <c r="JU10" t="str">
        <f>IF(JU9="","",IF($FI9="Y",0,INDEX(Capacity!$S$3:$T$258,MATCH(MOD(INDEX(Capacity!$V$3:$W$258,MATCH(INDEX($J9:$FE9,1,$FJ9),Capacity!$V$3:$V$258,0),2)+JU$9,255),Capacity!$S$3:$S$258,0),2)))</f>
        <v/>
      </c>
      <c r="JV10" t="str">
        <f>IF(JV9="","",IF($FI9="Y",0,INDEX(Capacity!$S$3:$T$258,MATCH(MOD(INDEX(Capacity!$V$3:$W$258,MATCH(INDEX($J9:$FE9,1,$FJ9),Capacity!$V$3:$V$258,0),2)+JV$9,255),Capacity!$S$3:$S$258,0),2)))</f>
        <v/>
      </c>
      <c r="JW10" t="str">
        <f>IF(JW9="","",IF($FI9="Y",0,INDEX(Capacity!$S$3:$T$258,MATCH(MOD(INDEX(Capacity!$V$3:$W$258,MATCH(INDEX($J9:$FE9,1,$FJ9),Capacity!$V$3:$V$258,0),2)+JW$9,255),Capacity!$S$3:$S$258,0),2)))</f>
        <v/>
      </c>
      <c r="JX10" t="str">
        <f>IF(JX9="","",IF($FI9="Y",0,INDEX(Capacity!$S$3:$T$258,MATCH(MOD(INDEX(Capacity!$V$3:$W$258,MATCH(INDEX($J9:$FE9,1,$FJ9),Capacity!$V$3:$V$258,0),2)+JX$9,255),Capacity!$S$3:$S$258,0),2)))</f>
        <v/>
      </c>
      <c r="JY10" t="str">
        <f>IF(JY9="","",IF($FI9="Y",0,INDEX(Capacity!$S$3:$T$258,MATCH(MOD(INDEX(Capacity!$V$3:$W$258,MATCH(INDEX($J9:$FE9,1,$FJ9),Capacity!$V$3:$V$258,0),2)+JY$9,255),Capacity!$S$3:$S$258,0),2)))</f>
        <v/>
      </c>
      <c r="JZ10" t="str">
        <f>IF(JZ9="","",IF($FI9="Y",0,INDEX(Capacity!$S$3:$T$258,MATCH(MOD(INDEX(Capacity!$V$3:$W$258,MATCH(INDEX($J9:$FE9,1,$FJ9),Capacity!$V$3:$V$258,0),2)+JZ$9,255),Capacity!$S$3:$S$258,0),2)))</f>
        <v/>
      </c>
      <c r="KA10" t="str">
        <f>IF(KA9="","",IF($FI9="Y",0,INDEX(Capacity!$S$3:$T$258,MATCH(MOD(INDEX(Capacity!$V$3:$W$258,MATCH(INDEX($J9:$FE9,1,$FJ9),Capacity!$V$3:$V$258,0),2)+KA$9,255),Capacity!$S$3:$S$258,0),2)))</f>
        <v/>
      </c>
      <c r="KB10" t="str">
        <f>IF(KB9="","",IF($FI9="Y",0,INDEX(Capacity!$S$3:$T$258,MATCH(MOD(INDEX(Capacity!$V$3:$W$258,MATCH(INDEX($J9:$FE9,1,$FJ9),Capacity!$V$3:$V$258,0),2)+KB$9,255),Capacity!$S$3:$S$258,0),2)))</f>
        <v/>
      </c>
      <c r="KC10" t="str">
        <f>IF(KC9="","",IF($FI9="Y",0,INDEX(Capacity!$S$3:$T$258,MATCH(MOD(INDEX(Capacity!$V$3:$W$258,MATCH(INDEX($J9:$FE9,1,$FJ9),Capacity!$V$3:$V$258,0),2)+KC$9,255),Capacity!$S$3:$S$258,0),2)))</f>
        <v/>
      </c>
      <c r="KD10" t="str">
        <f>IF(KD9="","",IF($FI9="Y",0,INDEX(Capacity!$S$3:$T$258,MATCH(MOD(INDEX(Capacity!$V$3:$W$258,MATCH(INDEX($J9:$FE9,1,$FJ9),Capacity!$V$3:$V$258,0),2)+KD$9,255),Capacity!$S$3:$S$258,0),2)))</f>
        <v/>
      </c>
      <c r="KE10" t="str">
        <f>IF(KE9="","",IF($FI9="Y",0,INDEX(Capacity!$S$3:$T$258,MATCH(MOD(INDEX(Capacity!$V$3:$W$258,MATCH(INDEX($J9:$FE9,1,$FJ9),Capacity!$V$3:$V$258,0),2)+KE$9,255),Capacity!$S$3:$S$258,0),2)))</f>
        <v/>
      </c>
      <c r="KF10" t="str">
        <f>IF(KF9="","",IF($FI9="Y",0,INDEX(Capacity!$S$3:$T$258,MATCH(MOD(INDEX(Capacity!$V$3:$W$258,MATCH(INDEX($J9:$FE9,1,$FJ9),Capacity!$V$3:$V$258,0),2)+KF$9,255),Capacity!$S$3:$S$258,0),2)))</f>
        <v/>
      </c>
      <c r="KG10" t="str">
        <f>IF(KG9="","",IF($FI9="Y",0,INDEX(Capacity!$S$3:$T$258,MATCH(MOD(INDEX(Capacity!$V$3:$W$258,MATCH(INDEX($J9:$FE9,1,$FJ9),Capacity!$V$3:$V$258,0),2)+KG$9,255),Capacity!$S$3:$S$258,0),2)))</f>
        <v/>
      </c>
      <c r="KH10" t="str">
        <f>IF(KH9="","",IF($FI9="Y",0,INDEX(Capacity!$S$3:$T$258,MATCH(MOD(INDEX(Capacity!$V$3:$W$258,MATCH(INDEX($J9:$FE9,1,$FJ9),Capacity!$V$3:$V$258,0),2)+KH$9,255),Capacity!$S$3:$S$258,0),2)))</f>
        <v/>
      </c>
      <c r="KI10" t="str">
        <f>IF(KI9="","",IF($FI9="Y",0,INDEX(Capacity!$S$3:$T$258,MATCH(MOD(INDEX(Capacity!$V$3:$W$258,MATCH(INDEX($J9:$FE9,1,$FJ9),Capacity!$V$3:$V$258,0),2)+KI$9,255),Capacity!$S$3:$S$258,0),2)))</f>
        <v/>
      </c>
      <c r="KJ10" t="str">
        <f>IF(KJ9="","",IF($FI9="Y",0,INDEX(Capacity!$S$3:$T$258,MATCH(MOD(INDEX(Capacity!$V$3:$W$258,MATCH(INDEX($J9:$FE9,1,$FJ9),Capacity!$V$3:$V$258,0),2)+KJ$9,255),Capacity!$S$3:$S$258,0),2)))</f>
        <v/>
      </c>
      <c r="KK10" t="str">
        <f>IF(KK9="","",IF($FI9="Y",0,INDEX(Capacity!$S$3:$T$258,MATCH(MOD(INDEX(Capacity!$V$3:$W$258,MATCH(INDEX($J9:$FE9,1,$FJ9),Capacity!$V$3:$V$258,0),2)+KK$9,255),Capacity!$S$3:$S$258,0),2)))</f>
        <v/>
      </c>
      <c r="KL10" t="str">
        <f>IF(KL9="","",IF($FI9="Y",0,INDEX(Capacity!$S$3:$T$258,MATCH(MOD(INDEX(Capacity!$V$3:$W$258,MATCH(INDEX($J9:$FE9,1,$FJ9),Capacity!$V$3:$V$258,0),2)+KL$9,255),Capacity!$S$3:$S$258,0),2)))</f>
        <v/>
      </c>
      <c r="KM10" t="str">
        <f>IF(KM9="","",IF($FI9="Y",0,INDEX(Capacity!$S$3:$T$258,MATCH(MOD(INDEX(Capacity!$V$3:$W$258,MATCH(INDEX($J9:$FE9,1,$FJ9),Capacity!$V$3:$V$258,0),2)+KM$9,255),Capacity!$S$3:$S$258,0),2)))</f>
        <v/>
      </c>
      <c r="KN10" t="str">
        <f>IF(KN9="","",IF($FI9="Y",0,INDEX(Capacity!$S$3:$T$258,MATCH(MOD(INDEX(Capacity!$V$3:$W$258,MATCH(INDEX($J9:$FE9,1,$FJ9),Capacity!$V$3:$V$258,0),2)+KN$9,255),Capacity!$S$3:$S$258,0),2)))</f>
        <v/>
      </c>
      <c r="KO10" t="str">
        <f>IF(KO9="","",IF($FI9="Y",0,INDEX(Capacity!$S$3:$T$258,MATCH(MOD(INDEX(Capacity!$V$3:$W$258,MATCH(INDEX($J9:$FE9,1,$FJ9),Capacity!$V$3:$V$258,0),2)+KO$9,255),Capacity!$S$3:$S$258,0),2)))</f>
        <v/>
      </c>
      <c r="KP10" t="str">
        <f>IF(KP9="","",IF($FI9="Y",0,INDEX(Capacity!$S$3:$T$258,MATCH(MOD(INDEX(Capacity!$V$3:$W$258,MATCH(INDEX($J9:$FE9,1,$FJ9),Capacity!$V$3:$V$258,0),2)+KP$9,255),Capacity!$S$3:$S$258,0),2)))</f>
        <v/>
      </c>
      <c r="KQ10" t="str">
        <f>IF(KQ9="","",IF($FI9="Y",0,INDEX(Capacity!$S$3:$T$258,MATCH(MOD(INDEX(Capacity!$V$3:$W$258,MATCH(INDEX($J9:$FE9,1,$FJ9),Capacity!$V$3:$V$258,0),2)+KQ$9,255),Capacity!$S$3:$S$258,0),2)))</f>
        <v/>
      </c>
      <c r="KR10" t="str">
        <f>IF(KR9="","",IF($FI9="Y",0,INDEX(Capacity!$S$3:$T$258,MATCH(MOD(INDEX(Capacity!$V$3:$W$258,MATCH(INDEX($J9:$FE9,1,$FJ9),Capacity!$V$3:$V$258,0),2)+KR$9,255),Capacity!$S$3:$S$258,0),2)))</f>
        <v/>
      </c>
      <c r="KS10" t="str">
        <f>IF(KS9="","",IF($FI9="Y",0,INDEX(Capacity!$S$3:$T$258,MATCH(MOD(INDEX(Capacity!$V$3:$W$258,MATCH(INDEX($J9:$FE9,1,$FJ9),Capacity!$V$3:$V$258,0),2)+KS$9,255),Capacity!$S$3:$S$258,0),2)))</f>
        <v/>
      </c>
      <c r="KT10" t="str">
        <f>IF(KT9="","",IF($FI9="Y",0,INDEX(Capacity!$S$3:$T$258,MATCH(MOD(INDEX(Capacity!$V$3:$W$258,MATCH(INDEX($J9:$FE9,1,$FJ9),Capacity!$V$3:$V$258,0),2)+KT$9,255),Capacity!$S$3:$S$258,0),2)))</f>
        <v/>
      </c>
      <c r="KU10" t="str">
        <f>IF(KU9="","",IF($FI9="Y",0,INDEX(Capacity!$S$3:$T$258,MATCH(MOD(INDEX(Capacity!$V$3:$W$258,MATCH(INDEX($J9:$FE9,1,$FJ9),Capacity!$V$3:$V$258,0),2)+KU$9,255),Capacity!$S$3:$S$258,0),2)))</f>
        <v/>
      </c>
      <c r="KV10" t="str">
        <f>IF(KV9="","",IF($FI9="Y",0,INDEX(Capacity!$S$3:$T$258,MATCH(MOD(INDEX(Capacity!$V$3:$W$258,MATCH(INDEX($J9:$FE9,1,$FJ9),Capacity!$V$3:$V$258,0),2)+KV$9,255),Capacity!$S$3:$S$258,0),2)))</f>
        <v/>
      </c>
      <c r="KW10" t="str">
        <f>IF(KW9="","",IF($FI9="Y",0,INDEX(Capacity!$S$3:$T$258,MATCH(MOD(INDEX(Capacity!$V$3:$W$258,MATCH(INDEX($J9:$FE9,1,$FJ9),Capacity!$V$3:$V$258,0),2)+KW$9,255),Capacity!$S$3:$S$258,0),2)))</f>
        <v/>
      </c>
      <c r="KX10" t="str">
        <f>IF(KX9="","",IF($FI9="Y",0,INDEX(Capacity!$S$3:$T$258,MATCH(MOD(INDEX(Capacity!$V$3:$W$258,MATCH(INDEX($J9:$FE9,1,$FJ9),Capacity!$V$3:$V$258,0),2)+KX$9,255),Capacity!$S$3:$S$258,0),2)))</f>
        <v/>
      </c>
      <c r="KY10" t="str">
        <f>IF(KY9="","",IF($FI9="Y",0,INDEX(Capacity!$S$3:$T$258,MATCH(MOD(INDEX(Capacity!$V$3:$W$258,MATCH(INDEX($J9:$FE9,1,$FJ9),Capacity!$V$3:$V$258,0),2)+KY$9,255),Capacity!$S$3:$S$258,0),2)))</f>
        <v/>
      </c>
      <c r="KZ10" t="str">
        <f>IF(KZ9="","",IF($FI9="Y",0,INDEX(Capacity!$S$3:$T$258,MATCH(MOD(INDEX(Capacity!$V$3:$W$258,MATCH(INDEX($J9:$FE9,1,$FJ9),Capacity!$V$3:$V$258,0),2)+KZ$9,255),Capacity!$S$3:$S$258,0),2)))</f>
        <v/>
      </c>
      <c r="LA10" t="str">
        <f>IF(LA9="","",IF($FI9="Y",0,INDEX(Capacity!$S$3:$T$258,MATCH(MOD(INDEX(Capacity!$V$3:$W$258,MATCH(INDEX($J9:$FE9,1,$FJ9),Capacity!$V$3:$V$258,0),2)+LA$9,255),Capacity!$S$3:$S$258,0),2)))</f>
        <v/>
      </c>
      <c r="LB10" t="str">
        <f>IF(LB9="","",IF($FI9="Y",0,INDEX(Capacity!$S$3:$T$258,MATCH(MOD(INDEX(Capacity!$V$3:$W$258,MATCH(INDEX($J9:$FE9,1,$FJ9),Capacity!$V$3:$V$258,0),2)+LB$9,255),Capacity!$S$3:$S$258,0),2)))</f>
        <v/>
      </c>
      <c r="LC10" t="str">
        <f>IF(LC9="","",IF($FI9="Y",0,INDEX(Capacity!$S$3:$T$258,MATCH(MOD(INDEX(Capacity!$V$3:$W$258,MATCH(INDEX($J9:$FE9,1,$FJ9),Capacity!$V$3:$V$258,0),2)+LC$9,255),Capacity!$S$3:$S$258,0),2)))</f>
        <v/>
      </c>
      <c r="LD10" t="str">
        <f>IF(LD9="","",IF($FI9="Y",0,INDEX(Capacity!$S$3:$T$258,MATCH(MOD(INDEX(Capacity!$V$3:$W$258,MATCH(INDEX($J9:$FE9,1,$FJ9),Capacity!$V$3:$V$258,0),2)+LD$9,255),Capacity!$S$3:$S$258,0),2)))</f>
        <v/>
      </c>
      <c r="LE10" t="str">
        <f>IF(LE9="","",IF($FI9="Y",0,INDEX(Capacity!$S$3:$T$258,MATCH(MOD(INDEX(Capacity!$V$3:$W$258,MATCH(INDEX($J9:$FE9,1,$FJ9),Capacity!$V$3:$V$258,0),2)+LE$9,255),Capacity!$S$3:$S$258,0),2)))</f>
        <v/>
      </c>
      <c r="LF10" t="str">
        <f>IF(LF9="","",IF($FI9="Y",0,INDEX(Capacity!$S$3:$T$258,MATCH(MOD(INDEX(Capacity!$V$3:$W$258,MATCH(INDEX($J9:$FE9,1,$FJ9),Capacity!$V$3:$V$258,0),2)+LF$9,255),Capacity!$S$3:$S$258,0),2)))</f>
        <v/>
      </c>
      <c r="LG10" t="str">
        <f>IF(LG9="","",IF($FI9="Y",0,INDEX(Capacity!$S$3:$T$258,MATCH(MOD(INDEX(Capacity!$V$3:$W$258,MATCH(INDEX($J9:$FE9,1,$FJ9),Capacity!$V$3:$V$258,0),2)+LG$9,255),Capacity!$S$3:$S$258,0),2)))</f>
        <v/>
      </c>
      <c r="LH10" t="str">
        <f>IF(LH9="","",IF($FI9="Y",0,INDEX(Capacity!$S$3:$T$258,MATCH(MOD(INDEX(Capacity!$V$3:$W$258,MATCH(INDEX($J9:$FE9,1,$FJ9),Capacity!$V$3:$V$258,0),2)+LH$9,255),Capacity!$S$3:$S$258,0),2)))</f>
        <v/>
      </c>
    </row>
    <row r="11" spans="1:320" x14ac:dyDescent="0.25">
      <c r="B11" s="6"/>
      <c r="H11" s="3"/>
      <c r="I11" s="7">
        <f t="shared" ref="I11:I74" si="26">I10+1</f>
        <v>2</v>
      </c>
      <c r="J11" t="str">
        <f t="shared" si="21"/>
        <v/>
      </c>
      <c r="K11">
        <f t="shared" si="21"/>
        <v>0</v>
      </c>
      <c r="L11">
        <f t="shared" si="21"/>
        <v>11</v>
      </c>
      <c r="M11">
        <f t="shared" si="21"/>
        <v>18</v>
      </c>
      <c r="N11">
        <f t="shared" si="21"/>
        <v>70</v>
      </c>
      <c r="O11">
        <f t="shared" si="21"/>
        <v>117</v>
      </c>
      <c r="P11">
        <f t="shared" si="21"/>
        <v>122</v>
      </c>
      <c r="Q11">
        <f t="shared" si="21"/>
        <v>114</v>
      </c>
      <c r="R11">
        <f t="shared" si="21"/>
        <v>75</v>
      </c>
      <c r="S11">
        <f t="shared" si="21"/>
        <v>165</v>
      </c>
      <c r="T11">
        <f t="shared" si="21"/>
        <v>26</v>
      </c>
      <c r="U11">
        <f t="shared" si="21"/>
        <v>152</v>
      </c>
      <c r="V11">
        <f t="shared" si="21"/>
        <v>240</v>
      </c>
      <c r="W11">
        <f t="shared" si="21"/>
        <v>14</v>
      </c>
      <c r="X11">
        <f t="shared" si="21"/>
        <v>231</v>
      </c>
      <c r="Y11">
        <f t="shared" si="21"/>
        <v>64</v>
      </c>
      <c r="Z11">
        <f t="shared" si="21"/>
        <v>219</v>
      </c>
      <c r="AA11">
        <f t="shared" si="21"/>
        <v>208</v>
      </c>
      <c r="AB11">
        <f t="shared" si="21"/>
        <v>236</v>
      </c>
      <c r="AC11">
        <f t="shared" si="21"/>
        <v>17</v>
      </c>
      <c r="AD11">
        <f t="shared" si="21"/>
        <v>236</v>
      </c>
      <c r="AE11">
        <f t="shared" si="21"/>
        <v>17</v>
      </c>
      <c r="AF11">
        <f t="shared" si="21"/>
        <v>236</v>
      </c>
      <c r="AG11">
        <f t="shared" si="21"/>
        <v>17</v>
      </c>
      <c r="AH11">
        <f t="shared" si="21"/>
        <v>236</v>
      </c>
      <c r="AI11">
        <f t="shared" si="21"/>
        <v>17</v>
      </c>
      <c r="AJ11">
        <f t="shared" si="21"/>
        <v>236</v>
      </c>
      <c r="AK11">
        <f t="shared" si="21"/>
        <v>17</v>
      </c>
      <c r="AL11">
        <f t="shared" si="21"/>
        <v>236</v>
      </c>
      <c r="AM11">
        <f t="shared" si="21"/>
        <v>17</v>
      </c>
      <c r="AN11">
        <f t="shared" si="21"/>
        <v>236</v>
      </c>
      <c r="AO11">
        <f t="shared" si="21"/>
        <v>17</v>
      </c>
      <c r="AP11">
        <f t="shared" si="21"/>
        <v>236</v>
      </c>
      <c r="AQ11">
        <f t="shared" si="21"/>
        <v>17</v>
      </c>
      <c r="AR11">
        <f t="shared" si="21"/>
        <v>0</v>
      </c>
      <c r="AS11">
        <f t="shared" si="21"/>
        <v>0</v>
      </c>
      <c r="AT11">
        <f t="shared" si="21"/>
        <v>0</v>
      </c>
      <c r="AU11">
        <f t="shared" si="21"/>
        <v>0</v>
      </c>
      <c r="AV11">
        <f t="shared" si="21"/>
        <v>0</v>
      </c>
      <c r="AW11">
        <f t="shared" si="21"/>
        <v>0</v>
      </c>
      <c r="AX11">
        <f t="shared" si="21"/>
        <v>0</v>
      </c>
      <c r="AY11">
        <f t="shared" si="21"/>
        <v>0</v>
      </c>
      <c r="AZ11">
        <f t="shared" si="21"/>
        <v>0</v>
      </c>
      <c r="BA11">
        <f t="shared" si="21"/>
        <v>0</v>
      </c>
      <c r="BB11">
        <f t="shared" si="21"/>
        <v>0</v>
      </c>
      <c r="BC11">
        <f t="shared" si="21"/>
        <v>0</v>
      </c>
      <c r="BD11">
        <f t="shared" si="21"/>
        <v>0</v>
      </c>
      <c r="BE11">
        <f t="shared" si="21"/>
        <v>0</v>
      </c>
      <c r="BF11">
        <f t="shared" si="21"/>
        <v>0</v>
      </c>
      <c r="BG11">
        <f t="shared" si="21"/>
        <v>0</v>
      </c>
      <c r="BH11">
        <f t="shared" si="21"/>
        <v>0</v>
      </c>
      <c r="BI11">
        <f t="shared" si="21"/>
        <v>0</v>
      </c>
      <c r="BJ11">
        <f t="shared" si="21"/>
        <v>0</v>
      </c>
      <c r="BK11">
        <f t="shared" si="21"/>
        <v>0</v>
      </c>
      <c r="BL11">
        <f t="shared" si="21"/>
        <v>0</v>
      </c>
      <c r="BM11">
        <f t="shared" si="21"/>
        <v>0</v>
      </c>
      <c r="BN11">
        <f t="shared" si="21"/>
        <v>0</v>
      </c>
      <c r="BO11">
        <f t="shared" si="21"/>
        <v>0</v>
      </c>
      <c r="BP11">
        <f t="shared" si="21"/>
        <v>0</v>
      </c>
      <c r="BQ11">
        <f t="shared" si="21"/>
        <v>0</v>
      </c>
      <c r="BR11">
        <f t="shared" si="21"/>
        <v>0</v>
      </c>
      <c r="BS11">
        <f t="shared" si="21"/>
        <v>0</v>
      </c>
      <c r="BT11">
        <f t="shared" si="21"/>
        <v>0</v>
      </c>
      <c r="BU11">
        <f t="shared" si="21"/>
        <v>0</v>
      </c>
      <c r="BV11">
        <f t="shared" si="22"/>
        <v>0</v>
      </c>
      <c r="BW11">
        <f t="shared" si="22"/>
        <v>0</v>
      </c>
      <c r="BX11">
        <f t="shared" si="22"/>
        <v>0</v>
      </c>
      <c r="BY11">
        <f t="shared" si="22"/>
        <v>0</v>
      </c>
      <c r="BZ11">
        <f t="shared" si="22"/>
        <v>0</v>
      </c>
      <c r="CA11">
        <f t="shared" si="22"/>
        <v>0</v>
      </c>
      <c r="CB11">
        <f t="shared" si="22"/>
        <v>0</v>
      </c>
      <c r="CC11">
        <f t="shared" si="22"/>
        <v>0</v>
      </c>
      <c r="CD11">
        <f t="shared" si="22"/>
        <v>0</v>
      </c>
      <c r="CE11">
        <f t="shared" si="22"/>
        <v>0</v>
      </c>
      <c r="CF11">
        <f t="shared" si="22"/>
        <v>0</v>
      </c>
      <c r="CG11">
        <f t="shared" si="22"/>
        <v>0</v>
      </c>
      <c r="CH11">
        <f t="shared" si="22"/>
        <v>0</v>
      </c>
      <c r="CI11">
        <f t="shared" si="22"/>
        <v>0</v>
      </c>
      <c r="CJ11">
        <f t="shared" si="22"/>
        <v>0</v>
      </c>
      <c r="CK11">
        <f t="shared" si="22"/>
        <v>0</v>
      </c>
      <c r="CL11">
        <f t="shared" si="22"/>
        <v>0</v>
      </c>
      <c r="CM11">
        <f t="shared" si="22"/>
        <v>0</v>
      </c>
      <c r="CN11">
        <f t="shared" si="22"/>
        <v>0</v>
      </c>
      <c r="CO11">
        <f t="shared" si="22"/>
        <v>0</v>
      </c>
      <c r="CP11">
        <f t="shared" si="22"/>
        <v>0</v>
      </c>
      <c r="CQ11">
        <f t="shared" si="22"/>
        <v>0</v>
      </c>
      <c r="CR11">
        <f t="shared" si="22"/>
        <v>0</v>
      </c>
      <c r="CS11">
        <f t="shared" si="22"/>
        <v>0</v>
      </c>
      <c r="CT11">
        <f t="shared" si="22"/>
        <v>0</v>
      </c>
      <c r="CU11">
        <f t="shared" si="22"/>
        <v>0</v>
      </c>
      <c r="CV11">
        <f t="shared" si="22"/>
        <v>0</v>
      </c>
      <c r="CW11">
        <f t="shared" si="22"/>
        <v>0</v>
      </c>
      <c r="CX11">
        <f t="shared" si="22"/>
        <v>0</v>
      </c>
      <c r="CY11">
        <f t="shared" si="22"/>
        <v>0</v>
      </c>
      <c r="CZ11">
        <f t="shared" si="22"/>
        <v>0</v>
      </c>
      <c r="DA11">
        <f t="shared" si="22"/>
        <v>0</v>
      </c>
      <c r="DB11">
        <f t="shared" si="22"/>
        <v>0</v>
      </c>
      <c r="DC11">
        <f t="shared" si="22"/>
        <v>0</v>
      </c>
      <c r="DD11">
        <f t="shared" si="22"/>
        <v>0</v>
      </c>
      <c r="DE11">
        <f t="shared" si="22"/>
        <v>0</v>
      </c>
      <c r="DF11">
        <f t="shared" si="22"/>
        <v>0</v>
      </c>
      <c r="DG11">
        <f t="shared" si="22"/>
        <v>0</v>
      </c>
      <c r="DH11">
        <f t="shared" si="22"/>
        <v>0</v>
      </c>
      <c r="DI11">
        <f t="shared" si="22"/>
        <v>0</v>
      </c>
      <c r="DJ11">
        <f t="shared" si="22"/>
        <v>0</v>
      </c>
      <c r="DK11">
        <f t="shared" si="22"/>
        <v>0</v>
      </c>
      <c r="DL11">
        <f t="shared" si="22"/>
        <v>0</v>
      </c>
      <c r="DM11">
        <f t="shared" si="22"/>
        <v>0</v>
      </c>
      <c r="DN11">
        <f t="shared" si="22"/>
        <v>0</v>
      </c>
      <c r="DO11">
        <f t="shared" si="22"/>
        <v>0</v>
      </c>
      <c r="DP11">
        <f t="shared" si="22"/>
        <v>0</v>
      </c>
      <c r="DQ11">
        <f t="shared" si="22"/>
        <v>0</v>
      </c>
      <c r="DR11">
        <f t="shared" si="22"/>
        <v>0</v>
      </c>
      <c r="DS11">
        <f t="shared" si="22"/>
        <v>0</v>
      </c>
      <c r="DT11">
        <f t="shared" si="22"/>
        <v>0</v>
      </c>
      <c r="DU11">
        <f t="shared" si="22"/>
        <v>0</v>
      </c>
      <c r="DV11">
        <f t="shared" si="22"/>
        <v>0</v>
      </c>
      <c r="DW11">
        <f t="shared" si="22"/>
        <v>0</v>
      </c>
      <c r="DX11">
        <f t="shared" si="22"/>
        <v>0</v>
      </c>
      <c r="DY11">
        <f t="shared" si="22"/>
        <v>0</v>
      </c>
      <c r="DZ11">
        <f t="shared" si="22"/>
        <v>0</v>
      </c>
      <c r="EA11">
        <f t="shared" si="22"/>
        <v>0</v>
      </c>
      <c r="EB11">
        <f t="shared" si="22"/>
        <v>0</v>
      </c>
      <c r="EC11">
        <f t="shared" si="22"/>
        <v>0</v>
      </c>
      <c r="ED11">
        <f t="shared" si="22"/>
        <v>0</v>
      </c>
      <c r="EE11">
        <f t="shared" si="22"/>
        <v>0</v>
      </c>
      <c r="EF11">
        <f t="shared" si="22"/>
        <v>0</v>
      </c>
      <c r="EG11">
        <f t="shared" si="22"/>
        <v>0</v>
      </c>
      <c r="EH11">
        <f t="shared" si="23"/>
        <v>0</v>
      </c>
      <c r="EI11">
        <f t="shared" si="23"/>
        <v>0</v>
      </c>
      <c r="EJ11">
        <f t="shared" si="23"/>
        <v>0</v>
      </c>
      <c r="EK11">
        <f t="shared" si="23"/>
        <v>0</v>
      </c>
      <c r="EL11">
        <f t="shared" si="23"/>
        <v>0</v>
      </c>
      <c r="EM11">
        <f t="shared" si="23"/>
        <v>0</v>
      </c>
      <c r="EN11">
        <f t="shared" si="23"/>
        <v>0</v>
      </c>
      <c r="EO11">
        <f t="shared" si="23"/>
        <v>0</v>
      </c>
      <c r="EP11">
        <f t="shared" si="23"/>
        <v>0</v>
      </c>
      <c r="EQ11">
        <f t="shared" si="23"/>
        <v>0</v>
      </c>
      <c r="ER11">
        <f t="shared" si="23"/>
        <v>0</v>
      </c>
      <c r="ES11">
        <f t="shared" si="23"/>
        <v>0</v>
      </c>
      <c r="ET11">
        <f t="shared" si="23"/>
        <v>0</v>
      </c>
      <c r="EU11">
        <f t="shared" si="23"/>
        <v>0</v>
      </c>
      <c r="EV11">
        <f t="shared" si="23"/>
        <v>0</v>
      </c>
      <c r="EW11">
        <f t="shared" si="23"/>
        <v>0</v>
      </c>
      <c r="EX11">
        <f t="shared" si="23"/>
        <v>0</v>
      </c>
      <c r="EY11">
        <f t="shared" si="23"/>
        <v>0</v>
      </c>
      <c r="EZ11">
        <f t="shared" si="23"/>
        <v>0</v>
      </c>
      <c r="FA11">
        <f t="shared" si="23"/>
        <v>0</v>
      </c>
      <c r="FB11">
        <f t="shared" si="23"/>
        <v>0</v>
      </c>
      <c r="FC11">
        <f t="shared" si="23"/>
        <v>0</v>
      </c>
      <c r="FD11">
        <f t="shared" si="23"/>
        <v>0</v>
      </c>
      <c r="FE11">
        <f t="shared" si="23"/>
        <v>0</v>
      </c>
      <c r="FG11" s="48" t="str">
        <f t="shared" ref="FG11:FG74" si="27">IF(I11=$J$7+1,"HERE","")</f>
        <v/>
      </c>
      <c r="FI11" s="1" t="str">
        <f t="shared" si="24"/>
        <v/>
      </c>
      <c r="FJ11">
        <f t="shared" si="25"/>
        <v>3</v>
      </c>
      <c r="FK11">
        <f>FM8-FJ10+1</f>
        <v>42</v>
      </c>
      <c r="FM11">
        <f>IF(FM10="","",IF($FI10="Y",0,INDEX(Capacity!$S$3:$T$258,MATCH(MOD(INDEX(Capacity!$V$3:$W$258,MATCH(INDEX($J10:$FE10,1,$FJ10),Capacity!$V$3:$V$258,0),2)+FM$9,255),Capacity!$S$3:$S$258,0),2)))</f>
        <v>212</v>
      </c>
      <c r="FN11">
        <f>IF(FN10="","",IF($FI10="Y",0,INDEX(Capacity!$S$3:$T$258,MATCH(MOD(INDEX(Capacity!$V$3:$W$258,MATCH(INDEX($J10:$FE10,1,$FJ10),Capacity!$V$3:$V$258,0),2)+FN$9,255),Capacity!$S$3:$S$258,0),2)))</f>
        <v>74</v>
      </c>
      <c r="FO11">
        <f>IF(FO10="","",IF($FI10="Y",0,INDEX(Capacity!$S$3:$T$258,MATCH(MOD(INDEX(Capacity!$V$3:$W$258,MATCH(INDEX($J10:$FE10,1,$FJ10),Capacity!$V$3:$V$258,0),2)+FO$9,255),Capacity!$S$3:$S$258,0),2)))</f>
        <v>208</v>
      </c>
      <c r="FP11">
        <f>IF(FP10="","",IF($FI10="Y",0,INDEX(Capacity!$S$3:$T$258,MATCH(MOD(INDEX(Capacity!$V$3:$W$258,MATCH(INDEX($J10:$FE10,1,$FJ10),Capacity!$V$3:$V$258,0),2)+FP$9,255),Capacity!$S$3:$S$258,0),2)))</f>
        <v>127</v>
      </c>
      <c r="FQ11">
        <f>IF(FQ10="","",IF($FI10="Y",0,INDEX(Capacity!$S$3:$T$258,MATCH(MOD(INDEX(Capacity!$V$3:$W$258,MATCH(INDEX($J10:$FE10,1,$FJ10),Capacity!$V$3:$V$258,0),2)+FQ$9,255),Capacity!$S$3:$S$258,0),2)))</f>
        <v>68</v>
      </c>
      <c r="FR11">
        <f>IF(FR10="","",IF($FI10="Y",0,INDEX(Capacity!$S$3:$T$258,MATCH(MOD(INDEX(Capacity!$V$3:$W$258,MATCH(INDEX($J10:$FE10,1,$FJ10),Capacity!$V$3:$V$258,0),2)+FR$9,255),Capacity!$S$3:$S$258,0),2)))</f>
        <v>115</v>
      </c>
      <c r="FS11">
        <f>IF(FS10="","",IF($FI10="Y",0,INDEX(Capacity!$S$3:$T$258,MATCH(MOD(INDEX(Capacity!$V$3:$W$258,MATCH(INDEX($J10:$FE10,1,$FJ10),Capacity!$V$3:$V$258,0),2)+FS$9,255),Capacity!$S$3:$S$258,0),2)))</f>
        <v>206</v>
      </c>
      <c r="FT11">
        <f>IF(FT10="","",IF($FI10="Y",0,INDEX(Capacity!$S$3:$T$258,MATCH(MOD(INDEX(Capacity!$V$3:$W$258,MATCH(INDEX($J10:$FE10,1,$FJ10),Capacity!$V$3:$V$258,0),2)+FT$9,255),Capacity!$S$3:$S$258,0),2)))</f>
        <v>26</v>
      </c>
      <c r="FU11">
        <f>IF(FU10="","",IF($FI10="Y",0,INDEX(Capacity!$S$3:$T$258,MATCH(MOD(INDEX(Capacity!$V$3:$W$258,MATCH(INDEX($J10:$FE10,1,$FJ10),Capacity!$V$3:$V$258,0),2)+FU$9,255),Capacity!$S$3:$S$258,0),2)))</f>
        <v>169</v>
      </c>
      <c r="FV11">
        <f>IF(FV10="","",IF($FI10="Y",0,INDEX(Capacity!$S$3:$T$258,MATCH(MOD(INDEX(Capacity!$V$3:$W$258,MATCH(INDEX($J10:$FE10,1,$FJ10),Capacity!$V$3:$V$258,0),2)+FV$9,255),Capacity!$S$3:$S$258,0),2)))</f>
        <v>202</v>
      </c>
      <c r="FW11">
        <f>IF(FW10="","",IF($FI10="Y",0,INDEX(Capacity!$S$3:$T$258,MATCH(MOD(INDEX(Capacity!$V$3:$W$258,MATCH(INDEX($J10:$FE10,1,$FJ10),Capacity!$V$3:$V$258,0),2)+FW$9,255),Capacity!$S$3:$S$258,0),2)))</f>
        <v>177</v>
      </c>
      <c r="FX11" t="str">
        <f>IF(FX10="","",IF($FI10="Y",0,INDEX(Capacity!$S$3:$T$258,MATCH(MOD(INDEX(Capacity!$V$3:$W$258,MATCH(INDEX($J10:$FE10,1,$FJ10),Capacity!$V$3:$V$258,0),2)+FX$9,255),Capacity!$S$3:$S$258,0),2)))</f>
        <v/>
      </c>
      <c r="FY11" t="str">
        <f>IF(FY10="","",IF($FI10="Y",0,INDEX(Capacity!$S$3:$T$258,MATCH(MOD(INDEX(Capacity!$V$3:$W$258,MATCH(INDEX($J10:$FE10,1,$FJ10),Capacity!$V$3:$V$258,0),2)+FY$9,255),Capacity!$S$3:$S$258,0),2)))</f>
        <v/>
      </c>
      <c r="FZ11" t="str">
        <f>IF(FZ10="","",IF($FI10="Y",0,INDEX(Capacity!$S$3:$T$258,MATCH(MOD(INDEX(Capacity!$V$3:$W$258,MATCH(INDEX($J10:$FE10,1,$FJ10),Capacity!$V$3:$V$258,0),2)+FZ$9,255),Capacity!$S$3:$S$258,0),2)))</f>
        <v/>
      </c>
      <c r="GA11" t="str">
        <f>IF(GA10="","",IF($FI10="Y",0,INDEX(Capacity!$S$3:$T$258,MATCH(MOD(INDEX(Capacity!$V$3:$W$258,MATCH(INDEX($J10:$FE10,1,$FJ10),Capacity!$V$3:$V$258,0),2)+GA$9,255),Capacity!$S$3:$S$258,0),2)))</f>
        <v/>
      </c>
      <c r="GB11" t="str">
        <f>IF(GB10="","",IF($FI10="Y",0,INDEX(Capacity!$S$3:$T$258,MATCH(MOD(INDEX(Capacity!$V$3:$W$258,MATCH(INDEX($J10:$FE10,1,$FJ10),Capacity!$V$3:$V$258,0),2)+GB$9,255),Capacity!$S$3:$S$258,0),2)))</f>
        <v/>
      </c>
      <c r="GC11" t="str">
        <f>IF(GC10="","",IF($FI10="Y",0,INDEX(Capacity!$S$3:$T$258,MATCH(MOD(INDEX(Capacity!$V$3:$W$258,MATCH(INDEX($J10:$FE10,1,$FJ10),Capacity!$V$3:$V$258,0),2)+GC$9,255),Capacity!$S$3:$S$258,0),2)))</f>
        <v/>
      </c>
      <c r="GD11" t="str">
        <f>IF(GD10="","",IF($FI10="Y",0,INDEX(Capacity!$S$3:$T$258,MATCH(MOD(INDEX(Capacity!$V$3:$W$258,MATCH(INDEX($J10:$FE10,1,$FJ10),Capacity!$V$3:$V$258,0),2)+GD$9,255),Capacity!$S$3:$S$258,0),2)))</f>
        <v/>
      </c>
      <c r="GE11" t="str">
        <f>IF(GE10="","",IF($FI10="Y",0,INDEX(Capacity!$S$3:$T$258,MATCH(MOD(INDEX(Capacity!$V$3:$W$258,MATCH(INDEX($J10:$FE10,1,$FJ10),Capacity!$V$3:$V$258,0),2)+GE$9,255),Capacity!$S$3:$S$258,0),2)))</f>
        <v/>
      </c>
      <c r="GF11" t="str">
        <f>IF(GF10="","",IF($FI10="Y",0,INDEX(Capacity!$S$3:$T$258,MATCH(MOD(INDEX(Capacity!$V$3:$W$258,MATCH(INDEX($J10:$FE10,1,$FJ10),Capacity!$V$3:$V$258,0),2)+GF$9,255),Capacity!$S$3:$S$258,0),2)))</f>
        <v/>
      </c>
      <c r="GG11" t="str">
        <f>IF(GG10="","",IF($FI10="Y",0,INDEX(Capacity!$S$3:$T$258,MATCH(MOD(INDEX(Capacity!$V$3:$W$258,MATCH(INDEX($J10:$FE10,1,$FJ10),Capacity!$V$3:$V$258,0),2)+GG$9,255),Capacity!$S$3:$S$258,0),2)))</f>
        <v/>
      </c>
      <c r="GH11" t="str">
        <f>IF(GH10="","",IF($FI10="Y",0,INDEX(Capacity!$S$3:$T$258,MATCH(MOD(INDEX(Capacity!$V$3:$W$258,MATCH(INDEX($J10:$FE10,1,$FJ10),Capacity!$V$3:$V$258,0),2)+GH$9,255),Capacity!$S$3:$S$258,0),2)))</f>
        <v/>
      </c>
      <c r="GI11" t="str">
        <f>IF(GI10="","",IF($FI10="Y",0,INDEX(Capacity!$S$3:$T$258,MATCH(MOD(INDEX(Capacity!$V$3:$W$258,MATCH(INDEX($J10:$FE10,1,$FJ10),Capacity!$V$3:$V$258,0),2)+GI$9,255),Capacity!$S$3:$S$258,0),2)))</f>
        <v/>
      </c>
      <c r="GJ11" t="str">
        <f>IF(GJ10="","",IF($FI10="Y",0,INDEX(Capacity!$S$3:$T$258,MATCH(MOD(INDEX(Capacity!$V$3:$W$258,MATCH(INDEX($J10:$FE10,1,$FJ10),Capacity!$V$3:$V$258,0),2)+GJ$9,255),Capacity!$S$3:$S$258,0),2)))</f>
        <v/>
      </c>
      <c r="GK11" t="str">
        <f>IF(GK10="","",IF($FI10="Y",0,INDEX(Capacity!$S$3:$T$258,MATCH(MOD(INDEX(Capacity!$V$3:$W$258,MATCH(INDEX($J10:$FE10,1,$FJ10),Capacity!$V$3:$V$258,0),2)+GK$9,255),Capacity!$S$3:$S$258,0),2)))</f>
        <v/>
      </c>
      <c r="GL11" t="str">
        <f>IF(GL10="","",IF($FI10="Y",0,INDEX(Capacity!$S$3:$T$258,MATCH(MOD(INDEX(Capacity!$V$3:$W$258,MATCH(INDEX($J10:$FE10,1,$FJ10),Capacity!$V$3:$V$258,0),2)+GL$9,255),Capacity!$S$3:$S$258,0),2)))</f>
        <v/>
      </c>
      <c r="GM11" t="str">
        <f>IF(GM10="","",IF($FI10="Y",0,INDEX(Capacity!$S$3:$T$258,MATCH(MOD(INDEX(Capacity!$V$3:$W$258,MATCH(INDEX($J10:$FE10,1,$FJ10),Capacity!$V$3:$V$258,0),2)+GM$9,255),Capacity!$S$3:$S$258,0),2)))</f>
        <v/>
      </c>
      <c r="GN11" t="str">
        <f>IF(GN10="","",IF($FI10="Y",0,INDEX(Capacity!$S$3:$T$258,MATCH(MOD(INDEX(Capacity!$V$3:$W$258,MATCH(INDEX($J10:$FE10,1,$FJ10),Capacity!$V$3:$V$258,0),2)+GN$9,255),Capacity!$S$3:$S$258,0),2)))</f>
        <v/>
      </c>
      <c r="GO11" t="str">
        <f>IF(GO10="","",IF($FI10="Y",0,INDEX(Capacity!$S$3:$T$258,MATCH(MOD(INDEX(Capacity!$V$3:$W$258,MATCH(INDEX($J10:$FE10,1,$FJ10),Capacity!$V$3:$V$258,0),2)+GO$9,255),Capacity!$S$3:$S$258,0),2)))</f>
        <v/>
      </c>
      <c r="GP11" t="str">
        <f>IF(GP10="","",IF($FI10="Y",0,INDEX(Capacity!$S$3:$T$258,MATCH(MOD(INDEX(Capacity!$V$3:$W$258,MATCH(INDEX($J10:$FE10,1,$FJ10),Capacity!$V$3:$V$258,0),2)+GP$9,255),Capacity!$S$3:$S$258,0),2)))</f>
        <v/>
      </c>
      <c r="GQ11" t="str">
        <f>IF(GQ10="","",IF($FI10="Y",0,INDEX(Capacity!$S$3:$T$258,MATCH(MOD(INDEX(Capacity!$V$3:$W$258,MATCH(INDEX($J10:$FE10,1,$FJ10),Capacity!$V$3:$V$258,0),2)+GQ$9,255),Capacity!$S$3:$S$258,0),2)))</f>
        <v/>
      </c>
      <c r="GR11" t="str">
        <f>IF(GR10="","",IF($FI10="Y",0,INDEX(Capacity!$S$3:$T$258,MATCH(MOD(INDEX(Capacity!$V$3:$W$258,MATCH(INDEX($J10:$FE10,1,$FJ10),Capacity!$V$3:$V$258,0),2)+GR$9,255),Capacity!$S$3:$S$258,0),2)))</f>
        <v/>
      </c>
      <c r="GS11" t="str">
        <f>IF(GS10="","",IF($FI10="Y",0,INDEX(Capacity!$S$3:$T$258,MATCH(MOD(INDEX(Capacity!$V$3:$W$258,MATCH(INDEX($J10:$FE10,1,$FJ10),Capacity!$V$3:$V$258,0),2)+GS$9,255),Capacity!$S$3:$S$258,0),2)))</f>
        <v/>
      </c>
      <c r="GT11" t="str">
        <f>IF(GT10="","",IF($FI10="Y",0,INDEX(Capacity!$S$3:$T$258,MATCH(MOD(INDEX(Capacity!$V$3:$W$258,MATCH(INDEX($J10:$FE10,1,$FJ10),Capacity!$V$3:$V$258,0),2)+GT$9,255),Capacity!$S$3:$S$258,0),2)))</f>
        <v/>
      </c>
      <c r="GU11" t="str">
        <f>IF(GU10="","",IF($FI10="Y",0,INDEX(Capacity!$S$3:$T$258,MATCH(MOD(INDEX(Capacity!$V$3:$W$258,MATCH(INDEX($J10:$FE10,1,$FJ10),Capacity!$V$3:$V$258,0),2)+GU$9,255),Capacity!$S$3:$S$258,0),2)))</f>
        <v/>
      </c>
      <c r="GV11" t="str">
        <f>IF(GV10="","",IF($FI10="Y",0,INDEX(Capacity!$S$3:$T$258,MATCH(MOD(INDEX(Capacity!$V$3:$W$258,MATCH(INDEX($J10:$FE10,1,$FJ10),Capacity!$V$3:$V$258,0),2)+GV$9,255),Capacity!$S$3:$S$258,0),2)))</f>
        <v/>
      </c>
      <c r="GW11" t="str">
        <f>IF(GW10="","",IF($FI10="Y",0,INDEX(Capacity!$S$3:$T$258,MATCH(MOD(INDEX(Capacity!$V$3:$W$258,MATCH(INDEX($J10:$FE10,1,$FJ10),Capacity!$V$3:$V$258,0),2)+GW$9,255),Capacity!$S$3:$S$258,0),2)))</f>
        <v/>
      </c>
      <c r="GX11" t="str">
        <f>IF(GX10="","",IF($FI10="Y",0,INDEX(Capacity!$S$3:$T$258,MATCH(MOD(INDEX(Capacity!$V$3:$W$258,MATCH(INDEX($J10:$FE10,1,$FJ10),Capacity!$V$3:$V$258,0),2)+GX$9,255),Capacity!$S$3:$S$258,0),2)))</f>
        <v/>
      </c>
      <c r="GY11" t="str">
        <f>IF(GY10="","",IF($FI10="Y",0,INDEX(Capacity!$S$3:$T$258,MATCH(MOD(INDEX(Capacity!$V$3:$W$258,MATCH(INDEX($J10:$FE10,1,$FJ10),Capacity!$V$3:$V$258,0),2)+GY$9,255),Capacity!$S$3:$S$258,0),2)))</f>
        <v/>
      </c>
      <c r="GZ11" t="str">
        <f>IF(GZ10="","",IF($FI10="Y",0,INDEX(Capacity!$S$3:$T$258,MATCH(MOD(INDEX(Capacity!$V$3:$W$258,MATCH(INDEX($J10:$FE10,1,$FJ10),Capacity!$V$3:$V$258,0),2)+GZ$9,255),Capacity!$S$3:$S$258,0),2)))</f>
        <v/>
      </c>
      <c r="HA11" t="str">
        <f>IF(HA10="","",IF($FI10="Y",0,INDEX(Capacity!$S$3:$T$258,MATCH(MOD(INDEX(Capacity!$V$3:$W$258,MATCH(INDEX($J10:$FE10,1,$FJ10),Capacity!$V$3:$V$258,0),2)+HA$9,255),Capacity!$S$3:$S$258,0),2)))</f>
        <v/>
      </c>
      <c r="HB11" t="str">
        <f>IF(HB10="","",IF($FI10="Y",0,INDEX(Capacity!$S$3:$T$258,MATCH(MOD(INDEX(Capacity!$V$3:$W$258,MATCH(INDEX($J10:$FE10,1,$FJ10),Capacity!$V$3:$V$258,0),2)+HB$9,255),Capacity!$S$3:$S$258,0),2)))</f>
        <v/>
      </c>
      <c r="HC11" t="str">
        <f>IF(HC10="","",IF($FI10="Y",0,INDEX(Capacity!$S$3:$T$258,MATCH(MOD(INDEX(Capacity!$V$3:$W$258,MATCH(INDEX($J10:$FE10,1,$FJ10),Capacity!$V$3:$V$258,0),2)+HC$9,255),Capacity!$S$3:$S$258,0),2)))</f>
        <v/>
      </c>
      <c r="HD11" t="str">
        <f>IF(HD10="","",IF($FI10="Y",0,INDEX(Capacity!$S$3:$T$258,MATCH(MOD(INDEX(Capacity!$V$3:$W$258,MATCH(INDEX($J10:$FE10,1,$FJ10),Capacity!$V$3:$V$258,0),2)+HD$9,255),Capacity!$S$3:$S$258,0),2)))</f>
        <v/>
      </c>
      <c r="HE11" t="str">
        <f>IF(HE10="","",IF($FI10="Y",0,INDEX(Capacity!$S$3:$T$258,MATCH(MOD(INDEX(Capacity!$V$3:$W$258,MATCH(INDEX($J10:$FE10,1,$FJ10),Capacity!$V$3:$V$258,0),2)+HE$9,255),Capacity!$S$3:$S$258,0),2)))</f>
        <v/>
      </c>
      <c r="HF11" t="str">
        <f>IF(HF10="","",IF($FI10="Y",0,INDEX(Capacity!$S$3:$T$258,MATCH(MOD(INDEX(Capacity!$V$3:$W$258,MATCH(INDEX($J10:$FE10,1,$FJ10),Capacity!$V$3:$V$258,0),2)+HF$9,255),Capacity!$S$3:$S$258,0),2)))</f>
        <v/>
      </c>
      <c r="HG11" t="str">
        <f>IF(HG10="","",IF($FI10="Y",0,INDEX(Capacity!$S$3:$T$258,MATCH(MOD(INDEX(Capacity!$V$3:$W$258,MATCH(INDEX($J10:$FE10,1,$FJ10),Capacity!$V$3:$V$258,0),2)+HG$9,255),Capacity!$S$3:$S$258,0),2)))</f>
        <v/>
      </c>
      <c r="HH11" t="str">
        <f>IF(HH10="","",IF($FI10="Y",0,INDEX(Capacity!$S$3:$T$258,MATCH(MOD(INDEX(Capacity!$V$3:$W$258,MATCH(INDEX($J10:$FE10,1,$FJ10),Capacity!$V$3:$V$258,0),2)+HH$9,255),Capacity!$S$3:$S$258,0),2)))</f>
        <v/>
      </c>
      <c r="HI11" t="str">
        <f>IF(HI10="","",IF($FI10="Y",0,INDEX(Capacity!$S$3:$T$258,MATCH(MOD(INDEX(Capacity!$V$3:$W$258,MATCH(INDEX($J10:$FE10,1,$FJ10),Capacity!$V$3:$V$258,0),2)+HI$9,255),Capacity!$S$3:$S$258,0),2)))</f>
        <v/>
      </c>
      <c r="HJ11" t="str">
        <f>IF(HJ10="","",IF($FI10="Y",0,INDEX(Capacity!$S$3:$T$258,MATCH(MOD(INDEX(Capacity!$V$3:$W$258,MATCH(INDEX($J10:$FE10,1,$FJ10),Capacity!$V$3:$V$258,0),2)+HJ$9,255),Capacity!$S$3:$S$258,0),2)))</f>
        <v/>
      </c>
      <c r="HK11" t="str">
        <f>IF(HK10="","",IF($FI10="Y",0,INDEX(Capacity!$S$3:$T$258,MATCH(MOD(INDEX(Capacity!$V$3:$W$258,MATCH(INDEX($J10:$FE10,1,$FJ10),Capacity!$V$3:$V$258,0),2)+HK$9,255),Capacity!$S$3:$S$258,0),2)))</f>
        <v/>
      </c>
      <c r="HL11" t="str">
        <f>IF(HL10="","",IF($FI10="Y",0,INDEX(Capacity!$S$3:$T$258,MATCH(MOD(INDEX(Capacity!$V$3:$W$258,MATCH(INDEX($J10:$FE10,1,$FJ10),Capacity!$V$3:$V$258,0),2)+HL$9,255),Capacity!$S$3:$S$258,0),2)))</f>
        <v/>
      </c>
      <c r="HM11" t="str">
        <f>IF(HM10="","",IF($FI10="Y",0,INDEX(Capacity!$S$3:$T$258,MATCH(MOD(INDEX(Capacity!$V$3:$W$258,MATCH(INDEX($J10:$FE10,1,$FJ10),Capacity!$V$3:$V$258,0),2)+HM$9,255),Capacity!$S$3:$S$258,0),2)))</f>
        <v/>
      </c>
      <c r="HN11" t="str">
        <f>IF(HN10="","",IF($FI10="Y",0,INDEX(Capacity!$S$3:$T$258,MATCH(MOD(INDEX(Capacity!$V$3:$W$258,MATCH(INDEX($J10:$FE10,1,$FJ10),Capacity!$V$3:$V$258,0),2)+HN$9,255),Capacity!$S$3:$S$258,0),2)))</f>
        <v/>
      </c>
      <c r="HO11" t="str">
        <f>IF(HO10="","",IF($FI10="Y",0,INDEX(Capacity!$S$3:$T$258,MATCH(MOD(INDEX(Capacity!$V$3:$W$258,MATCH(INDEX($J10:$FE10,1,$FJ10),Capacity!$V$3:$V$258,0),2)+HO$9,255),Capacity!$S$3:$S$258,0),2)))</f>
        <v/>
      </c>
      <c r="HP11" t="str">
        <f>IF(HP10="","",IF($FI10="Y",0,INDEX(Capacity!$S$3:$T$258,MATCH(MOD(INDEX(Capacity!$V$3:$W$258,MATCH(INDEX($J10:$FE10,1,$FJ10),Capacity!$V$3:$V$258,0),2)+HP$9,255),Capacity!$S$3:$S$258,0),2)))</f>
        <v/>
      </c>
      <c r="HQ11" t="str">
        <f>IF(HQ10="","",IF($FI10="Y",0,INDEX(Capacity!$S$3:$T$258,MATCH(MOD(INDEX(Capacity!$V$3:$W$258,MATCH(INDEX($J10:$FE10,1,$FJ10),Capacity!$V$3:$V$258,0),2)+HQ$9,255),Capacity!$S$3:$S$258,0),2)))</f>
        <v/>
      </c>
      <c r="HR11" t="str">
        <f>IF(HR10="","",IF($FI10="Y",0,INDEX(Capacity!$S$3:$T$258,MATCH(MOD(INDEX(Capacity!$V$3:$W$258,MATCH(INDEX($J10:$FE10,1,$FJ10),Capacity!$V$3:$V$258,0),2)+HR$9,255),Capacity!$S$3:$S$258,0),2)))</f>
        <v/>
      </c>
      <c r="HS11" t="str">
        <f>IF(HS10="","",IF($FI10="Y",0,INDEX(Capacity!$S$3:$T$258,MATCH(MOD(INDEX(Capacity!$V$3:$W$258,MATCH(INDEX($J10:$FE10,1,$FJ10),Capacity!$V$3:$V$258,0),2)+HS$9,255),Capacity!$S$3:$S$258,0),2)))</f>
        <v/>
      </c>
      <c r="HT11" t="str">
        <f>IF(HT10="","",IF($FI10="Y",0,INDEX(Capacity!$S$3:$T$258,MATCH(MOD(INDEX(Capacity!$V$3:$W$258,MATCH(INDEX($J10:$FE10,1,$FJ10),Capacity!$V$3:$V$258,0),2)+HT$9,255),Capacity!$S$3:$S$258,0),2)))</f>
        <v/>
      </c>
      <c r="HU11" t="str">
        <f>IF(HU10="","",IF($FI10="Y",0,INDEX(Capacity!$S$3:$T$258,MATCH(MOD(INDEX(Capacity!$V$3:$W$258,MATCH(INDEX($J10:$FE10,1,$FJ10),Capacity!$V$3:$V$258,0),2)+HU$9,255),Capacity!$S$3:$S$258,0),2)))</f>
        <v/>
      </c>
      <c r="HV11" t="str">
        <f>IF(HV10="","",IF($FI10="Y",0,INDEX(Capacity!$S$3:$T$258,MATCH(MOD(INDEX(Capacity!$V$3:$W$258,MATCH(INDEX($J10:$FE10,1,$FJ10),Capacity!$V$3:$V$258,0),2)+HV$9,255),Capacity!$S$3:$S$258,0),2)))</f>
        <v/>
      </c>
      <c r="HW11" t="str">
        <f>IF(HW10="","",IF($FI10="Y",0,INDEX(Capacity!$S$3:$T$258,MATCH(MOD(INDEX(Capacity!$V$3:$W$258,MATCH(INDEX($J10:$FE10,1,$FJ10),Capacity!$V$3:$V$258,0),2)+HW$9,255),Capacity!$S$3:$S$258,0),2)))</f>
        <v/>
      </c>
      <c r="HX11" t="str">
        <f>IF(HX10="","",IF($FI10="Y",0,INDEX(Capacity!$S$3:$T$258,MATCH(MOD(INDEX(Capacity!$V$3:$W$258,MATCH(INDEX($J10:$FE10,1,$FJ10),Capacity!$V$3:$V$258,0),2)+HX$9,255),Capacity!$S$3:$S$258,0),2)))</f>
        <v/>
      </c>
      <c r="HY11" t="str">
        <f>IF(HY10="","",IF($FI10="Y",0,INDEX(Capacity!$S$3:$T$258,MATCH(MOD(INDEX(Capacity!$V$3:$W$258,MATCH(INDEX($J10:$FE10,1,$FJ10),Capacity!$V$3:$V$258,0),2)+HY$9,255),Capacity!$S$3:$S$258,0),2)))</f>
        <v/>
      </c>
      <c r="HZ11" t="str">
        <f>IF(HZ10="","",IF($FI10="Y",0,INDEX(Capacity!$S$3:$T$258,MATCH(MOD(INDEX(Capacity!$V$3:$W$258,MATCH(INDEX($J10:$FE10,1,$FJ10),Capacity!$V$3:$V$258,0),2)+HZ$9,255),Capacity!$S$3:$S$258,0),2)))</f>
        <v/>
      </c>
      <c r="IA11" t="str">
        <f>IF(IA10="","",IF($FI10="Y",0,INDEX(Capacity!$S$3:$T$258,MATCH(MOD(INDEX(Capacity!$V$3:$W$258,MATCH(INDEX($J10:$FE10,1,$FJ10),Capacity!$V$3:$V$258,0),2)+IA$9,255),Capacity!$S$3:$S$258,0),2)))</f>
        <v/>
      </c>
      <c r="IB11" t="str">
        <f>IF(IB10="","",IF($FI10="Y",0,INDEX(Capacity!$S$3:$T$258,MATCH(MOD(INDEX(Capacity!$V$3:$W$258,MATCH(INDEX($J10:$FE10,1,$FJ10),Capacity!$V$3:$V$258,0),2)+IB$9,255),Capacity!$S$3:$S$258,0),2)))</f>
        <v/>
      </c>
      <c r="IC11" t="str">
        <f>IF(IC10="","",IF($FI10="Y",0,INDEX(Capacity!$S$3:$T$258,MATCH(MOD(INDEX(Capacity!$V$3:$W$258,MATCH(INDEX($J10:$FE10,1,$FJ10),Capacity!$V$3:$V$258,0),2)+IC$9,255),Capacity!$S$3:$S$258,0),2)))</f>
        <v/>
      </c>
      <c r="ID11" t="str">
        <f>IF(ID10="","",IF($FI10="Y",0,INDEX(Capacity!$S$3:$T$258,MATCH(MOD(INDEX(Capacity!$V$3:$W$258,MATCH(INDEX($J10:$FE10,1,$FJ10),Capacity!$V$3:$V$258,0),2)+ID$9,255),Capacity!$S$3:$S$258,0),2)))</f>
        <v/>
      </c>
      <c r="IE11" t="str">
        <f>IF(IE10="","",IF($FI10="Y",0,INDEX(Capacity!$S$3:$T$258,MATCH(MOD(INDEX(Capacity!$V$3:$W$258,MATCH(INDEX($J10:$FE10,1,$FJ10),Capacity!$V$3:$V$258,0),2)+IE$9,255),Capacity!$S$3:$S$258,0),2)))</f>
        <v/>
      </c>
      <c r="IF11" t="str">
        <f>IF(IF10="","",IF($FI10="Y",0,INDEX(Capacity!$S$3:$T$258,MATCH(MOD(INDEX(Capacity!$V$3:$W$258,MATCH(INDEX($J10:$FE10,1,$FJ10),Capacity!$V$3:$V$258,0),2)+IF$9,255),Capacity!$S$3:$S$258,0),2)))</f>
        <v/>
      </c>
      <c r="IG11" t="str">
        <f>IF(IG10="","",IF($FI10="Y",0,INDEX(Capacity!$S$3:$T$258,MATCH(MOD(INDEX(Capacity!$V$3:$W$258,MATCH(INDEX($J10:$FE10,1,$FJ10),Capacity!$V$3:$V$258,0),2)+IG$9,255),Capacity!$S$3:$S$258,0),2)))</f>
        <v/>
      </c>
      <c r="IH11" t="str">
        <f>IF(IH10="","",IF($FI10="Y",0,INDEX(Capacity!$S$3:$T$258,MATCH(MOD(INDEX(Capacity!$V$3:$W$258,MATCH(INDEX($J10:$FE10,1,$FJ10),Capacity!$V$3:$V$258,0),2)+IH$9,255),Capacity!$S$3:$S$258,0),2)))</f>
        <v/>
      </c>
      <c r="II11" t="str">
        <f>IF(II10="","",IF($FI10="Y",0,INDEX(Capacity!$S$3:$T$258,MATCH(MOD(INDEX(Capacity!$V$3:$W$258,MATCH(INDEX($J10:$FE10,1,$FJ10),Capacity!$V$3:$V$258,0),2)+II$9,255),Capacity!$S$3:$S$258,0),2)))</f>
        <v/>
      </c>
      <c r="IJ11" t="str">
        <f>IF(IJ10="","",IF($FI10="Y",0,INDEX(Capacity!$S$3:$T$258,MATCH(MOD(INDEX(Capacity!$V$3:$W$258,MATCH(INDEX($J10:$FE10,1,$FJ10),Capacity!$V$3:$V$258,0),2)+IJ$9,255),Capacity!$S$3:$S$258,0),2)))</f>
        <v/>
      </c>
      <c r="IK11" t="str">
        <f>IF(IK10="","",IF($FI10="Y",0,INDEX(Capacity!$S$3:$T$258,MATCH(MOD(INDEX(Capacity!$V$3:$W$258,MATCH(INDEX($J10:$FE10,1,$FJ10),Capacity!$V$3:$V$258,0),2)+IK$9,255),Capacity!$S$3:$S$258,0),2)))</f>
        <v/>
      </c>
      <c r="IL11" t="str">
        <f>IF(IL10="","",IF($FI10="Y",0,INDEX(Capacity!$S$3:$T$258,MATCH(MOD(INDEX(Capacity!$V$3:$W$258,MATCH(INDEX($J10:$FE10,1,$FJ10),Capacity!$V$3:$V$258,0),2)+IL$9,255),Capacity!$S$3:$S$258,0),2)))</f>
        <v/>
      </c>
      <c r="IM11" t="str">
        <f>IF(IM10="","",IF($FI10="Y",0,INDEX(Capacity!$S$3:$T$258,MATCH(MOD(INDEX(Capacity!$V$3:$W$258,MATCH(INDEX($J10:$FE10,1,$FJ10),Capacity!$V$3:$V$258,0),2)+IM$9,255),Capacity!$S$3:$S$258,0),2)))</f>
        <v/>
      </c>
      <c r="IN11" t="str">
        <f>IF(IN10="","",IF($FI10="Y",0,INDEX(Capacity!$S$3:$T$258,MATCH(MOD(INDEX(Capacity!$V$3:$W$258,MATCH(INDEX($J10:$FE10,1,$FJ10),Capacity!$V$3:$V$258,0),2)+IN$9,255),Capacity!$S$3:$S$258,0),2)))</f>
        <v/>
      </c>
      <c r="IO11" t="str">
        <f>IF(IO10="","",IF($FI10="Y",0,INDEX(Capacity!$S$3:$T$258,MATCH(MOD(INDEX(Capacity!$V$3:$W$258,MATCH(INDEX($J10:$FE10,1,$FJ10),Capacity!$V$3:$V$258,0),2)+IO$9,255),Capacity!$S$3:$S$258,0),2)))</f>
        <v/>
      </c>
      <c r="IP11" t="str">
        <f>IF(IP10="","",IF($FI10="Y",0,INDEX(Capacity!$S$3:$T$258,MATCH(MOD(INDEX(Capacity!$V$3:$W$258,MATCH(INDEX($J10:$FE10,1,$FJ10),Capacity!$V$3:$V$258,0),2)+IP$9,255),Capacity!$S$3:$S$258,0),2)))</f>
        <v/>
      </c>
      <c r="IQ11" t="str">
        <f>IF(IQ10="","",IF($FI10="Y",0,INDEX(Capacity!$S$3:$T$258,MATCH(MOD(INDEX(Capacity!$V$3:$W$258,MATCH(INDEX($J10:$FE10,1,$FJ10),Capacity!$V$3:$V$258,0),2)+IQ$9,255),Capacity!$S$3:$S$258,0),2)))</f>
        <v/>
      </c>
      <c r="IR11" t="str">
        <f>IF(IR10="","",IF($FI10="Y",0,INDEX(Capacity!$S$3:$T$258,MATCH(MOD(INDEX(Capacity!$V$3:$W$258,MATCH(INDEX($J10:$FE10,1,$FJ10),Capacity!$V$3:$V$258,0),2)+IR$9,255),Capacity!$S$3:$S$258,0),2)))</f>
        <v/>
      </c>
      <c r="IS11" t="str">
        <f>IF(IS10="","",IF($FI10="Y",0,INDEX(Capacity!$S$3:$T$258,MATCH(MOD(INDEX(Capacity!$V$3:$W$258,MATCH(INDEX($J10:$FE10,1,$FJ10),Capacity!$V$3:$V$258,0),2)+IS$9,255),Capacity!$S$3:$S$258,0),2)))</f>
        <v/>
      </c>
      <c r="IT11" t="str">
        <f>IF(IT10="","",IF($FI10="Y",0,INDEX(Capacity!$S$3:$T$258,MATCH(MOD(INDEX(Capacity!$V$3:$W$258,MATCH(INDEX($J10:$FE10,1,$FJ10),Capacity!$V$3:$V$258,0),2)+IT$9,255),Capacity!$S$3:$S$258,0),2)))</f>
        <v/>
      </c>
      <c r="IU11" t="str">
        <f>IF(IU10="","",IF($FI10="Y",0,INDEX(Capacity!$S$3:$T$258,MATCH(MOD(INDEX(Capacity!$V$3:$W$258,MATCH(INDEX($J10:$FE10,1,$FJ10),Capacity!$V$3:$V$258,0),2)+IU$9,255),Capacity!$S$3:$S$258,0),2)))</f>
        <v/>
      </c>
      <c r="IV11" t="str">
        <f>IF(IV10="","",IF($FI10="Y",0,INDEX(Capacity!$S$3:$T$258,MATCH(MOD(INDEX(Capacity!$V$3:$W$258,MATCH(INDEX($J10:$FE10,1,$FJ10),Capacity!$V$3:$V$258,0),2)+IV$9,255),Capacity!$S$3:$S$258,0),2)))</f>
        <v/>
      </c>
      <c r="IW11" t="str">
        <f>IF(IW10="","",IF($FI10="Y",0,INDEX(Capacity!$S$3:$T$258,MATCH(MOD(INDEX(Capacity!$V$3:$W$258,MATCH(INDEX($J10:$FE10,1,$FJ10),Capacity!$V$3:$V$258,0),2)+IW$9,255),Capacity!$S$3:$S$258,0),2)))</f>
        <v/>
      </c>
      <c r="IX11" t="str">
        <f>IF(IX10="","",IF($FI10="Y",0,INDEX(Capacity!$S$3:$T$258,MATCH(MOD(INDEX(Capacity!$V$3:$W$258,MATCH(INDEX($J10:$FE10,1,$FJ10),Capacity!$V$3:$V$258,0),2)+IX$9,255),Capacity!$S$3:$S$258,0),2)))</f>
        <v/>
      </c>
      <c r="IY11" t="str">
        <f>IF(IY10="","",IF($FI10="Y",0,INDEX(Capacity!$S$3:$T$258,MATCH(MOD(INDEX(Capacity!$V$3:$W$258,MATCH(INDEX($J10:$FE10,1,$FJ10),Capacity!$V$3:$V$258,0),2)+IY$9,255),Capacity!$S$3:$S$258,0),2)))</f>
        <v/>
      </c>
      <c r="IZ11" t="str">
        <f>IF(IZ10="","",IF($FI10="Y",0,INDEX(Capacity!$S$3:$T$258,MATCH(MOD(INDEX(Capacity!$V$3:$W$258,MATCH(INDEX($J10:$FE10,1,$FJ10),Capacity!$V$3:$V$258,0),2)+IZ$9,255),Capacity!$S$3:$S$258,0),2)))</f>
        <v/>
      </c>
      <c r="JA11" t="str">
        <f>IF(JA10="","",IF($FI10="Y",0,INDEX(Capacity!$S$3:$T$258,MATCH(MOD(INDEX(Capacity!$V$3:$W$258,MATCH(INDEX($J10:$FE10,1,$FJ10),Capacity!$V$3:$V$258,0),2)+JA$9,255),Capacity!$S$3:$S$258,0),2)))</f>
        <v/>
      </c>
      <c r="JB11" t="str">
        <f>IF(JB10="","",IF($FI10="Y",0,INDEX(Capacity!$S$3:$T$258,MATCH(MOD(INDEX(Capacity!$V$3:$W$258,MATCH(INDEX($J10:$FE10,1,$FJ10),Capacity!$V$3:$V$258,0),2)+JB$9,255),Capacity!$S$3:$S$258,0),2)))</f>
        <v/>
      </c>
      <c r="JC11" t="str">
        <f>IF(JC10="","",IF($FI10="Y",0,INDEX(Capacity!$S$3:$T$258,MATCH(MOD(INDEX(Capacity!$V$3:$W$258,MATCH(INDEX($J10:$FE10,1,$FJ10),Capacity!$V$3:$V$258,0),2)+JC$9,255),Capacity!$S$3:$S$258,0),2)))</f>
        <v/>
      </c>
      <c r="JD11" t="str">
        <f>IF(JD10="","",IF($FI10="Y",0,INDEX(Capacity!$S$3:$T$258,MATCH(MOD(INDEX(Capacity!$V$3:$W$258,MATCH(INDEX($J10:$FE10,1,$FJ10),Capacity!$V$3:$V$258,0),2)+JD$9,255),Capacity!$S$3:$S$258,0),2)))</f>
        <v/>
      </c>
      <c r="JE11" t="str">
        <f>IF(JE10="","",IF($FI10="Y",0,INDEX(Capacity!$S$3:$T$258,MATCH(MOD(INDEX(Capacity!$V$3:$W$258,MATCH(INDEX($J10:$FE10,1,$FJ10),Capacity!$V$3:$V$258,0),2)+JE$9,255),Capacity!$S$3:$S$258,0),2)))</f>
        <v/>
      </c>
      <c r="JF11" t="str">
        <f>IF(JF10="","",IF($FI10="Y",0,INDEX(Capacity!$S$3:$T$258,MATCH(MOD(INDEX(Capacity!$V$3:$W$258,MATCH(INDEX($J10:$FE10,1,$FJ10),Capacity!$V$3:$V$258,0),2)+JF$9,255),Capacity!$S$3:$S$258,0),2)))</f>
        <v/>
      </c>
      <c r="JG11" t="str">
        <f>IF(JG10="","",IF($FI10="Y",0,INDEX(Capacity!$S$3:$T$258,MATCH(MOD(INDEX(Capacity!$V$3:$W$258,MATCH(INDEX($J10:$FE10,1,$FJ10),Capacity!$V$3:$V$258,0),2)+JG$9,255),Capacity!$S$3:$S$258,0),2)))</f>
        <v/>
      </c>
      <c r="JH11" t="str">
        <f>IF(JH10="","",IF($FI10="Y",0,INDEX(Capacity!$S$3:$T$258,MATCH(MOD(INDEX(Capacity!$V$3:$W$258,MATCH(INDEX($J10:$FE10,1,$FJ10),Capacity!$V$3:$V$258,0),2)+JH$9,255),Capacity!$S$3:$S$258,0),2)))</f>
        <v/>
      </c>
      <c r="JI11" t="str">
        <f>IF(JI10="","",IF($FI10="Y",0,INDEX(Capacity!$S$3:$T$258,MATCH(MOD(INDEX(Capacity!$V$3:$W$258,MATCH(INDEX($J10:$FE10,1,$FJ10),Capacity!$V$3:$V$258,0),2)+JI$9,255),Capacity!$S$3:$S$258,0),2)))</f>
        <v/>
      </c>
      <c r="JJ11" t="str">
        <f>IF(JJ10="","",IF($FI10="Y",0,INDEX(Capacity!$S$3:$T$258,MATCH(MOD(INDEX(Capacity!$V$3:$W$258,MATCH(INDEX($J10:$FE10,1,$FJ10),Capacity!$V$3:$V$258,0),2)+JJ$9,255),Capacity!$S$3:$S$258,0),2)))</f>
        <v/>
      </c>
      <c r="JK11" t="str">
        <f>IF(JK10="","",IF($FI10="Y",0,INDEX(Capacity!$S$3:$T$258,MATCH(MOD(INDEX(Capacity!$V$3:$W$258,MATCH(INDEX($J10:$FE10,1,$FJ10),Capacity!$V$3:$V$258,0),2)+JK$9,255),Capacity!$S$3:$S$258,0),2)))</f>
        <v/>
      </c>
      <c r="JL11" t="str">
        <f>IF(JL10="","",IF($FI10="Y",0,INDEX(Capacity!$S$3:$T$258,MATCH(MOD(INDEX(Capacity!$V$3:$W$258,MATCH(INDEX($J10:$FE10,1,$FJ10),Capacity!$V$3:$V$258,0),2)+JL$9,255),Capacity!$S$3:$S$258,0),2)))</f>
        <v/>
      </c>
      <c r="JM11" t="str">
        <f>IF(JM10="","",IF($FI10="Y",0,INDEX(Capacity!$S$3:$T$258,MATCH(MOD(INDEX(Capacity!$V$3:$W$258,MATCH(INDEX($J10:$FE10,1,$FJ10),Capacity!$V$3:$V$258,0),2)+JM$9,255),Capacity!$S$3:$S$258,0),2)))</f>
        <v/>
      </c>
      <c r="JN11" t="str">
        <f>IF(JN10="","",IF($FI10="Y",0,INDEX(Capacity!$S$3:$T$258,MATCH(MOD(INDEX(Capacity!$V$3:$W$258,MATCH(INDEX($J10:$FE10,1,$FJ10),Capacity!$V$3:$V$258,0),2)+JN$9,255),Capacity!$S$3:$S$258,0),2)))</f>
        <v/>
      </c>
      <c r="JO11" t="str">
        <f>IF(JO10="","",IF($FI10="Y",0,INDEX(Capacity!$S$3:$T$258,MATCH(MOD(INDEX(Capacity!$V$3:$W$258,MATCH(INDEX($J10:$FE10,1,$FJ10),Capacity!$V$3:$V$258,0),2)+JO$9,255),Capacity!$S$3:$S$258,0),2)))</f>
        <v/>
      </c>
      <c r="JP11" t="str">
        <f>IF(JP10="","",IF($FI10="Y",0,INDEX(Capacity!$S$3:$T$258,MATCH(MOD(INDEX(Capacity!$V$3:$W$258,MATCH(INDEX($J10:$FE10,1,$FJ10),Capacity!$V$3:$V$258,0),2)+JP$9,255),Capacity!$S$3:$S$258,0),2)))</f>
        <v/>
      </c>
      <c r="JQ11" t="str">
        <f>IF(JQ10="","",IF($FI10="Y",0,INDEX(Capacity!$S$3:$T$258,MATCH(MOD(INDEX(Capacity!$V$3:$W$258,MATCH(INDEX($J10:$FE10,1,$FJ10),Capacity!$V$3:$V$258,0),2)+JQ$9,255),Capacity!$S$3:$S$258,0),2)))</f>
        <v/>
      </c>
      <c r="JR11" t="str">
        <f>IF(JR10="","",IF($FI10="Y",0,INDEX(Capacity!$S$3:$T$258,MATCH(MOD(INDEX(Capacity!$V$3:$W$258,MATCH(INDEX($J10:$FE10,1,$FJ10),Capacity!$V$3:$V$258,0),2)+JR$9,255),Capacity!$S$3:$S$258,0),2)))</f>
        <v/>
      </c>
      <c r="JS11" t="str">
        <f>IF(JS10="","",IF($FI10="Y",0,INDEX(Capacity!$S$3:$T$258,MATCH(MOD(INDEX(Capacity!$V$3:$W$258,MATCH(INDEX($J10:$FE10,1,$FJ10),Capacity!$V$3:$V$258,0),2)+JS$9,255),Capacity!$S$3:$S$258,0),2)))</f>
        <v/>
      </c>
      <c r="JT11" t="str">
        <f>IF(JT10="","",IF($FI10="Y",0,INDEX(Capacity!$S$3:$T$258,MATCH(MOD(INDEX(Capacity!$V$3:$W$258,MATCH(INDEX($J10:$FE10,1,$FJ10),Capacity!$V$3:$V$258,0),2)+JT$9,255),Capacity!$S$3:$S$258,0),2)))</f>
        <v/>
      </c>
      <c r="JU11" t="str">
        <f>IF(JU10="","",IF($FI10="Y",0,INDEX(Capacity!$S$3:$T$258,MATCH(MOD(INDEX(Capacity!$V$3:$W$258,MATCH(INDEX($J10:$FE10,1,$FJ10),Capacity!$V$3:$V$258,0),2)+JU$9,255),Capacity!$S$3:$S$258,0),2)))</f>
        <v/>
      </c>
      <c r="JV11" t="str">
        <f>IF(JV10="","",IF($FI10="Y",0,INDEX(Capacity!$S$3:$T$258,MATCH(MOD(INDEX(Capacity!$V$3:$W$258,MATCH(INDEX($J10:$FE10,1,$FJ10),Capacity!$V$3:$V$258,0),2)+JV$9,255),Capacity!$S$3:$S$258,0),2)))</f>
        <v/>
      </c>
      <c r="JW11" t="str">
        <f>IF(JW10="","",IF($FI10="Y",0,INDEX(Capacity!$S$3:$T$258,MATCH(MOD(INDEX(Capacity!$V$3:$W$258,MATCH(INDEX($J10:$FE10,1,$FJ10),Capacity!$V$3:$V$258,0),2)+JW$9,255),Capacity!$S$3:$S$258,0),2)))</f>
        <v/>
      </c>
      <c r="JX11" t="str">
        <f>IF(JX10="","",IF($FI10="Y",0,INDEX(Capacity!$S$3:$T$258,MATCH(MOD(INDEX(Capacity!$V$3:$W$258,MATCH(INDEX($J10:$FE10,1,$FJ10),Capacity!$V$3:$V$258,0),2)+JX$9,255),Capacity!$S$3:$S$258,0),2)))</f>
        <v/>
      </c>
      <c r="JY11" t="str">
        <f>IF(JY10="","",IF($FI10="Y",0,INDEX(Capacity!$S$3:$T$258,MATCH(MOD(INDEX(Capacity!$V$3:$W$258,MATCH(INDEX($J10:$FE10,1,$FJ10),Capacity!$V$3:$V$258,0),2)+JY$9,255),Capacity!$S$3:$S$258,0),2)))</f>
        <v/>
      </c>
      <c r="JZ11" t="str">
        <f>IF(JZ10="","",IF($FI10="Y",0,INDEX(Capacity!$S$3:$T$258,MATCH(MOD(INDEX(Capacity!$V$3:$W$258,MATCH(INDEX($J10:$FE10,1,$FJ10),Capacity!$V$3:$V$258,0),2)+JZ$9,255),Capacity!$S$3:$S$258,0),2)))</f>
        <v/>
      </c>
      <c r="KA11" t="str">
        <f>IF(KA10="","",IF($FI10="Y",0,INDEX(Capacity!$S$3:$T$258,MATCH(MOD(INDEX(Capacity!$V$3:$W$258,MATCH(INDEX($J10:$FE10,1,$FJ10),Capacity!$V$3:$V$258,0),2)+KA$9,255),Capacity!$S$3:$S$258,0),2)))</f>
        <v/>
      </c>
      <c r="KB11" t="str">
        <f>IF(KB10="","",IF($FI10="Y",0,INDEX(Capacity!$S$3:$T$258,MATCH(MOD(INDEX(Capacity!$V$3:$W$258,MATCH(INDEX($J10:$FE10,1,$FJ10),Capacity!$V$3:$V$258,0),2)+KB$9,255),Capacity!$S$3:$S$258,0),2)))</f>
        <v/>
      </c>
      <c r="KC11" t="str">
        <f>IF(KC10="","",IF($FI10="Y",0,INDEX(Capacity!$S$3:$T$258,MATCH(MOD(INDEX(Capacity!$V$3:$W$258,MATCH(INDEX($J10:$FE10,1,$FJ10),Capacity!$V$3:$V$258,0),2)+KC$9,255),Capacity!$S$3:$S$258,0),2)))</f>
        <v/>
      </c>
      <c r="KD11" t="str">
        <f>IF(KD10="","",IF($FI10="Y",0,INDEX(Capacity!$S$3:$T$258,MATCH(MOD(INDEX(Capacity!$V$3:$W$258,MATCH(INDEX($J10:$FE10,1,$FJ10),Capacity!$V$3:$V$258,0),2)+KD$9,255),Capacity!$S$3:$S$258,0),2)))</f>
        <v/>
      </c>
      <c r="KE11" t="str">
        <f>IF(KE10="","",IF($FI10="Y",0,INDEX(Capacity!$S$3:$T$258,MATCH(MOD(INDEX(Capacity!$V$3:$W$258,MATCH(INDEX($J10:$FE10,1,$FJ10),Capacity!$V$3:$V$258,0),2)+KE$9,255),Capacity!$S$3:$S$258,0),2)))</f>
        <v/>
      </c>
      <c r="KF11" t="str">
        <f>IF(KF10="","",IF($FI10="Y",0,INDEX(Capacity!$S$3:$T$258,MATCH(MOD(INDEX(Capacity!$V$3:$W$258,MATCH(INDEX($J10:$FE10,1,$FJ10),Capacity!$V$3:$V$258,0),2)+KF$9,255),Capacity!$S$3:$S$258,0),2)))</f>
        <v/>
      </c>
      <c r="KG11" t="str">
        <f>IF(KG10="","",IF($FI10="Y",0,INDEX(Capacity!$S$3:$T$258,MATCH(MOD(INDEX(Capacity!$V$3:$W$258,MATCH(INDEX($J10:$FE10,1,$FJ10),Capacity!$V$3:$V$258,0),2)+KG$9,255),Capacity!$S$3:$S$258,0),2)))</f>
        <v/>
      </c>
      <c r="KH11" t="str">
        <f>IF(KH10="","",IF($FI10="Y",0,INDEX(Capacity!$S$3:$T$258,MATCH(MOD(INDEX(Capacity!$V$3:$W$258,MATCH(INDEX($J10:$FE10,1,$FJ10),Capacity!$V$3:$V$258,0),2)+KH$9,255),Capacity!$S$3:$S$258,0),2)))</f>
        <v/>
      </c>
      <c r="KI11" t="str">
        <f>IF(KI10="","",IF($FI10="Y",0,INDEX(Capacity!$S$3:$T$258,MATCH(MOD(INDEX(Capacity!$V$3:$W$258,MATCH(INDEX($J10:$FE10,1,$FJ10),Capacity!$V$3:$V$258,0),2)+KI$9,255),Capacity!$S$3:$S$258,0),2)))</f>
        <v/>
      </c>
      <c r="KJ11" t="str">
        <f>IF(KJ10="","",IF($FI10="Y",0,INDEX(Capacity!$S$3:$T$258,MATCH(MOD(INDEX(Capacity!$V$3:$W$258,MATCH(INDEX($J10:$FE10,1,$FJ10),Capacity!$V$3:$V$258,0),2)+KJ$9,255),Capacity!$S$3:$S$258,0),2)))</f>
        <v/>
      </c>
      <c r="KK11" t="str">
        <f>IF(KK10="","",IF($FI10="Y",0,INDEX(Capacity!$S$3:$T$258,MATCH(MOD(INDEX(Capacity!$V$3:$W$258,MATCH(INDEX($J10:$FE10,1,$FJ10),Capacity!$V$3:$V$258,0),2)+KK$9,255),Capacity!$S$3:$S$258,0),2)))</f>
        <v/>
      </c>
      <c r="KL11" t="str">
        <f>IF(KL10="","",IF($FI10="Y",0,INDEX(Capacity!$S$3:$T$258,MATCH(MOD(INDEX(Capacity!$V$3:$W$258,MATCH(INDEX($J10:$FE10,1,$FJ10),Capacity!$V$3:$V$258,0),2)+KL$9,255),Capacity!$S$3:$S$258,0),2)))</f>
        <v/>
      </c>
      <c r="KM11" t="str">
        <f>IF(KM10="","",IF($FI10="Y",0,INDEX(Capacity!$S$3:$T$258,MATCH(MOD(INDEX(Capacity!$V$3:$W$258,MATCH(INDEX($J10:$FE10,1,$FJ10),Capacity!$V$3:$V$258,0),2)+KM$9,255),Capacity!$S$3:$S$258,0),2)))</f>
        <v/>
      </c>
      <c r="KN11" t="str">
        <f>IF(KN10="","",IF($FI10="Y",0,INDEX(Capacity!$S$3:$T$258,MATCH(MOD(INDEX(Capacity!$V$3:$W$258,MATCH(INDEX($J10:$FE10,1,$FJ10),Capacity!$V$3:$V$258,0),2)+KN$9,255),Capacity!$S$3:$S$258,0),2)))</f>
        <v/>
      </c>
      <c r="KO11" t="str">
        <f>IF(KO10="","",IF($FI10="Y",0,INDEX(Capacity!$S$3:$T$258,MATCH(MOD(INDEX(Capacity!$V$3:$W$258,MATCH(INDEX($J10:$FE10,1,$FJ10),Capacity!$V$3:$V$258,0),2)+KO$9,255),Capacity!$S$3:$S$258,0),2)))</f>
        <v/>
      </c>
      <c r="KP11" t="str">
        <f>IF(KP10="","",IF($FI10="Y",0,INDEX(Capacity!$S$3:$T$258,MATCH(MOD(INDEX(Capacity!$V$3:$W$258,MATCH(INDEX($J10:$FE10,1,$FJ10),Capacity!$V$3:$V$258,0),2)+KP$9,255),Capacity!$S$3:$S$258,0),2)))</f>
        <v/>
      </c>
      <c r="KQ11" t="str">
        <f>IF(KQ10="","",IF($FI10="Y",0,INDEX(Capacity!$S$3:$T$258,MATCH(MOD(INDEX(Capacity!$V$3:$W$258,MATCH(INDEX($J10:$FE10,1,$FJ10),Capacity!$V$3:$V$258,0),2)+KQ$9,255),Capacity!$S$3:$S$258,0),2)))</f>
        <v/>
      </c>
      <c r="KR11" t="str">
        <f>IF(KR10="","",IF($FI10="Y",0,INDEX(Capacity!$S$3:$T$258,MATCH(MOD(INDEX(Capacity!$V$3:$W$258,MATCH(INDEX($J10:$FE10,1,$FJ10),Capacity!$V$3:$V$258,0),2)+KR$9,255),Capacity!$S$3:$S$258,0),2)))</f>
        <v/>
      </c>
      <c r="KS11" t="str">
        <f>IF(KS10="","",IF($FI10="Y",0,INDEX(Capacity!$S$3:$T$258,MATCH(MOD(INDEX(Capacity!$V$3:$W$258,MATCH(INDEX($J10:$FE10,1,$FJ10),Capacity!$V$3:$V$258,0),2)+KS$9,255),Capacity!$S$3:$S$258,0),2)))</f>
        <v/>
      </c>
      <c r="KT11" t="str">
        <f>IF(KT10="","",IF($FI10="Y",0,INDEX(Capacity!$S$3:$T$258,MATCH(MOD(INDEX(Capacity!$V$3:$W$258,MATCH(INDEX($J10:$FE10,1,$FJ10),Capacity!$V$3:$V$258,0),2)+KT$9,255),Capacity!$S$3:$S$258,0),2)))</f>
        <v/>
      </c>
      <c r="KU11" t="str">
        <f>IF(KU10="","",IF($FI10="Y",0,INDEX(Capacity!$S$3:$T$258,MATCH(MOD(INDEX(Capacity!$V$3:$W$258,MATCH(INDEX($J10:$FE10,1,$FJ10),Capacity!$V$3:$V$258,0),2)+KU$9,255),Capacity!$S$3:$S$258,0),2)))</f>
        <v/>
      </c>
      <c r="KV11" t="str">
        <f>IF(KV10="","",IF($FI10="Y",0,INDEX(Capacity!$S$3:$T$258,MATCH(MOD(INDEX(Capacity!$V$3:$W$258,MATCH(INDEX($J10:$FE10,1,$FJ10),Capacity!$V$3:$V$258,0),2)+KV$9,255),Capacity!$S$3:$S$258,0),2)))</f>
        <v/>
      </c>
      <c r="KW11" t="str">
        <f>IF(KW10="","",IF($FI10="Y",0,INDEX(Capacity!$S$3:$T$258,MATCH(MOD(INDEX(Capacity!$V$3:$W$258,MATCH(INDEX($J10:$FE10,1,$FJ10),Capacity!$V$3:$V$258,0),2)+KW$9,255),Capacity!$S$3:$S$258,0),2)))</f>
        <v/>
      </c>
      <c r="KX11" t="str">
        <f>IF(KX10="","",IF($FI10="Y",0,INDEX(Capacity!$S$3:$T$258,MATCH(MOD(INDEX(Capacity!$V$3:$W$258,MATCH(INDEX($J10:$FE10,1,$FJ10),Capacity!$V$3:$V$258,0),2)+KX$9,255),Capacity!$S$3:$S$258,0),2)))</f>
        <v/>
      </c>
      <c r="KY11" t="str">
        <f>IF(KY10="","",IF($FI10="Y",0,INDEX(Capacity!$S$3:$T$258,MATCH(MOD(INDEX(Capacity!$V$3:$W$258,MATCH(INDEX($J10:$FE10,1,$FJ10),Capacity!$V$3:$V$258,0),2)+KY$9,255),Capacity!$S$3:$S$258,0),2)))</f>
        <v/>
      </c>
      <c r="KZ11" t="str">
        <f>IF(KZ10="","",IF($FI10="Y",0,INDEX(Capacity!$S$3:$T$258,MATCH(MOD(INDEX(Capacity!$V$3:$W$258,MATCH(INDEX($J10:$FE10,1,$FJ10),Capacity!$V$3:$V$258,0),2)+KZ$9,255),Capacity!$S$3:$S$258,0),2)))</f>
        <v/>
      </c>
      <c r="LA11" t="str">
        <f>IF(LA10="","",IF($FI10="Y",0,INDEX(Capacity!$S$3:$T$258,MATCH(MOD(INDEX(Capacity!$V$3:$W$258,MATCH(INDEX($J10:$FE10,1,$FJ10),Capacity!$V$3:$V$258,0),2)+LA$9,255),Capacity!$S$3:$S$258,0),2)))</f>
        <v/>
      </c>
      <c r="LB11" t="str">
        <f>IF(LB10="","",IF($FI10="Y",0,INDEX(Capacity!$S$3:$T$258,MATCH(MOD(INDEX(Capacity!$V$3:$W$258,MATCH(INDEX($J10:$FE10,1,$FJ10),Capacity!$V$3:$V$258,0),2)+LB$9,255),Capacity!$S$3:$S$258,0),2)))</f>
        <v/>
      </c>
      <c r="LC11" t="str">
        <f>IF(LC10="","",IF($FI10="Y",0,INDEX(Capacity!$S$3:$T$258,MATCH(MOD(INDEX(Capacity!$V$3:$W$258,MATCH(INDEX($J10:$FE10,1,$FJ10),Capacity!$V$3:$V$258,0),2)+LC$9,255),Capacity!$S$3:$S$258,0),2)))</f>
        <v/>
      </c>
      <c r="LD11" t="str">
        <f>IF(LD10="","",IF($FI10="Y",0,INDEX(Capacity!$S$3:$T$258,MATCH(MOD(INDEX(Capacity!$V$3:$W$258,MATCH(INDEX($J10:$FE10,1,$FJ10),Capacity!$V$3:$V$258,0),2)+LD$9,255),Capacity!$S$3:$S$258,0),2)))</f>
        <v/>
      </c>
      <c r="LE11" t="str">
        <f>IF(LE10="","",IF($FI10="Y",0,INDEX(Capacity!$S$3:$T$258,MATCH(MOD(INDEX(Capacity!$V$3:$W$258,MATCH(INDEX($J10:$FE10,1,$FJ10),Capacity!$V$3:$V$258,0),2)+LE$9,255),Capacity!$S$3:$S$258,0),2)))</f>
        <v/>
      </c>
      <c r="LF11" t="str">
        <f>IF(LF10="","",IF($FI10="Y",0,INDEX(Capacity!$S$3:$T$258,MATCH(MOD(INDEX(Capacity!$V$3:$W$258,MATCH(INDEX($J10:$FE10,1,$FJ10),Capacity!$V$3:$V$258,0),2)+LF$9,255),Capacity!$S$3:$S$258,0),2)))</f>
        <v/>
      </c>
      <c r="LG11" t="str">
        <f>IF(LG10="","",IF($FI10="Y",0,INDEX(Capacity!$S$3:$T$258,MATCH(MOD(INDEX(Capacity!$V$3:$W$258,MATCH(INDEX($J10:$FE10,1,$FJ10),Capacity!$V$3:$V$258,0),2)+LG$9,255),Capacity!$S$3:$S$258,0),2)))</f>
        <v/>
      </c>
      <c r="LH11" t="str">
        <f>IF(LH10="","",IF($FI10="Y",0,INDEX(Capacity!$S$3:$T$258,MATCH(MOD(INDEX(Capacity!$V$3:$W$258,MATCH(INDEX($J10:$FE10,1,$FJ10),Capacity!$V$3:$V$258,0),2)+LH$9,255),Capacity!$S$3:$S$258,0),2)))</f>
        <v/>
      </c>
    </row>
    <row r="12" spans="1:320" x14ac:dyDescent="0.25">
      <c r="B12" s="6"/>
      <c r="I12" s="7">
        <f t="shared" si="26"/>
        <v>3</v>
      </c>
      <c r="J12" t="str">
        <f t="shared" si="21"/>
        <v/>
      </c>
      <c r="K12" t="str">
        <f t="shared" si="21"/>
        <v/>
      </c>
      <c r="L12">
        <f t="shared" si="21"/>
        <v>0</v>
      </c>
      <c r="M12">
        <f t="shared" si="21"/>
        <v>233</v>
      </c>
      <c r="N12">
        <f t="shared" si="21"/>
        <v>67</v>
      </c>
      <c r="O12">
        <f t="shared" si="21"/>
        <v>69</v>
      </c>
      <c r="P12">
        <f t="shared" si="21"/>
        <v>148</v>
      </c>
      <c r="Q12">
        <f t="shared" si="21"/>
        <v>80</v>
      </c>
      <c r="R12">
        <f t="shared" si="21"/>
        <v>99</v>
      </c>
      <c r="S12">
        <f t="shared" si="21"/>
        <v>134</v>
      </c>
      <c r="T12">
        <f t="shared" si="21"/>
        <v>38</v>
      </c>
      <c r="U12">
        <f t="shared" si="21"/>
        <v>190</v>
      </c>
      <c r="V12">
        <f t="shared" si="21"/>
        <v>232</v>
      </c>
      <c r="W12">
        <f t="shared" si="21"/>
        <v>14</v>
      </c>
      <c r="X12">
        <f t="shared" si="21"/>
        <v>231</v>
      </c>
      <c r="Y12">
        <f t="shared" si="21"/>
        <v>64</v>
      </c>
      <c r="Z12">
        <f t="shared" si="21"/>
        <v>219</v>
      </c>
      <c r="AA12">
        <f t="shared" si="21"/>
        <v>208</v>
      </c>
      <c r="AB12">
        <f t="shared" si="21"/>
        <v>236</v>
      </c>
      <c r="AC12">
        <f t="shared" si="21"/>
        <v>17</v>
      </c>
      <c r="AD12">
        <f t="shared" si="21"/>
        <v>236</v>
      </c>
      <c r="AE12">
        <f t="shared" si="21"/>
        <v>17</v>
      </c>
      <c r="AF12">
        <f t="shared" si="21"/>
        <v>236</v>
      </c>
      <c r="AG12">
        <f t="shared" si="21"/>
        <v>17</v>
      </c>
      <c r="AH12">
        <f t="shared" si="21"/>
        <v>236</v>
      </c>
      <c r="AI12">
        <f t="shared" si="21"/>
        <v>17</v>
      </c>
      <c r="AJ12">
        <f t="shared" si="21"/>
        <v>236</v>
      </c>
      <c r="AK12">
        <f t="shared" si="21"/>
        <v>17</v>
      </c>
      <c r="AL12">
        <f t="shared" si="21"/>
        <v>236</v>
      </c>
      <c r="AM12">
        <f t="shared" si="21"/>
        <v>17</v>
      </c>
      <c r="AN12">
        <f t="shared" si="21"/>
        <v>236</v>
      </c>
      <c r="AO12">
        <f t="shared" si="21"/>
        <v>17</v>
      </c>
      <c r="AP12">
        <f t="shared" si="21"/>
        <v>236</v>
      </c>
      <c r="AQ12">
        <f t="shared" si="21"/>
        <v>17</v>
      </c>
      <c r="AR12">
        <f t="shared" si="21"/>
        <v>0</v>
      </c>
      <c r="AS12">
        <f t="shared" si="21"/>
        <v>0</v>
      </c>
      <c r="AT12">
        <f t="shared" si="21"/>
        <v>0</v>
      </c>
      <c r="AU12">
        <f t="shared" si="21"/>
        <v>0</v>
      </c>
      <c r="AV12">
        <f t="shared" si="21"/>
        <v>0</v>
      </c>
      <c r="AW12">
        <f t="shared" si="21"/>
        <v>0</v>
      </c>
      <c r="AX12">
        <f t="shared" si="21"/>
        <v>0</v>
      </c>
      <c r="AY12">
        <f t="shared" si="21"/>
        <v>0</v>
      </c>
      <c r="AZ12">
        <f t="shared" si="21"/>
        <v>0</v>
      </c>
      <c r="BA12">
        <f t="shared" si="21"/>
        <v>0</v>
      </c>
      <c r="BB12">
        <f t="shared" si="21"/>
        <v>0</v>
      </c>
      <c r="BC12">
        <f t="shared" si="21"/>
        <v>0</v>
      </c>
      <c r="BD12">
        <f t="shared" si="21"/>
        <v>0</v>
      </c>
      <c r="BE12">
        <f t="shared" si="21"/>
        <v>0</v>
      </c>
      <c r="BF12">
        <f t="shared" si="21"/>
        <v>0</v>
      </c>
      <c r="BG12">
        <f t="shared" si="21"/>
        <v>0</v>
      </c>
      <c r="BH12">
        <f t="shared" si="21"/>
        <v>0</v>
      </c>
      <c r="BI12">
        <f t="shared" si="21"/>
        <v>0</v>
      </c>
      <c r="BJ12">
        <f t="shared" si="21"/>
        <v>0</v>
      </c>
      <c r="BK12">
        <f t="shared" si="21"/>
        <v>0</v>
      </c>
      <c r="BL12">
        <f t="shared" si="21"/>
        <v>0</v>
      </c>
      <c r="BM12">
        <f t="shared" si="21"/>
        <v>0</v>
      </c>
      <c r="BN12">
        <f t="shared" si="21"/>
        <v>0</v>
      </c>
      <c r="BO12">
        <f t="shared" si="21"/>
        <v>0</v>
      </c>
      <c r="BP12">
        <f t="shared" si="21"/>
        <v>0</v>
      </c>
      <c r="BQ12">
        <f t="shared" si="21"/>
        <v>0</v>
      </c>
      <c r="BR12">
        <f t="shared" si="21"/>
        <v>0</v>
      </c>
      <c r="BS12">
        <f t="shared" si="21"/>
        <v>0</v>
      </c>
      <c r="BT12">
        <f t="shared" si="21"/>
        <v>0</v>
      </c>
      <c r="BU12">
        <f t="shared" si="21"/>
        <v>0</v>
      </c>
      <c r="BV12">
        <f t="shared" si="22"/>
        <v>0</v>
      </c>
      <c r="BW12">
        <f t="shared" si="22"/>
        <v>0</v>
      </c>
      <c r="BX12">
        <f t="shared" si="22"/>
        <v>0</v>
      </c>
      <c r="BY12">
        <f t="shared" si="22"/>
        <v>0</v>
      </c>
      <c r="BZ12">
        <f t="shared" si="22"/>
        <v>0</v>
      </c>
      <c r="CA12">
        <f t="shared" si="22"/>
        <v>0</v>
      </c>
      <c r="CB12">
        <f t="shared" si="22"/>
        <v>0</v>
      </c>
      <c r="CC12">
        <f t="shared" si="22"/>
        <v>0</v>
      </c>
      <c r="CD12">
        <f t="shared" si="22"/>
        <v>0</v>
      </c>
      <c r="CE12">
        <f t="shared" si="22"/>
        <v>0</v>
      </c>
      <c r="CF12">
        <f t="shared" si="22"/>
        <v>0</v>
      </c>
      <c r="CG12">
        <f t="shared" si="22"/>
        <v>0</v>
      </c>
      <c r="CH12">
        <f t="shared" si="22"/>
        <v>0</v>
      </c>
      <c r="CI12">
        <f t="shared" si="22"/>
        <v>0</v>
      </c>
      <c r="CJ12">
        <f t="shared" si="22"/>
        <v>0</v>
      </c>
      <c r="CK12">
        <f t="shared" si="22"/>
        <v>0</v>
      </c>
      <c r="CL12">
        <f t="shared" si="22"/>
        <v>0</v>
      </c>
      <c r="CM12">
        <f t="shared" si="22"/>
        <v>0</v>
      </c>
      <c r="CN12">
        <f t="shared" si="22"/>
        <v>0</v>
      </c>
      <c r="CO12">
        <f t="shared" si="22"/>
        <v>0</v>
      </c>
      <c r="CP12">
        <f t="shared" si="22"/>
        <v>0</v>
      </c>
      <c r="CQ12">
        <f t="shared" si="22"/>
        <v>0</v>
      </c>
      <c r="CR12">
        <f t="shared" si="22"/>
        <v>0</v>
      </c>
      <c r="CS12">
        <f t="shared" si="22"/>
        <v>0</v>
      </c>
      <c r="CT12">
        <f t="shared" si="22"/>
        <v>0</v>
      </c>
      <c r="CU12">
        <f t="shared" si="22"/>
        <v>0</v>
      </c>
      <c r="CV12">
        <f t="shared" si="22"/>
        <v>0</v>
      </c>
      <c r="CW12">
        <f t="shared" si="22"/>
        <v>0</v>
      </c>
      <c r="CX12">
        <f t="shared" si="22"/>
        <v>0</v>
      </c>
      <c r="CY12">
        <f t="shared" si="22"/>
        <v>0</v>
      </c>
      <c r="CZ12">
        <f t="shared" si="22"/>
        <v>0</v>
      </c>
      <c r="DA12">
        <f t="shared" si="22"/>
        <v>0</v>
      </c>
      <c r="DB12">
        <f t="shared" si="22"/>
        <v>0</v>
      </c>
      <c r="DC12">
        <f t="shared" si="22"/>
        <v>0</v>
      </c>
      <c r="DD12">
        <f t="shared" si="22"/>
        <v>0</v>
      </c>
      <c r="DE12">
        <f t="shared" si="22"/>
        <v>0</v>
      </c>
      <c r="DF12">
        <f t="shared" si="22"/>
        <v>0</v>
      </c>
      <c r="DG12">
        <f t="shared" si="22"/>
        <v>0</v>
      </c>
      <c r="DH12">
        <f t="shared" si="22"/>
        <v>0</v>
      </c>
      <c r="DI12">
        <f t="shared" si="22"/>
        <v>0</v>
      </c>
      <c r="DJ12">
        <f t="shared" si="22"/>
        <v>0</v>
      </c>
      <c r="DK12">
        <f t="shared" si="22"/>
        <v>0</v>
      </c>
      <c r="DL12">
        <f t="shared" si="22"/>
        <v>0</v>
      </c>
      <c r="DM12">
        <f t="shared" si="22"/>
        <v>0</v>
      </c>
      <c r="DN12">
        <f t="shared" si="22"/>
        <v>0</v>
      </c>
      <c r="DO12">
        <f t="shared" si="22"/>
        <v>0</v>
      </c>
      <c r="DP12">
        <f t="shared" si="22"/>
        <v>0</v>
      </c>
      <c r="DQ12">
        <f t="shared" si="22"/>
        <v>0</v>
      </c>
      <c r="DR12">
        <f t="shared" si="22"/>
        <v>0</v>
      </c>
      <c r="DS12">
        <f t="shared" si="22"/>
        <v>0</v>
      </c>
      <c r="DT12">
        <f t="shared" si="22"/>
        <v>0</v>
      </c>
      <c r="DU12">
        <f t="shared" si="22"/>
        <v>0</v>
      </c>
      <c r="DV12">
        <f t="shared" si="22"/>
        <v>0</v>
      </c>
      <c r="DW12">
        <f t="shared" si="22"/>
        <v>0</v>
      </c>
      <c r="DX12">
        <f t="shared" si="22"/>
        <v>0</v>
      </c>
      <c r="DY12">
        <f t="shared" si="22"/>
        <v>0</v>
      </c>
      <c r="DZ12">
        <f t="shared" si="22"/>
        <v>0</v>
      </c>
      <c r="EA12">
        <f t="shared" si="22"/>
        <v>0</v>
      </c>
      <c r="EB12">
        <f t="shared" si="22"/>
        <v>0</v>
      </c>
      <c r="EC12">
        <f t="shared" si="22"/>
        <v>0</v>
      </c>
      <c r="ED12">
        <f t="shared" si="22"/>
        <v>0</v>
      </c>
      <c r="EE12">
        <f t="shared" si="22"/>
        <v>0</v>
      </c>
      <c r="EF12">
        <f t="shared" si="22"/>
        <v>0</v>
      </c>
      <c r="EG12">
        <f t="shared" si="22"/>
        <v>0</v>
      </c>
      <c r="EH12">
        <f t="shared" si="23"/>
        <v>0</v>
      </c>
      <c r="EI12">
        <f t="shared" si="23"/>
        <v>0</v>
      </c>
      <c r="EJ12">
        <f t="shared" si="23"/>
        <v>0</v>
      </c>
      <c r="EK12">
        <f t="shared" si="23"/>
        <v>0</v>
      </c>
      <c r="EL12">
        <f t="shared" si="23"/>
        <v>0</v>
      </c>
      <c r="EM12">
        <f t="shared" si="23"/>
        <v>0</v>
      </c>
      <c r="EN12">
        <f t="shared" si="23"/>
        <v>0</v>
      </c>
      <c r="EO12">
        <f t="shared" si="23"/>
        <v>0</v>
      </c>
      <c r="EP12">
        <f t="shared" si="23"/>
        <v>0</v>
      </c>
      <c r="EQ12">
        <f t="shared" si="23"/>
        <v>0</v>
      </c>
      <c r="ER12">
        <f t="shared" si="23"/>
        <v>0</v>
      </c>
      <c r="ES12">
        <f t="shared" si="23"/>
        <v>0</v>
      </c>
      <c r="ET12">
        <f t="shared" si="23"/>
        <v>0</v>
      </c>
      <c r="EU12">
        <f t="shared" si="23"/>
        <v>0</v>
      </c>
      <c r="EV12">
        <f t="shared" si="23"/>
        <v>0</v>
      </c>
      <c r="EW12">
        <f t="shared" si="23"/>
        <v>0</v>
      </c>
      <c r="EX12">
        <f t="shared" si="23"/>
        <v>0</v>
      </c>
      <c r="EY12">
        <f t="shared" si="23"/>
        <v>0</v>
      </c>
      <c r="EZ12">
        <f t="shared" si="23"/>
        <v>0</v>
      </c>
      <c r="FA12">
        <f t="shared" si="23"/>
        <v>0</v>
      </c>
      <c r="FB12">
        <f t="shared" si="23"/>
        <v>0</v>
      </c>
      <c r="FC12">
        <f t="shared" si="23"/>
        <v>0</v>
      </c>
      <c r="FD12">
        <f t="shared" si="23"/>
        <v>0</v>
      </c>
      <c r="FE12">
        <f t="shared" si="23"/>
        <v>0</v>
      </c>
      <c r="FG12" s="48" t="str">
        <f t="shared" si="27"/>
        <v/>
      </c>
      <c r="FI12" s="1" t="str">
        <f t="shared" si="24"/>
        <v/>
      </c>
      <c r="FJ12">
        <f t="shared" si="25"/>
        <v>4</v>
      </c>
      <c r="FK12">
        <f>FM8-FJ11+1</f>
        <v>41</v>
      </c>
      <c r="FM12">
        <f>IF(FM11="","",IF($FI11="Y",0,INDEX(Capacity!$S$3:$T$258,MATCH(MOD(INDEX(Capacity!$V$3:$W$258,MATCH(INDEX($J11:$FE11,1,$FJ11),Capacity!$V$3:$V$258,0),2)+FM$9,255),Capacity!$S$3:$S$258,0),2)))</f>
        <v>11</v>
      </c>
      <c r="FN12">
        <f>IF(FN11="","",IF($FI11="Y",0,INDEX(Capacity!$S$3:$T$258,MATCH(MOD(INDEX(Capacity!$V$3:$W$258,MATCH(INDEX($J11:$FE11,1,$FJ11),Capacity!$V$3:$V$258,0),2)+FN$9,255),Capacity!$S$3:$S$258,0),2)))</f>
        <v>251</v>
      </c>
      <c r="FO12">
        <f>IF(FO11="","",IF($FI11="Y",0,INDEX(Capacity!$S$3:$T$258,MATCH(MOD(INDEX(Capacity!$V$3:$W$258,MATCH(INDEX($J11:$FE11,1,$FJ11),Capacity!$V$3:$V$258,0),2)+FO$9,255),Capacity!$S$3:$S$258,0),2)))</f>
        <v>5</v>
      </c>
      <c r="FP12">
        <f>IF(FP11="","",IF($FI11="Y",0,INDEX(Capacity!$S$3:$T$258,MATCH(MOD(INDEX(Capacity!$V$3:$W$258,MATCH(INDEX($J11:$FE11,1,$FJ11),Capacity!$V$3:$V$258,0),2)+FP$9,255),Capacity!$S$3:$S$258,0),2)))</f>
        <v>48</v>
      </c>
      <c r="FQ12">
        <f>IF(FQ11="","",IF($FI11="Y",0,INDEX(Capacity!$S$3:$T$258,MATCH(MOD(INDEX(Capacity!$V$3:$W$258,MATCH(INDEX($J11:$FE11,1,$FJ11),Capacity!$V$3:$V$258,0),2)+FQ$9,255),Capacity!$S$3:$S$258,0),2)))</f>
        <v>238</v>
      </c>
      <c r="FR12">
        <f>IF(FR11="","",IF($FI11="Y",0,INDEX(Capacity!$S$3:$T$258,MATCH(MOD(INDEX(Capacity!$V$3:$W$258,MATCH(INDEX($J11:$FE11,1,$FJ11),Capacity!$V$3:$V$258,0),2)+FR$9,255),Capacity!$S$3:$S$258,0),2)))</f>
        <v>34</v>
      </c>
      <c r="FS12">
        <f>IF(FS11="","",IF($FI11="Y",0,INDEX(Capacity!$S$3:$T$258,MATCH(MOD(INDEX(Capacity!$V$3:$W$258,MATCH(INDEX($J11:$FE11,1,$FJ11),Capacity!$V$3:$V$258,0),2)+FS$9,255),Capacity!$S$3:$S$258,0),2)))</f>
        <v>40</v>
      </c>
      <c r="FT12">
        <f>IF(FT11="","",IF($FI11="Y",0,INDEX(Capacity!$S$3:$T$258,MATCH(MOD(INDEX(Capacity!$V$3:$W$258,MATCH(INDEX($J11:$FE11,1,$FJ11),Capacity!$V$3:$V$258,0),2)+FT$9,255),Capacity!$S$3:$S$258,0),2)))</f>
        <v>35</v>
      </c>
      <c r="FU12">
        <f>IF(FU11="","",IF($FI11="Y",0,INDEX(Capacity!$S$3:$T$258,MATCH(MOD(INDEX(Capacity!$V$3:$W$258,MATCH(INDEX($J11:$FE11,1,$FJ11),Capacity!$V$3:$V$258,0),2)+FU$9,255),Capacity!$S$3:$S$258,0),2)))</f>
        <v>60</v>
      </c>
      <c r="FV12">
        <f>IF(FV11="","",IF($FI11="Y",0,INDEX(Capacity!$S$3:$T$258,MATCH(MOD(INDEX(Capacity!$V$3:$W$258,MATCH(INDEX($J11:$FE11,1,$FJ11),Capacity!$V$3:$V$258,0),2)+FV$9,255),Capacity!$S$3:$S$258,0),2)))</f>
        <v>38</v>
      </c>
      <c r="FW12">
        <f>IF(FW11="","",IF($FI11="Y",0,INDEX(Capacity!$S$3:$T$258,MATCH(MOD(INDEX(Capacity!$V$3:$W$258,MATCH(INDEX($J11:$FE11,1,$FJ11),Capacity!$V$3:$V$258,0),2)+FW$9,255),Capacity!$S$3:$S$258,0),2)))</f>
        <v>24</v>
      </c>
      <c r="FX12" t="str">
        <f>IF(FX11="","",IF($FI11="Y",0,INDEX(Capacity!$S$3:$T$258,MATCH(MOD(INDEX(Capacity!$V$3:$W$258,MATCH(INDEX($J11:$FE11,1,$FJ11),Capacity!$V$3:$V$258,0),2)+FX$9,255),Capacity!$S$3:$S$258,0),2)))</f>
        <v/>
      </c>
      <c r="FY12" t="str">
        <f>IF(FY11="","",IF($FI11="Y",0,INDEX(Capacity!$S$3:$T$258,MATCH(MOD(INDEX(Capacity!$V$3:$W$258,MATCH(INDEX($J11:$FE11,1,$FJ11),Capacity!$V$3:$V$258,0),2)+FY$9,255),Capacity!$S$3:$S$258,0),2)))</f>
        <v/>
      </c>
      <c r="FZ12" t="str">
        <f>IF(FZ11="","",IF($FI11="Y",0,INDEX(Capacity!$S$3:$T$258,MATCH(MOD(INDEX(Capacity!$V$3:$W$258,MATCH(INDEX($J11:$FE11,1,$FJ11),Capacity!$V$3:$V$258,0),2)+FZ$9,255),Capacity!$S$3:$S$258,0),2)))</f>
        <v/>
      </c>
      <c r="GA12" t="str">
        <f>IF(GA11="","",IF($FI11="Y",0,INDEX(Capacity!$S$3:$T$258,MATCH(MOD(INDEX(Capacity!$V$3:$W$258,MATCH(INDEX($J11:$FE11,1,$FJ11),Capacity!$V$3:$V$258,0),2)+GA$9,255),Capacity!$S$3:$S$258,0),2)))</f>
        <v/>
      </c>
      <c r="GB12" t="str">
        <f>IF(GB11="","",IF($FI11="Y",0,INDEX(Capacity!$S$3:$T$258,MATCH(MOD(INDEX(Capacity!$V$3:$W$258,MATCH(INDEX($J11:$FE11,1,$FJ11),Capacity!$V$3:$V$258,0),2)+GB$9,255),Capacity!$S$3:$S$258,0),2)))</f>
        <v/>
      </c>
      <c r="GC12" t="str">
        <f>IF(GC11="","",IF($FI11="Y",0,INDEX(Capacity!$S$3:$T$258,MATCH(MOD(INDEX(Capacity!$V$3:$W$258,MATCH(INDEX($J11:$FE11,1,$FJ11),Capacity!$V$3:$V$258,0),2)+GC$9,255),Capacity!$S$3:$S$258,0),2)))</f>
        <v/>
      </c>
      <c r="GD12" t="str">
        <f>IF(GD11="","",IF($FI11="Y",0,INDEX(Capacity!$S$3:$T$258,MATCH(MOD(INDEX(Capacity!$V$3:$W$258,MATCH(INDEX($J11:$FE11,1,$FJ11),Capacity!$V$3:$V$258,0),2)+GD$9,255),Capacity!$S$3:$S$258,0),2)))</f>
        <v/>
      </c>
      <c r="GE12" t="str">
        <f>IF(GE11="","",IF($FI11="Y",0,INDEX(Capacity!$S$3:$T$258,MATCH(MOD(INDEX(Capacity!$V$3:$W$258,MATCH(INDEX($J11:$FE11,1,$FJ11),Capacity!$V$3:$V$258,0),2)+GE$9,255),Capacity!$S$3:$S$258,0),2)))</f>
        <v/>
      </c>
      <c r="GF12" t="str">
        <f>IF(GF11="","",IF($FI11="Y",0,INDEX(Capacity!$S$3:$T$258,MATCH(MOD(INDEX(Capacity!$V$3:$W$258,MATCH(INDEX($J11:$FE11,1,$FJ11),Capacity!$V$3:$V$258,0),2)+GF$9,255),Capacity!$S$3:$S$258,0),2)))</f>
        <v/>
      </c>
      <c r="GG12" t="str">
        <f>IF(GG11="","",IF($FI11="Y",0,INDEX(Capacity!$S$3:$T$258,MATCH(MOD(INDEX(Capacity!$V$3:$W$258,MATCH(INDEX($J11:$FE11,1,$FJ11),Capacity!$V$3:$V$258,0),2)+GG$9,255),Capacity!$S$3:$S$258,0),2)))</f>
        <v/>
      </c>
      <c r="GH12" t="str">
        <f>IF(GH11="","",IF($FI11="Y",0,INDEX(Capacity!$S$3:$T$258,MATCH(MOD(INDEX(Capacity!$V$3:$W$258,MATCH(INDEX($J11:$FE11,1,$FJ11),Capacity!$V$3:$V$258,0),2)+GH$9,255),Capacity!$S$3:$S$258,0),2)))</f>
        <v/>
      </c>
      <c r="GI12" t="str">
        <f>IF(GI11="","",IF($FI11="Y",0,INDEX(Capacity!$S$3:$T$258,MATCH(MOD(INDEX(Capacity!$V$3:$W$258,MATCH(INDEX($J11:$FE11,1,$FJ11),Capacity!$V$3:$V$258,0),2)+GI$9,255),Capacity!$S$3:$S$258,0),2)))</f>
        <v/>
      </c>
      <c r="GJ12" t="str">
        <f>IF(GJ11="","",IF($FI11="Y",0,INDEX(Capacity!$S$3:$T$258,MATCH(MOD(INDEX(Capacity!$V$3:$W$258,MATCH(INDEX($J11:$FE11,1,$FJ11),Capacity!$V$3:$V$258,0),2)+GJ$9,255),Capacity!$S$3:$S$258,0),2)))</f>
        <v/>
      </c>
      <c r="GK12" t="str">
        <f>IF(GK11="","",IF($FI11="Y",0,INDEX(Capacity!$S$3:$T$258,MATCH(MOD(INDEX(Capacity!$V$3:$W$258,MATCH(INDEX($J11:$FE11,1,$FJ11),Capacity!$V$3:$V$258,0),2)+GK$9,255),Capacity!$S$3:$S$258,0),2)))</f>
        <v/>
      </c>
      <c r="GL12" t="str">
        <f>IF(GL11="","",IF($FI11="Y",0,INDEX(Capacity!$S$3:$T$258,MATCH(MOD(INDEX(Capacity!$V$3:$W$258,MATCH(INDEX($J11:$FE11,1,$FJ11),Capacity!$V$3:$V$258,0),2)+GL$9,255),Capacity!$S$3:$S$258,0),2)))</f>
        <v/>
      </c>
      <c r="GM12" t="str">
        <f>IF(GM11="","",IF($FI11="Y",0,INDEX(Capacity!$S$3:$T$258,MATCH(MOD(INDEX(Capacity!$V$3:$W$258,MATCH(INDEX($J11:$FE11,1,$FJ11),Capacity!$V$3:$V$258,0),2)+GM$9,255),Capacity!$S$3:$S$258,0),2)))</f>
        <v/>
      </c>
      <c r="GN12" t="str">
        <f>IF(GN11="","",IF($FI11="Y",0,INDEX(Capacity!$S$3:$T$258,MATCH(MOD(INDEX(Capacity!$V$3:$W$258,MATCH(INDEX($J11:$FE11,1,$FJ11),Capacity!$V$3:$V$258,0),2)+GN$9,255),Capacity!$S$3:$S$258,0),2)))</f>
        <v/>
      </c>
      <c r="GO12" t="str">
        <f>IF(GO11="","",IF($FI11="Y",0,INDEX(Capacity!$S$3:$T$258,MATCH(MOD(INDEX(Capacity!$V$3:$W$258,MATCH(INDEX($J11:$FE11,1,$FJ11),Capacity!$V$3:$V$258,0),2)+GO$9,255),Capacity!$S$3:$S$258,0),2)))</f>
        <v/>
      </c>
      <c r="GP12" t="str">
        <f>IF(GP11="","",IF($FI11="Y",0,INDEX(Capacity!$S$3:$T$258,MATCH(MOD(INDEX(Capacity!$V$3:$W$258,MATCH(INDEX($J11:$FE11,1,$FJ11),Capacity!$V$3:$V$258,0),2)+GP$9,255),Capacity!$S$3:$S$258,0),2)))</f>
        <v/>
      </c>
      <c r="GQ12" t="str">
        <f>IF(GQ11="","",IF($FI11="Y",0,INDEX(Capacity!$S$3:$T$258,MATCH(MOD(INDEX(Capacity!$V$3:$W$258,MATCH(INDEX($J11:$FE11,1,$FJ11),Capacity!$V$3:$V$258,0),2)+GQ$9,255),Capacity!$S$3:$S$258,0),2)))</f>
        <v/>
      </c>
      <c r="GR12" t="str">
        <f>IF(GR11="","",IF($FI11="Y",0,INDEX(Capacity!$S$3:$T$258,MATCH(MOD(INDEX(Capacity!$V$3:$W$258,MATCH(INDEX($J11:$FE11,1,$FJ11),Capacity!$V$3:$V$258,0),2)+GR$9,255),Capacity!$S$3:$S$258,0),2)))</f>
        <v/>
      </c>
      <c r="GS12" t="str">
        <f>IF(GS11="","",IF($FI11="Y",0,INDEX(Capacity!$S$3:$T$258,MATCH(MOD(INDEX(Capacity!$V$3:$W$258,MATCH(INDEX($J11:$FE11,1,$FJ11),Capacity!$V$3:$V$258,0),2)+GS$9,255),Capacity!$S$3:$S$258,0),2)))</f>
        <v/>
      </c>
      <c r="GT12" t="str">
        <f>IF(GT11="","",IF($FI11="Y",0,INDEX(Capacity!$S$3:$T$258,MATCH(MOD(INDEX(Capacity!$V$3:$W$258,MATCH(INDEX($J11:$FE11,1,$FJ11),Capacity!$V$3:$V$258,0),2)+GT$9,255),Capacity!$S$3:$S$258,0),2)))</f>
        <v/>
      </c>
      <c r="GU12" t="str">
        <f>IF(GU11="","",IF($FI11="Y",0,INDEX(Capacity!$S$3:$T$258,MATCH(MOD(INDEX(Capacity!$V$3:$W$258,MATCH(INDEX($J11:$FE11,1,$FJ11),Capacity!$V$3:$V$258,0),2)+GU$9,255),Capacity!$S$3:$S$258,0),2)))</f>
        <v/>
      </c>
      <c r="GV12" t="str">
        <f>IF(GV11="","",IF($FI11="Y",0,INDEX(Capacity!$S$3:$T$258,MATCH(MOD(INDEX(Capacity!$V$3:$W$258,MATCH(INDEX($J11:$FE11,1,$FJ11),Capacity!$V$3:$V$258,0),2)+GV$9,255),Capacity!$S$3:$S$258,0),2)))</f>
        <v/>
      </c>
      <c r="GW12" t="str">
        <f>IF(GW11="","",IF($FI11="Y",0,INDEX(Capacity!$S$3:$T$258,MATCH(MOD(INDEX(Capacity!$V$3:$W$258,MATCH(INDEX($J11:$FE11,1,$FJ11),Capacity!$V$3:$V$258,0),2)+GW$9,255),Capacity!$S$3:$S$258,0),2)))</f>
        <v/>
      </c>
      <c r="GX12" t="str">
        <f>IF(GX11="","",IF($FI11="Y",0,INDEX(Capacity!$S$3:$T$258,MATCH(MOD(INDEX(Capacity!$V$3:$W$258,MATCH(INDEX($J11:$FE11,1,$FJ11),Capacity!$V$3:$V$258,0),2)+GX$9,255),Capacity!$S$3:$S$258,0),2)))</f>
        <v/>
      </c>
      <c r="GY12" t="str">
        <f>IF(GY11="","",IF($FI11="Y",0,INDEX(Capacity!$S$3:$T$258,MATCH(MOD(INDEX(Capacity!$V$3:$W$258,MATCH(INDEX($J11:$FE11,1,$FJ11),Capacity!$V$3:$V$258,0),2)+GY$9,255),Capacity!$S$3:$S$258,0),2)))</f>
        <v/>
      </c>
      <c r="GZ12" t="str">
        <f>IF(GZ11="","",IF($FI11="Y",0,INDEX(Capacity!$S$3:$T$258,MATCH(MOD(INDEX(Capacity!$V$3:$W$258,MATCH(INDEX($J11:$FE11,1,$FJ11),Capacity!$V$3:$V$258,0),2)+GZ$9,255),Capacity!$S$3:$S$258,0),2)))</f>
        <v/>
      </c>
      <c r="HA12" t="str">
        <f>IF(HA11="","",IF($FI11="Y",0,INDEX(Capacity!$S$3:$T$258,MATCH(MOD(INDEX(Capacity!$V$3:$W$258,MATCH(INDEX($J11:$FE11,1,$FJ11),Capacity!$V$3:$V$258,0),2)+HA$9,255),Capacity!$S$3:$S$258,0),2)))</f>
        <v/>
      </c>
      <c r="HB12" t="str">
        <f>IF(HB11="","",IF($FI11="Y",0,INDEX(Capacity!$S$3:$T$258,MATCH(MOD(INDEX(Capacity!$V$3:$W$258,MATCH(INDEX($J11:$FE11,1,$FJ11),Capacity!$V$3:$V$258,0),2)+HB$9,255),Capacity!$S$3:$S$258,0),2)))</f>
        <v/>
      </c>
      <c r="HC12" t="str">
        <f>IF(HC11="","",IF($FI11="Y",0,INDEX(Capacity!$S$3:$T$258,MATCH(MOD(INDEX(Capacity!$V$3:$W$258,MATCH(INDEX($J11:$FE11,1,$FJ11),Capacity!$V$3:$V$258,0),2)+HC$9,255),Capacity!$S$3:$S$258,0),2)))</f>
        <v/>
      </c>
      <c r="HD12" t="str">
        <f>IF(HD11="","",IF($FI11="Y",0,INDEX(Capacity!$S$3:$T$258,MATCH(MOD(INDEX(Capacity!$V$3:$W$258,MATCH(INDEX($J11:$FE11,1,$FJ11),Capacity!$V$3:$V$258,0),2)+HD$9,255),Capacity!$S$3:$S$258,0),2)))</f>
        <v/>
      </c>
      <c r="HE12" t="str">
        <f>IF(HE11="","",IF($FI11="Y",0,INDEX(Capacity!$S$3:$T$258,MATCH(MOD(INDEX(Capacity!$V$3:$W$258,MATCH(INDEX($J11:$FE11,1,$FJ11),Capacity!$V$3:$V$258,0),2)+HE$9,255),Capacity!$S$3:$S$258,0),2)))</f>
        <v/>
      </c>
      <c r="HF12" t="str">
        <f>IF(HF11="","",IF($FI11="Y",0,INDEX(Capacity!$S$3:$T$258,MATCH(MOD(INDEX(Capacity!$V$3:$W$258,MATCH(INDEX($J11:$FE11,1,$FJ11),Capacity!$V$3:$V$258,0),2)+HF$9,255),Capacity!$S$3:$S$258,0),2)))</f>
        <v/>
      </c>
      <c r="HG12" t="str">
        <f>IF(HG11="","",IF($FI11="Y",0,INDEX(Capacity!$S$3:$T$258,MATCH(MOD(INDEX(Capacity!$V$3:$W$258,MATCH(INDEX($J11:$FE11,1,$FJ11),Capacity!$V$3:$V$258,0),2)+HG$9,255),Capacity!$S$3:$S$258,0),2)))</f>
        <v/>
      </c>
      <c r="HH12" t="str">
        <f>IF(HH11="","",IF($FI11="Y",0,INDEX(Capacity!$S$3:$T$258,MATCH(MOD(INDEX(Capacity!$V$3:$W$258,MATCH(INDEX($J11:$FE11,1,$FJ11),Capacity!$V$3:$V$258,0),2)+HH$9,255),Capacity!$S$3:$S$258,0),2)))</f>
        <v/>
      </c>
      <c r="HI12" t="str">
        <f>IF(HI11="","",IF($FI11="Y",0,INDEX(Capacity!$S$3:$T$258,MATCH(MOD(INDEX(Capacity!$V$3:$W$258,MATCH(INDEX($J11:$FE11,1,$FJ11),Capacity!$V$3:$V$258,0),2)+HI$9,255),Capacity!$S$3:$S$258,0),2)))</f>
        <v/>
      </c>
      <c r="HJ12" t="str">
        <f>IF(HJ11="","",IF($FI11="Y",0,INDEX(Capacity!$S$3:$T$258,MATCH(MOD(INDEX(Capacity!$V$3:$W$258,MATCH(INDEX($J11:$FE11,1,$FJ11),Capacity!$V$3:$V$258,0),2)+HJ$9,255),Capacity!$S$3:$S$258,0),2)))</f>
        <v/>
      </c>
      <c r="HK12" t="str">
        <f>IF(HK11="","",IF($FI11="Y",0,INDEX(Capacity!$S$3:$T$258,MATCH(MOD(INDEX(Capacity!$V$3:$W$258,MATCH(INDEX($J11:$FE11,1,$FJ11),Capacity!$V$3:$V$258,0),2)+HK$9,255),Capacity!$S$3:$S$258,0),2)))</f>
        <v/>
      </c>
      <c r="HL12" t="str">
        <f>IF(HL11="","",IF($FI11="Y",0,INDEX(Capacity!$S$3:$T$258,MATCH(MOD(INDEX(Capacity!$V$3:$W$258,MATCH(INDEX($J11:$FE11,1,$FJ11),Capacity!$V$3:$V$258,0),2)+HL$9,255),Capacity!$S$3:$S$258,0),2)))</f>
        <v/>
      </c>
      <c r="HM12" t="str">
        <f>IF(HM11="","",IF($FI11="Y",0,INDEX(Capacity!$S$3:$T$258,MATCH(MOD(INDEX(Capacity!$V$3:$W$258,MATCH(INDEX($J11:$FE11,1,$FJ11),Capacity!$V$3:$V$258,0),2)+HM$9,255),Capacity!$S$3:$S$258,0),2)))</f>
        <v/>
      </c>
      <c r="HN12" t="str">
        <f>IF(HN11="","",IF($FI11="Y",0,INDEX(Capacity!$S$3:$T$258,MATCH(MOD(INDEX(Capacity!$V$3:$W$258,MATCH(INDEX($J11:$FE11,1,$FJ11),Capacity!$V$3:$V$258,0),2)+HN$9,255),Capacity!$S$3:$S$258,0),2)))</f>
        <v/>
      </c>
      <c r="HO12" t="str">
        <f>IF(HO11="","",IF($FI11="Y",0,INDEX(Capacity!$S$3:$T$258,MATCH(MOD(INDEX(Capacity!$V$3:$W$258,MATCH(INDEX($J11:$FE11,1,$FJ11),Capacity!$V$3:$V$258,0),2)+HO$9,255),Capacity!$S$3:$S$258,0),2)))</f>
        <v/>
      </c>
      <c r="HP12" t="str">
        <f>IF(HP11="","",IF($FI11="Y",0,INDEX(Capacity!$S$3:$T$258,MATCH(MOD(INDEX(Capacity!$V$3:$W$258,MATCH(INDEX($J11:$FE11,1,$FJ11),Capacity!$V$3:$V$258,0),2)+HP$9,255),Capacity!$S$3:$S$258,0),2)))</f>
        <v/>
      </c>
      <c r="HQ12" t="str">
        <f>IF(HQ11="","",IF($FI11="Y",0,INDEX(Capacity!$S$3:$T$258,MATCH(MOD(INDEX(Capacity!$V$3:$W$258,MATCH(INDEX($J11:$FE11,1,$FJ11),Capacity!$V$3:$V$258,0),2)+HQ$9,255),Capacity!$S$3:$S$258,0),2)))</f>
        <v/>
      </c>
      <c r="HR12" t="str">
        <f>IF(HR11="","",IF($FI11="Y",0,INDEX(Capacity!$S$3:$T$258,MATCH(MOD(INDEX(Capacity!$V$3:$W$258,MATCH(INDEX($J11:$FE11,1,$FJ11),Capacity!$V$3:$V$258,0),2)+HR$9,255),Capacity!$S$3:$S$258,0),2)))</f>
        <v/>
      </c>
      <c r="HS12" t="str">
        <f>IF(HS11="","",IF($FI11="Y",0,INDEX(Capacity!$S$3:$T$258,MATCH(MOD(INDEX(Capacity!$V$3:$W$258,MATCH(INDEX($J11:$FE11,1,$FJ11),Capacity!$V$3:$V$258,0),2)+HS$9,255),Capacity!$S$3:$S$258,0),2)))</f>
        <v/>
      </c>
      <c r="HT12" t="str">
        <f>IF(HT11="","",IF($FI11="Y",0,INDEX(Capacity!$S$3:$T$258,MATCH(MOD(INDEX(Capacity!$V$3:$W$258,MATCH(INDEX($J11:$FE11,1,$FJ11),Capacity!$V$3:$V$258,0),2)+HT$9,255),Capacity!$S$3:$S$258,0),2)))</f>
        <v/>
      </c>
      <c r="HU12" t="str">
        <f>IF(HU11="","",IF($FI11="Y",0,INDEX(Capacity!$S$3:$T$258,MATCH(MOD(INDEX(Capacity!$V$3:$W$258,MATCH(INDEX($J11:$FE11,1,$FJ11),Capacity!$V$3:$V$258,0),2)+HU$9,255),Capacity!$S$3:$S$258,0),2)))</f>
        <v/>
      </c>
      <c r="HV12" t="str">
        <f>IF(HV11="","",IF($FI11="Y",0,INDEX(Capacity!$S$3:$T$258,MATCH(MOD(INDEX(Capacity!$V$3:$W$258,MATCH(INDEX($J11:$FE11,1,$FJ11),Capacity!$V$3:$V$258,0),2)+HV$9,255),Capacity!$S$3:$S$258,0),2)))</f>
        <v/>
      </c>
      <c r="HW12" t="str">
        <f>IF(HW11="","",IF($FI11="Y",0,INDEX(Capacity!$S$3:$T$258,MATCH(MOD(INDEX(Capacity!$V$3:$W$258,MATCH(INDEX($J11:$FE11,1,$FJ11),Capacity!$V$3:$V$258,0),2)+HW$9,255),Capacity!$S$3:$S$258,0),2)))</f>
        <v/>
      </c>
      <c r="HX12" t="str">
        <f>IF(HX11="","",IF($FI11="Y",0,INDEX(Capacity!$S$3:$T$258,MATCH(MOD(INDEX(Capacity!$V$3:$W$258,MATCH(INDEX($J11:$FE11,1,$FJ11),Capacity!$V$3:$V$258,0),2)+HX$9,255),Capacity!$S$3:$S$258,0),2)))</f>
        <v/>
      </c>
      <c r="HY12" t="str">
        <f>IF(HY11="","",IF($FI11="Y",0,INDEX(Capacity!$S$3:$T$258,MATCH(MOD(INDEX(Capacity!$V$3:$W$258,MATCH(INDEX($J11:$FE11,1,$FJ11),Capacity!$V$3:$V$258,0),2)+HY$9,255),Capacity!$S$3:$S$258,0),2)))</f>
        <v/>
      </c>
      <c r="HZ12" t="str">
        <f>IF(HZ11="","",IF($FI11="Y",0,INDEX(Capacity!$S$3:$T$258,MATCH(MOD(INDEX(Capacity!$V$3:$W$258,MATCH(INDEX($J11:$FE11,1,$FJ11),Capacity!$V$3:$V$258,0),2)+HZ$9,255),Capacity!$S$3:$S$258,0),2)))</f>
        <v/>
      </c>
      <c r="IA12" t="str">
        <f>IF(IA11="","",IF($FI11="Y",0,INDEX(Capacity!$S$3:$T$258,MATCH(MOD(INDEX(Capacity!$V$3:$W$258,MATCH(INDEX($J11:$FE11,1,$FJ11),Capacity!$V$3:$V$258,0),2)+IA$9,255),Capacity!$S$3:$S$258,0),2)))</f>
        <v/>
      </c>
      <c r="IB12" t="str">
        <f>IF(IB11="","",IF($FI11="Y",0,INDEX(Capacity!$S$3:$T$258,MATCH(MOD(INDEX(Capacity!$V$3:$W$258,MATCH(INDEX($J11:$FE11,1,$FJ11),Capacity!$V$3:$V$258,0),2)+IB$9,255),Capacity!$S$3:$S$258,0),2)))</f>
        <v/>
      </c>
      <c r="IC12" t="str">
        <f>IF(IC11="","",IF($FI11="Y",0,INDEX(Capacity!$S$3:$T$258,MATCH(MOD(INDEX(Capacity!$V$3:$W$258,MATCH(INDEX($J11:$FE11,1,$FJ11),Capacity!$V$3:$V$258,0),2)+IC$9,255),Capacity!$S$3:$S$258,0),2)))</f>
        <v/>
      </c>
      <c r="ID12" t="str">
        <f>IF(ID11="","",IF($FI11="Y",0,INDEX(Capacity!$S$3:$T$258,MATCH(MOD(INDEX(Capacity!$V$3:$W$258,MATCH(INDEX($J11:$FE11,1,$FJ11),Capacity!$V$3:$V$258,0),2)+ID$9,255),Capacity!$S$3:$S$258,0),2)))</f>
        <v/>
      </c>
      <c r="IE12" t="str">
        <f>IF(IE11="","",IF($FI11="Y",0,INDEX(Capacity!$S$3:$T$258,MATCH(MOD(INDEX(Capacity!$V$3:$W$258,MATCH(INDEX($J11:$FE11,1,$FJ11),Capacity!$V$3:$V$258,0),2)+IE$9,255),Capacity!$S$3:$S$258,0),2)))</f>
        <v/>
      </c>
      <c r="IF12" t="str">
        <f>IF(IF11="","",IF($FI11="Y",0,INDEX(Capacity!$S$3:$T$258,MATCH(MOD(INDEX(Capacity!$V$3:$W$258,MATCH(INDEX($J11:$FE11,1,$FJ11),Capacity!$V$3:$V$258,0),2)+IF$9,255),Capacity!$S$3:$S$258,0),2)))</f>
        <v/>
      </c>
      <c r="IG12" t="str">
        <f>IF(IG11="","",IF($FI11="Y",0,INDEX(Capacity!$S$3:$T$258,MATCH(MOD(INDEX(Capacity!$V$3:$W$258,MATCH(INDEX($J11:$FE11,1,$FJ11),Capacity!$V$3:$V$258,0),2)+IG$9,255),Capacity!$S$3:$S$258,0),2)))</f>
        <v/>
      </c>
      <c r="IH12" t="str">
        <f>IF(IH11="","",IF($FI11="Y",0,INDEX(Capacity!$S$3:$T$258,MATCH(MOD(INDEX(Capacity!$V$3:$W$258,MATCH(INDEX($J11:$FE11,1,$FJ11),Capacity!$V$3:$V$258,0),2)+IH$9,255),Capacity!$S$3:$S$258,0),2)))</f>
        <v/>
      </c>
      <c r="II12" t="str">
        <f>IF(II11="","",IF($FI11="Y",0,INDEX(Capacity!$S$3:$T$258,MATCH(MOD(INDEX(Capacity!$V$3:$W$258,MATCH(INDEX($J11:$FE11,1,$FJ11),Capacity!$V$3:$V$258,0),2)+II$9,255),Capacity!$S$3:$S$258,0),2)))</f>
        <v/>
      </c>
      <c r="IJ12" t="str">
        <f>IF(IJ11="","",IF($FI11="Y",0,INDEX(Capacity!$S$3:$T$258,MATCH(MOD(INDEX(Capacity!$V$3:$W$258,MATCH(INDEX($J11:$FE11,1,$FJ11),Capacity!$V$3:$V$258,0),2)+IJ$9,255),Capacity!$S$3:$S$258,0),2)))</f>
        <v/>
      </c>
      <c r="IK12" t="str">
        <f>IF(IK11="","",IF($FI11="Y",0,INDEX(Capacity!$S$3:$T$258,MATCH(MOD(INDEX(Capacity!$V$3:$W$258,MATCH(INDEX($J11:$FE11,1,$FJ11),Capacity!$V$3:$V$258,0),2)+IK$9,255),Capacity!$S$3:$S$258,0),2)))</f>
        <v/>
      </c>
      <c r="IL12" t="str">
        <f>IF(IL11="","",IF($FI11="Y",0,INDEX(Capacity!$S$3:$T$258,MATCH(MOD(INDEX(Capacity!$V$3:$W$258,MATCH(INDEX($J11:$FE11,1,$FJ11),Capacity!$V$3:$V$258,0),2)+IL$9,255),Capacity!$S$3:$S$258,0),2)))</f>
        <v/>
      </c>
      <c r="IM12" t="str">
        <f>IF(IM11="","",IF($FI11="Y",0,INDEX(Capacity!$S$3:$T$258,MATCH(MOD(INDEX(Capacity!$V$3:$W$258,MATCH(INDEX($J11:$FE11,1,$FJ11),Capacity!$V$3:$V$258,0),2)+IM$9,255),Capacity!$S$3:$S$258,0),2)))</f>
        <v/>
      </c>
      <c r="IN12" t="str">
        <f>IF(IN11="","",IF($FI11="Y",0,INDEX(Capacity!$S$3:$T$258,MATCH(MOD(INDEX(Capacity!$V$3:$W$258,MATCH(INDEX($J11:$FE11,1,$FJ11),Capacity!$V$3:$V$258,0),2)+IN$9,255),Capacity!$S$3:$S$258,0),2)))</f>
        <v/>
      </c>
      <c r="IO12" t="str">
        <f>IF(IO11="","",IF($FI11="Y",0,INDEX(Capacity!$S$3:$T$258,MATCH(MOD(INDEX(Capacity!$V$3:$W$258,MATCH(INDEX($J11:$FE11,1,$FJ11),Capacity!$V$3:$V$258,0),2)+IO$9,255),Capacity!$S$3:$S$258,0),2)))</f>
        <v/>
      </c>
      <c r="IP12" t="str">
        <f>IF(IP11="","",IF($FI11="Y",0,INDEX(Capacity!$S$3:$T$258,MATCH(MOD(INDEX(Capacity!$V$3:$W$258,MATCH(INDEX($J11:$FE11,1,$FJ11),Capacity!$V$3:$V$258,0),2)+IP$9,255),Capacity!$S$3:$S$258,0),2)))</f>
        <v/>
      </c>
      <c r="IQ12" t="str">
        <f>IF(IQ11="","",IF($FI11="Y",0,INDEX(Capacity!$S$3:$T$258,MATCH(MOD(INDEX(Capacity!$V$3:$W$258,MATCH(INDEX($J11:$FE11,1,$FJ11),Capacity!$V$3:$V$258,0),2)+IQ$9,255),Capacity!$S$3:$S$258,0),2)))</f>
        <v/>
      </c>
      <c r="IR12" t="str">
        <f>IF(IR11="","",IF($FI11="Y",0,INDEX(Capacity!$S$3:$T$258,MATCH(MOD(INDEX(Capacity!$V$3:$W$258,MATCH(INDEX($J11:$FE11,1,$FJ11),Capacity!$V$3:$V$258,0),2)+IR$9,255),Capacity!$S$3:$S$258,0),2)))</f>
        <v/>
      </c>
      <c r="IS12" t="str">
        <f>IF(IS11="","",IF($FI11="Y",0,INDEX(Capacity!$S$3:$T$258,MATCH(MOD(INDEX(Capacity!$V$3:$W$258,MATCH(INDEX($J11:$FE11,1,$FJ11),Capacity!$V$3:$V$258,0),2)+IS$9,255),Capacity!$S$3:$S$258,0),2)))</f>
        <v/>
      </c>
      <c r="IT12" t="str">
        <f>IF(IT11="","",IF($FI11="Y",0,INDEX(Capacity!$S$3:$T$258,MATCH(MOD(INDEX(Capacity!$V$3:$W$258,MATCH(INDEX($J11:$FE11,1,$FJ11),Capacity!$V$3:$V$258,0),2)+IT$9,255),Capacity!$S$3:$S$258,0),2)))</f>
        <v/>
      </c>
      <c r="IU12" t="str">
        <f>IF(IU11="","",IF($FI11="Y",0,INDEX(Capacity!$S$3:$T$258,MATCH(MOD(INDEX(Capacity!$V$3:$W$258,MATCH(INDEX($J11:$FE11,1,$FJ11),Capacity!$V$3:$V$258,0),2)+IU$9,255),Capacity!$S$3:$S$258,0),2)))</f>
        <v/>
      </c>
      <c r="IV12" t="str">
        <f>IF(IV11="","",IF($FI11="Y",0,INDEX(Capacity!$S$3:$T$258,MATCH(MOD(INDEX(Capacity!$V$3:$W$258,MATCH(INDEX($J11:$FE11,1,$FJ11),Capacity!$V$3:$V$258,0),2)+IV$9,255),Capacity!$S$3:$S$258,0),2)))</f>
        <v/>
      </c>
      <c r="IW12" t="str">
        <f>IF(IW11="","",IF($FI11="Y",0,INDEX(Capacity!$S$3:$T$258,MATCH(MOD(INDEX(Capacity!$V$3:$W$258,MATCH(INDEX($J11:$FE11,1,$FJ11),Capacity!$V$3:$V$258,0),2)+IW$9,255),Capacity!$S$3:$S$258,0),2)))</f>
        <v/>
      </c>
      <c r="IX12" t="str">
        <f>IF(IX11="","",IF($FI11="Y",0,INDEX(Capacity!$S$3:$T$258,MATCH(MOD(INDEX(Capacity!$V$3:$W$258,MATCH(INDEX($J11:$FE11,1,$FJ11),Capacity!$V$3:$V$258,0),2)+IX$9,255),Capacity!$S$3:$S$258,0),2)))</f>
        <v/>
      </c>
      <c r="IY12" t="str">
        <f>IF(IY11="","",IF($FI11="Y",0,INDEX(Capacity!$S$3:$T$258,MATCH(MOD(INDEX(Capacity!$V$3:$W$258,MATCH(INDEX($J11:$FE11,1,$FJ11),Capacity!$V$3:$V$258,0),2)+IY$9,255),Capacity!$S$3:$S$258,0),2)))</f>
        <v/>
      </c>
      <c r="IZ12" t="str">
        <f>IF(IZ11="","",IF($FI11="Y",0,INDEX(Capacity!$S$3:$T$258,MATCH(MOD(INDEX(Capacity!$V$3:$W$258,MATCH(INDEX($J11:$FE11,1,$FJ11),Capacity!$V$3:$V$258,0),2)+IZ$9,255),Capacity!$S$3:$S$258,0),2)))</f>
        <v/>
      </c>
      <c r="JA12" t="str">
        <f>IF(JA11="","",IF($FI11="Y",0,INDEX(Capacity!$S$3:$T$258,MATCH(MOD(INDEX(Capacity!$V$3:$W$258,MATCH(INDEX($J11:$FE11,1,$FJ11),Capacity!$V$3:$V$258,0),2)+JA$9,255),Capacity!$S$3:$S$258,0),2)))</f>
        <v/>
      </c>
      <c r="JB12" t="str">
        <f>IF(JB11="","",IF($FI11="Y",0,INDEX(Capacity!$S$3:$T$258,MATCH(MOD(INDEX(Capacity!$V$3:$W$258,MATCH(INDEX($J11:$FE11,1,$FJ11),Capacity!$V$3:$V$258,0),2)+JB$9,255),Capacity!$S$3:$S$258,0),2)))</f>
        <v/>
      </c>
      <c r="JC12" t="str">
        <f>IF(JC11="","",IF($FI11="Y",0,INDEX(Capacity!$S$3:$T$258,MATCH(MOD(INDEX(Capacity!$V$3:$W$258,MATCH(INDEX($J11:$FE11,1,$FJ11),Capacity!$V$3:$V$258,0),2)+JC$9,255),Capacity!$S$3:$S$258,0),2)))</f>
        <v/>
      </c>
      <c r="JD12" t="str">
        <f>IF(JD11="","",IF($FI11="Y",0,INDEX(Capacity!$S$3:$T$258,MATCH(MOD(INDEX(Capacity!$V$3:$W$258,MATCH(INDEX($J11:$FE11,1,$FJ11),Capacity!$V$3:$V$258,0),2)+JD$9,255),Capacity!$S$3:$S$258,0),2)))</f>
        <v/>
      </c>
      <c r="JE12" t="str">
        <f>IF(JE11="","",IF($FI11="Y",0,INDEX(Capacity!$S$3:$T$258,MATCH(MOD(INDEX(Capacity!$V$3:$W$258,MATCH(INDEX($J11:$FE11,1,$FJ11),Capacity!$V$3:$V$258,0),2)+JE$9,255),Capacity!$S$3:$S$258,0),2)))</f>
        <v/>
      </c>
      <c r="JF12" t="str">
        <f>IF(JF11="","",IF($FI11="Y",0,INDEX(Capacity!$S$3:$T$258,MATCH(MOD(INDEX(Capacity!$V$3:$W$258,MATCH(INDEX($J11:$FE11,1,$FJ11),Capacity!$V$3:$V$258,0),2)+JF$9,255),Capacity!$S$3:$S$258,0),2)))</f>
        <v/>
      </c>
      <c r="JG12" t="str">
        <f>IF(JG11="","",IF($FI11="Y",0,INDEX(Capacity!$S$3:$T$258,MATCH(MOD(INDEX(Capacity!$V$3:$W$258,MATCH(INDEX($J11:$FE11,1,$FJ11),Capacity!$V$3:$V$258,0),2)+JG$9,255),Capacity!$S$3:$S$258,0),2)))</f>
        <v/>
      </c>
      <c r="JH12" t="str">
        <f>IF(JH11="","",IF($FI11="Y",0,INDEX(Capacity!$S$3:$T$258,MATCH(MOD(INDEX(Capacity!$V$3:$W$258,MATCH(INDEX($J11:$FE11,1,$FJ11),Capacity!$V$3:$V$258,0),2)+JH$9,255),Capacity!$S$3:$S$258,0),2)))</f>
        <v/>
      </c>
      <c r="JI12" t="str">
        <f>IF(JI11="","",IF($FI11="Y",0,INDEX(Capacity!$S$3:$T$258,MATCH(MOD(INDEX(Capacity!$V$3:$W$258,MATCH(INDEX($J11:$FE11,1,$FJ11),Capacity!$V$3:$V$258,0),2)+JI$9,255),Capacity!$S$3:$S$258,0),2)))</f>
        <v/>
      </c>
      <c r="JJ12" t="str">
        <f>IF(JJ11="","",IF($FI11="Y",0,INDEX(Capacity!$S$3:$T$258,MATCH(MOD(INDEX(Capacity!$V$3:$W$258,MATCH(INDEX($J11:$FE11,1,$FJ11),Capacity!$V$3:$V$258,0),2)+JJ$9,255),Capacity!$S$3:$S$258,0),2)))</f>
        <v/>
      </c>
      <c r="JK12" t="str">
        <f>IF(JK11="","",IF($FI11="Y",0,INDEX(Capacity!$S$3:$T$258,MATCH(MOD(INDEX(Capacity!$V$3:$W$258,MATCH(INDEX($J11:$FE11,1,$FJ11),Capacity!$V$3:$V$258,0),2)+JK$9,255),Capacity!$S$3:$S$258,0),2)))</f>
        <v/>
      </c>
      <c r="JL12" t="str">
        <f>IF(JL11="","",IF($FI11="Y",0,INDEX(Capacity!$S$3:$T$258,MATCH(MOD(INDEX(Capacity!$V$3:$W$258,MATCH(INDEX($J11:$FE11,1,$FJ11),Capacity!$V$3:$V$258,0),2)+JL$9,255),Capacity!$S$3:$S$258,0),2)))</f>
        <v/>
      </c>
      <c r="JM12" t="str">
        <f>IF(JM11="","",IF($FI11="Y",0,INDEX(Capacity!$S$3:$T$258,MATCH(MOD(INDEX(Capacity!$V$3:$W$258,MATCH(INDEX($J11:$FE11,1,$FJ11),Capacity!$V$3:$V$258,0),2)+JM$9,255),Capacity!$S$3:$S$258,0),2)))</f>
        <v/>
      </c>
      <c r="JN12" t="str">
        <f>IF(JN11="","",IF($FI11="Y",0,INDEX(Capacity!$S$3:$T$258,MATCH(MOD(INDEX(Capacity!$V$3:$W$258,MATCH(INDEX($J11:$FE11,1,$FJ11),Capacity!$V$3:$V$258,0),2)+JN$9,255),Capacity!$S$3:$S$258,0),2)))</f>
        <v/>
      </c>
      <c r="JO12" t="str">
        <f>IF(JO11="","",IF($FI11="Y",0,INDEX(Capacity!$S$3:$T$258,MATCH(MOD(INDEX(Capacity!$V$3:$W$258,MATCH(INDEX($J11:$FE11,1,$FJ11),Capacity!$V$3:$V$258,0),2)+JO$9,255),Capacity!$S$3:$S$258,0),2)))</f>
        <v/>
      </c>
      <c r="JP12" t="str">
        <f>IF(JP11="","",IF($FI11="Y",0,INDEX(Capacity!$S$3:$T$258,MATCH(MOD(INDEX(Capacity!$V$3:$W$258,MATCH(INDEX($J11:$FE11,1,$FJ11),Capacity!$V$3:$V$258,0),2)+JP$9,255),Capacity!$S$3:$S$258,0),2)))</f>
        <v/>
      </c>
      <c r="JQ12" t="str">
        <f>IF(JQ11="","",IF($FI11="Y",0,INDEX(Capacity!$S$3:$T$258,MATCH(MOD(INDEX(Capacity!$V$3:$W$258,MATCH(INDEX($J11:$FE11,1,$FJ11),Capacity!$V$3:$V$258,0),2)+JQ$9,255),Capacity!$S$3:$S$258,0),2)))</f>
        <v/>
      </c>
      <c r="JR12" t="str">
        <f>IF(JR11="","",IF($FI11="Y",0,INDEX(Capacity!$S$3:$T$258,MATCH(MOD(INDEX(Capacity!$V$3:$W$258,MATCH(INDEX($J11:$FE11,1,$FJ11),Capacity!$V$3:$V$258,0),2)+JR$9,255),Capacity!$S$3:$S$258,0),2)))</f>
        <v/>
      </c>
      <c r="JS12" t="str">
        <f>IF(JS11="","",IF($FI11="Y",0,INDEX(Capacity!$S$3:$T$258,MATCH(MOD(INDEX(Capacity!$V$3:$W$258,MATCH(INDEX($J11:$FE11,1,$FJ11),Capacity!$V$3:$V$258,0),2)+JS$9,255),Capacity!$S$3:$S$258,0),2)))</f>
        <v/>
      </c>
      <c r="JT12" t="str">
        <f>IF(JT11="","",IF($FI11="Y",0,INDEX(Capacity!$S$3:$T$258,MATCH(MOD(INDEX(Capacity!$V$3:$W$258,MATCH(INDEX($J11:$FE11,1,$FJ11),Capacity!$V$3:$V$258,0),2)+JT$9,255),Capacity!$S$3:$S$258,0),2)))</f>
        <v/>
      </c>
      <c r="JU12" t="str">
        <f>IF(JU11="","",IF($FI11="Y",0,INDEX(Capacity!$S$3:$T$258,MATCH(MOD(INDEX(Capacity!$V$3:$W$258,MATCH(INDEX($J11:$FE11,1,$FJ11),Capacity!$V$3:$V$258,0),2)+JU$9,255),Capacity!$S$3:$S$258,0),2)))</f>
        <v/>
      </c>
      <c r="JV12" t="str">
        <f>IF(JV11="","",IF($FI11="Y",0,INDEX(Capacity!$S$3:$T$258,MATCH(MOD(INDEX(Capacity!$V$3:$W$258,MATCH(INDEX($J11:$FE11,1,$FJ11),Capacity!$V$3:$V$258,0),2)+JV$9,255),Capacity!$S$3:$S$258,0),2)))</f>
        <v/>
      </c>
      <c r="JW12" t="str">
        <f>IF(JW11="","",IF($FI11="Y",0,INDEX(Capacity!$S$3:$T$258,MATCH(MOD(INDEX(Capacity!$V$3:$W$258,MATCH(INDEX($J11:$FE11,1,$FJ11),Capacity!$V$3:$V$258,0),2)+JW$9,255),Capacity!$S$3:$S$258,0),2)))</f>
        <v/>
      </c>
      <c r="JX12" t="str">
        <f>IF(JX11="","",IF($FI11="Y",0,INDEX(Capacity!$S$3:$T$258,MATCH(MOD(INDEX(Capacity!$V$3:$W$258,MATCH(INDEX($J11:$FE11,1,$FJ11),Capacity!$V$3:$V$258,0),2)+JX$9,255),Capacity!$S$3:$S$258,0),2)))</f>
        <v/>
      </c>
      <c r="JY12" t="str">
        <f>IF(JY11="","",IF($FI11="Y",0,INDEX(Capacity!$S$3:$T$258,MATCH(MOD(INDEX(Capacity!$V$3:$W$258,MATCH(INDEX($J11:$FE11,1,$FJ11),Capacity!$V$3:$V$258,0),2)+JY$9,255),Capacity!$S$3:$S$258,0),2)))</f>
        <v/>
      </c>
      <c r="JZ12" t="str">
        <f>IF(JZ11="","",IF($FI11="Y",0,INDEX(Capacity!$S$3:$T$258,MATCH(MOD(INDEX(Capacity!$V$3:$W$258,MATCH(INDEX($J11:$FE11,1,$FJ11),Capacity!$V$3:$V$258,0),2)+JZ$9,255),Capacity!$S$3:$S$258,0),2)))</f>
        <v/>
      </c>
      <c r="KA12" t="str">
        <f>IF(KA11="","",IF($FI11="Y",0,INDEX(Capacity!$S$3:$T$258,MATCH(MOD(INDEX(Capacity!$V$3:$W$258,MATCH(INDEX($J11:$FE11,1,$FJ11),Capacity!$V$3:$V$258,0),2)+KA$9,255),Capacity!$S$3:$S$258,0),2)))</f>
        <v/>
      </c>
      <c r="KB12" t="str">
        <f>IF(KB11="","",IF($FI11="Y",0,INDEX(Capacity!$S$3:$T$258,MATCH(MOD(INDEX(Capacity!$V$3:$W$258,MATCH(INDEX($J11:$FE11,1,$FJ11),Capacity!$V$3:$V$258,0),2)+KB$9,255),Capacity!$S$3:$S$258,0),2)))</f>
        <v/>
      </c>
      <c r="KC12" t="str">
        <f>IF(KC11="","",IF($FI11="Y",0,INDEX(Capacity!$S$3:$T$258,MATCH(MOD(INDEX(Capacity!$V$3:$W$258,MATCH(INDEX($J11:$FE11,1,$FJ11),Capacity!$V$3:$V$258,0),2)+KC$9,255),Capacity!$S$3:$S$258,0),2)))</f>
        <v/>
      </c>
      <c r="KD12" t="str">
        <f>IF(KD11="","",IF($FI11="Y",0,INDEX(Capacity!$S$3:$T$258,MATCH(MOD(INDEX(Capacity!$V$3:$W$258,MATCH(INDEX($J11:$FE11,1,$FJ11),Capacity!$V$3:$V$258,0),2)+KD$9,255),Capacity!$S$3:$S$258,0),2)))</f>
        <v/>
      </c>
      <c r="KE12" t="str">
        <f>IF(KE11="","",IF($FI11="Y",0,INDEX(Capacity!$S$3:$T$258,MATCH(MOD(INDEX(Capacity!$V$3:$W$258,MATCH(INDEX($J11:$FE11,1,$FJ11),Capacity!$V$3:$V$258,0),2)+KE$9,255),Capacity!$S$3:$S$258,0),2)))</f>
        <v/>
      </c>
      <c r="KF12" t="str">
        <f>IF(KF11="","",IF($FI11="Y",0,INDEX(Capacity!$S$3:$T$258,MATCH(MOD(INDEX(Capacity!$V$3:$W$258,MATCH(INDEX($J11:$FE11,1,$FJ11),Capacity!$V$3:$V$258,0),2)+KF$9,255),Capacity!$S$3:$S$258,0),2)))</f>
        <v/>
      </c>
      <c r="KG12" t="str">
        <f>IF(KG11="","",IF($FI11="Y",0,INDEX(Capacity!$S$3:$T$258,MATCH(MOD(INDEX(Capacity!$V$3:$W$258,MATCH(INDEX($J11:$FE11,1,$FJ11),Capacity!$V$3:$V$258,0),2)+KG$9,255),Capacity!$S$3:$S$258,0),2)))</f>
        <v/>
      </c>
      <c r="KH12" t="str">
        <f>IF(KH11="","",IF($FI11="Y",0,INDEX(Capacity!$S$3:$T$258,MATCH(MOD(INDEX(Capacity!$V$3:$W$258,MATCH(INDEX($J11:$FE11,1,$FJ11),Capacity!$V$3:$V$258,0),2)+KH$9,255),Capacity!$S$3:$S$258,0),2)))</f>
        <v/>
      </c>
      <c r="KI12" t="str">
        <f>IF(KI11="","",IF($FI11="Y",0,INDEX(Capacity!$S$3:$T$258,MATCH(MOD(INDEX(Capacity!$V$3:$W$258,MATCH(INDEX($J11:$FE11,1,$FJ11),Capacity!$V$3:$V$258,0),2)+KI$9,255),Capacity!$S$3:$S$258,0),2)))</f>
        <v/>
      </c>
      <c r="KJ12" t="str">
        <f>IF(KJ11="","",IF($FI11="Y",0,INDEX(Capacity!$S$3:$T$258,MATCH(MOD(INDEX(Capacity!$V$3:$W$258,MATCH(INDEX($J11:$FE11,1,$FJ11),Capacity!$V$3:$V$258,0),2)+KJ$9,255),Capacity!$S$3:$S$258,0),2)))</f>
        <v/>
      </c>
      <c r="KK12" t="str">
        <f>IF(KK11="","",IF($FI11="Y",0,INDEX(Capacity!$S$3:$T$258,MATCH(MOD(INDEX(Capacity!$V$3:$W$258,MATCH(INDEX($J11:$FE11,1,$FJ11),Capacity!$V$3:$V$258,0),2)+KK$9,255),Capacity!$S$3:$S$258,0),2)))</f>
        <v/>
      </c>
      <c r="KL12" t="str">
        <f>IF(KL11="","",IF($FI11="Y",0,INDEX(Capacity!$S$3:$T$258,MATCH(MOD(INDEX(Capacity!$V$3:$W$258,MATCH(INDEX($J11:$FE11,1,$FJ11),Capacity!$V$3:$V$258,0),2)+KL$9,255),Capacity!$S$3:$S$258,0),2)))</f>
        <v/>
      </c>
      <c r="KM12" t="str">
        <f>IF(KM11="","",IF($FI11="Y",0,INDEX(Capacity!$S$3:$T$258,MATCH(MOD(INDEX(Capacity!$V$3:$W$258,MATCH(INDEX($J11:$FE11,1,$FJ11),Capacity!$V$3:$V$258,0),2)+KM$9,255),Capacity!$S$3:$S$258,0),2)))</f>
        <v/>
      </c>
      <c r="KN12" t="str">
        <f>IF(KN11="","",IF($FI11="Y",0,INDEX(Capacity!$S$3:$T$258,MATCH(MOD(INDEX(Capacity!$V$3:$W$258,MATCH(INDEX($J11:$FE11,1,$FJ11),Capacity!$V$3:$V$258,0),2)+KN$9,255),Capacity!$S$3:$S$258,0),2)))</f>
        <v/>
      </c>
      <c r="KO12" t="str">
        <f>IF(KO11="","",IF($FI11="Y",0,INDEX(Capacity!$S$3:$T$258,MATCH(MOD(INDEX(Capacity!$V$3:$W$258,MATCH(INDEX($J11:$FE11,1,$FJ11),Capacity!$V$3:$V$258,0),2)+KO$9,255),Capacity!$S$3:$S$258,0),2)))</f>
        <v/>
      </c>
      <c r="KP12" t="str">
        <f>IF(KP11="","",IF($FI11="Y",0,INDEX(Capacity!$S$3:$T$258,MATCH(MOD(INDEX(Capacity!$V$3:$W$258,MATCH(INDEX($J11:$FE11,1,$FJ11),Capacity!$V$3:$V$258,0),2)+KP$9,255),Capacity!$S$3:$S$258,0),2)))</f>
        <v/>
      </c>
      <c r="KQ12" t="str">
        <f>IF(KQ11="","",IF($FI11="Y",0,INDEX(Capacity!$S$3:$T$258,MATCH(MOD(INDEX(Capacity!$V$3:$W$258,MATCH(INDEX($J11:$FE11,1,$FJ11),Capacity!$V$3:$V$258,0),2)+KQ$9,255),Capacity!$S$3:$S$258,0),2)))</f>
        <v/>
      </c>
      <c r="KR12" t="str">
        <f>IF(KR11="","",IF($FI11="Y",0,INDEX(Capacity!$S$3:$T$258,MATCH(MOD(INDEX(Capacity!$V$3:$W$258,MATCH(INDEX($J11:$FE11,1,$FJ11),Capacity!$V$3:$V$258,0),2)+KR$9,255),Capacity!$S$3:$S$258,0),2)))</f>
        <v/>
      </c>
      <c r="KS12" t="str">
        <f>IF(KS11="","",IF($FI11="Y",0,INDEX(Capacity!$S$3:$T$258,MATCH(MOD(INDEX(Capacity!$V$3:$W$258,MATCH(INDEX($J11:$FE11,1,$FJ11),Capacity!$V$3:$V$258,0),2)+KS$9,255),Capacity!$S$3:$S$258,0),2)))</f>
        <v/>
      </c>
      <c r="KT12" t="str">
        <f>IF(KT11="","",IF($FI11="Y",0,INDEX(Capacity!$S$3:$T$258,MATCH(MOD(INDEX(Capacity!$V$3:$W$258,MATCH(INDEX($J11:$FE11,1,$FJ11),Capacity!$V$3:$V$258,0),2)+KT$9,255),Capacity!$S$3:$S$258,0),2)))</f>
        <v/>
      </c>
      <c r="KU12" t="str">
        <f>IF(KU11="","",IF($FI11="Y",0,INDEX(Capacity!$S$3:$T$258,MATCH(MOD(INDEX(Capacity!$V$3:$W$258,MATCH(INDEX($J11:$FE11,1,$FJ11),Capacity!$V$3:$V$258,0),2)+KU$9,255),Capacity!$S$3:$S$258,0),2)))</f>
        <v/>
      </c>
      <c r="KV12" t="str">
        <f>IF(KV11="","",IF($FI11="Y",0,INDEX(Capacity!$S$3:$T$258,MATCH(MOD(INDEX(Capacity!$V$3:$W$258,MATCH(INDEX($J11:$FE11,1,$FJ11),Capacity!$V$3:$V$258,0),2)+KV$9,255),Capacity!$S$3:$S$258,0),2)))</f>
        <v/>
      </c>
      <c r="KW12" t="str">
        <f>IF(KW11="","",IF($FI11="Y",0,INDEX(Capacity!$S$3:$T$258,MATCH(MOD(INDEX(Capacity!$V$3:$W$258,MATCH(INDEX($J11:$FE11,1,$FJ11),Capacity!$V$3:$V$258,0),2)+KW$9,255),Capacity!$S$3:$S$258,0),2)))</f>
        <v/>
      </c>
      <c r="KX12" t="str">
        <f>IF(KX11="","",IF($FI11="Y",0,INDEX(Capacity!$S$3:$T$258,MATCH(MOD(INDEX(Capacity!$V$3:$W$258,MATCH(INDEX($J11:$FE11,1,$FJ11),Capacity!$V$3:$V$258,0),2)+KX$9,255),Capacity!$S$3:$S$258,0),2)))</f>
        <v/>
      </c>
      <c r="KY12" t="str">
        <f>IF(KY11="","",IF($FI11="Y",0,INDEX(Capacity!$S$3:$T$258,MATCH(MOD(INDEX(Capacity!$V$3:$W$258,MATCH(INDEX($J11:$FE11,1,$FJ11),Capacity!$V$3:$V$258,0),2)+KY$9,255),Capacity!$S$3:$S$258,0),2)))</f>
        <v/>
      </c>
      <c r="KZ12" t="str">
        <f>IF(KZ11="","",IF($FI11="Y",0,INDEX(Capacity!$S$3:$T$258,MATCH(MOD(INDEX(Capacity!$V$3:$W$258,MATCH(INDEX($J11:$FE11,1,$FJ11),Capacity!$V$3:$V$258,0),2)+KZ$9,255),Capacity!$S$3:$S$258,0),2)))</f>
        <v/>
      </c>
      <c r="LA12" t="str">
        <f>IF(LA11="","",IF($FI11="Y",0,INDEX(Capacity!$S$3:$T$258,MATCH(MOD(INDEX(Capacity!$V$3:$W$258,MATCH(INDEX($J11:$FE11,1,$FJ11),Capacity!$V$3:$V$258,0),2)+LA$9,255),Capacity!$S$3:$S$258,0),2)))</f>
        <v/>
      </c>
      <c r="LB12" t="str">
        <f>IF(LB11="","",IF($FI11="Y",0,INDEX(Capacity!$S$3:$T$258,MATCH(MOD(INDEX(Capacity!$V$3:$W$258,MATCH(INDEX($J11:$FE11,1,$FJ11),Capacity!$V$3:$V$258,0),2)+LB$9,255),Capacity!$S$3:$S$258,0),2)))</f>
        <v/>
      </c>
      <c r="LC12" t="str">
        <f>IF(LC11="","",IF($FI11="Y",0,INDEX(Capacity!$S$3:$T$258,MATCH(MOD(INDEX(Capacity!$V$3:$W$258,MATCH(INDEX($J11:$FE11,1,$FJ11),Capacity!$V$3:$V$258,0),2)+LC$9,255),Capacity!$S$3:$S$258,0),2)))</f>
        <v/>
      </c>
      <c r="LD12" t="str">
        <f>IF(LD11="","",IF($FI11="Y",0,INDEX(Capacity!$S$3:$T$258,MATCH(MOD(INDEX(Capacity!$V$3:$W$258,MATCH(INDEX($J11:$FE11,1,$FJ11),Capacity!$V$3:$V$258,0),2)+LD$9,255),Capacity!$S$3:$S$258,0),2)))</f>
        <v/>
      </c>
      <c r="LE12" t="str">
        <f>IF(LE11="","",IF($FI11="Y",0,INDEX(Capacity!$S$3:$T$258,MATCH(MOD(INDEX(Capacity!$V$3:$W$258,MATCH(INDEX($J11:$FE11,1,$FJ11),Capacity!$V$3:$V$258,0),2)+LE$9,255),Capacity!$S$3:$S$258,0),2)))</f>
        <v/>
      </c>
      <c r="LF12" t="str">
        <f>IF(LF11="","",IF($FI11="Y",0,INDEX(Capacity!$S$3:$T$258,MATCH(MOD(INDEX(Capacity!$V$3:$W$258,MATCH(INDEX($J11:$FE11,1,$FJ11),Capacity!$V$3:$V$258,0),2)+LF$9,255),Capacity!$S$3:$S$258,0),2)))</f>
        <v/>
      </c>
      <c r="LG12" t="str">
        <f>IF(LG11="","",IF($FI11="Y",0,INDEX(Capacity!$S$3:$T$258,MATCH(MOD(INDEX(Capacity!$V$3:$W$258,MATCH(INDEX($J11:$FE11,1,$FJ11),Capacity!$V$3:$V$258,0),2)+LG$9,255),Capacity!$S$3:$S$258,0),2)))</f>
        <v/>
      </c>
      <c r="LH12" t="str">
        <f>IF(LH11="","",IF($FI11="Y",0,INDEX(Capacity!$S$3:$T$258,MATCH(MOD(INDEX(Capacity!$V$3:$W$258,MATCH(INDEX($J11:$FE11,1,$FJ11),Capacity!$V$3:$V$258,0),2)+LH$9,255),Capacity!$S$3:$S$258,0),2)))</f>
        <v/>
      </c>
    </row>
    <row r="13" spans="1:320" x14ac:dyDescent="0.25">
      <c r="B13" s="6"/>
      <c r="I13" s="7">
        <f t="shared" si="26"/>
        <v>4</v>
      </c>
      <c r="J13" t="str">
        <f t="shared" si="21"/>
        <v/>
      </c>
      <c r="K13" t="str">
        <f t="shared" si="21"/>
        <v/>
      </c>
      <c r="L13" t="str">
        <f t="shared" si="21"/>
        <v/>
      </c>
      <c r="M13">
        <f t="shared" si="21"/>
        <v>0</v>
      </c>
      <c r="N13">
        <f t="shared" si="21"/>
        <v>27</v>
      </c>
      <c r="O13">
        <f t="shared" si="21"/>
        <v>255</v>
      </c>
      <c r="P13">
        <f t="shared" si="21"/>
        <v>177</v>
      </c>
      <c r="Q13">
        <f t="shared" si="21"/>
        <v>90</v>
      </c>
      <c r="R13">
        <f t="shared" si="21"/>
        <v>179</v>
      </c>
      <c r="S13">
        <f t="shared" si="21"/>
        <v>63</v>
      </c>
      <c r="T13">
        <f t="shared" si="21"/>
        <v>118</v>
      </c>
      <c r="U13">
        <f t="shared" si="21"/>
        <v>213</v>
      </c>
      <c r="V13">
        <f t="shared" si="21"/>
        <v>2</v>
      </c>
      <c r="W13">
        <f t="shared" si="21"/>
        <v>146</v>
      </c>
      <c r="X13">
        <f t="shared" si="21"/>
        <v>231</v>
      </c>
      <c r="Y13">
        <f t="shared" si="21"/>
        <v>64</v>
      </c>
      <c r="Z13">
        <f t="shared" si="21"/>
        <v>219</v>
      </c>
      <c r="AA13">
        <f t="shared" si="21"/>
        <v>208</v>
      </c>
      <c r="AB13">
        <f t="shared" si="21"/>
        <v>236</v>
      </c>
      <c r="AC13">
        <f t="shared" si="21"/>
        <v>17</v>
      </c>
      <c r="AD13">
        <f t="shared" si="21"/>
        <v>236</v>
      </c>
      <c r="AE13">
        <f t="shared" si="21"/>
        <v>17</v>
      </c>
      <c r="AF13">
        <f t="shared" si="21"/>
        <v>236</v>
      </c>
      <c r="AG13">
        <f t="shared" si="21"/>
        <v>17</v>
      </c>
      <c r="AH13">
        <f t="shared" si="21"/>
        <v>236</v>
      </c>
      <c r="AI13">
        <f t="shared" si="21"/>
        <v>17</v>
      </c>
      <c r="AJ13">
        <f t="shared" si="21"/>
        <v>236</v>
      </c>
      <c r="AK13">
        <f t="shared" si="21"/>
        <v>17</v>
      </c>
      <c r="AL13">
        <f t="shared" si="21"/>
        <v>236</v>
      </c>
      <c r="AM13">
        <f t="shared" si="21"/>
        <v>17</v>
      </c>
      <c r="AN13">
        <f t="shared" si="21"/>
        <v>236</v>
      </c>
      <c r="AO13">
        <f t="shared" si="21"/>
        <v>17</v>
      </c>
      <c r="AP13">
        <f t="shared" si="21"/>
        <v>236</v>
      </c>
      <c r="AQ13">
        <f t="shared" si="21"/>
        <v>17</v>
      </c>
      <c r="AR13">
        <f t="shared" si="21"/>
        <v>0</v>
      </c>
      <c r="AS13">
        <f t="shared" si="21"/>
        <v>0</v>
      </c>
      <c r="AT13">
        <f t="shared" si="21"/>
        <v>0</v>
      </c>
      <c r="AU13">
        <f t="shared" si="21"/>
        <v>0</v>
      </c>
      <c r="AV13">
        <f t="shared" si="21"/>
        <v>0</v>
      </c>
      <c r="AW13">
        <f t="shared" si="21"/>
        <v>0</v>
      </c>
      <c r="AX13">
        <f t="shared" si="21"/>
        <v>0</v>
      </c>
      <c r="AY13">
        <f t="shared" si="21"/>
        <v>0</v>
      </c>
      <c r="AZ13">
        <f t="shared" si="21"/>
        <v>0</v>
      </c>
      <c r="BA13">
        <f t="shared" si="21"/>
        <v>0</v>
      </c>
      <c r="BB13">
        <f t="shared" si="21"/>
        <v>0</v>
      </c>
      <c r="BC13">
        <f t="shared" si="21"/>
        <v>0</v>
      </c>
      <c r="BD13">
        <f t="shared" si="21"/>
        <v>0</v>
      </c>
      <c r="BE13">
        <f t="shared" si="21"/>
        <v>0</v>
      </c>
      <c r="BF13">
        <f t="shared" si="21"/>
        <v>0</v>
      </c>
      <c r="BG13">
        <f t="shared" si="21"/>
        <v>0</v>
      </c>
      <c r="BH13">
        <f t="shared" si="21"/>
        <v>0</v>
      </c>
      <c r="BI13">
        <f t="shared" si="21"/>
        <v>0</v>
      </c>
      <c r="BJ13">
        <f t="shared" si="21"/>
        <v>0</v>
      </c>
      <c r="BK13">
        <f t="shared" si="21"/>
        <v>0</v>
      </c>
      <c r="BL13">
        <f t="shared" si="21"/>
        <v>0</v>
      </c>
      <c r="BM13">
        <f t="shared" si="21"/>
        <v>0</v>
      </c>
      <c r="BN13">
        <f t="shared" si="21"/>
        <v>0</v>
      </c>
      <c r="BO13">
        <f t="shared" si="21"/>
        <v>0</v>
      </c>
      <c r="BP13">
        <f t="shared" si="21"/>
        <v>0</v>
      </c>
      <c r="BQ13">
        <f t="shared" si="21"/>
        <v>0</v>
      </c>
      <c r="BR13">
        <f t="shared" si="21"/>
        <v>0</v>
      </c>
      <c r="BS13">
        <f t="shared" si="21"/>
        <v>0</v>
      </c>
      <c r="BT13">
        <f t="shared" si="21"/>
        <v>0</v>
      </c>
      <c r="BU13">
        <f t="shared" ref="BU13:CJ28" si="28">IFERROR(IF(INDEX($FM$10:$LH$118,$I13,$FK13-BU$8+1)="",_xlfn.BITXOR(BU12,0),_xlfn.BITXOR(BU12,INDEX($FM$10:$LH$118,$I13,$FK13-BU$8+1))),"")</f>
        <v>0</v>
      </c>
      <c r="BV13">
        <f t="shared" si="22"/>
        <v>0</v>
      </c>
      <c r="BW13">
        <f t="shared" si="22"/>
        <v>0</v>
      </c>
      <c r="BX13">
        <f t="shared" si="22"/>
        <v>0</v>
      </c>
      <c r="BY13">
        <f t="shared" si="22"/>
        <v>0</v>
      </c>
      <c r="BZ13">
        <f t="shared" si="22"/>
        <v>0</v>
      </c>
      <c r="CA13">
        <f t="shared" si="22"/>
        <v>0</v>
      </c>
      <c r="CB13">
        <f t="shared" si="22"/>
        <v>0</v>
      </c>
      <c r="CC13">
        <f t="shared" si="22"/>
        <v>0</v>
      </c>
      <c r="CD13">
        <f t="shared" si="22"/>
        <v>0</v>
      </c>
      <c r="CE13">
        <f t="shared" si="22"/>
        <v>0</v>
      </c>
      <c r="CF13">
        <f t="shared" si="22"/>
        <v>0</v>
      </c>
      <c r="CG13">
        <f t="shared" si="22"/>
        <v>0</v>
      </c>
      <c r="CH13">
        <f t="shared" si="22"/>
        <v>0</v>
      </c>
      <c r="CI13">
        <f t="shared" si="22"/>
        <v>0</v>
      </c>
      <c r="CJ13">
        <f t="shared" si="22"/>
        <v>0</v>
      </c>
      <c r="CK13">
        <f t="shared" si="22"/>
        <v>0</v>
      </c>
      <c r="CL13">
        <f t="shared" si="22"/>
        <v>0</v>
      </c>
      <c r="CM13">
        <f t="shared" si="22"/>
        <v>0</v>
      </c>
      <c r="CN13">
        <f t="shared" si="22"/>
        <v>0</v>
      </c>
      <c r="CO13">
        <f t="shared" si="22"/>
        <v>0</v>
      </c>
      <c r="CP13">
        <f t="shared" si="22"/>
        <v>0</v>
      </c>
      <c r="CQ13">
        <f t="shared" si="22"/>
        <v>0</v>
      </c>
      <c r="CR13">
        <f t="shared" si="22"/>
        <v>0</v>
      </c>
      <c r="CS13">
        <f t="shared" si="22"/>
        <v>0</v>
      </c>
      <c r="CT13">
        <f t="shared" si="22"/>
        <v>0</v>
      </c>
      <c r="CU13">
        <f t="shared" si="22"/>
        <v>0</v>
      </c>
      <c r="CV13">
        <f t="shared" si="22"/>
        <v>0</v>
      </c>
      <c r="CW13">
        <f t="shared" si="22"/>
        <v>0</v>
      </c>
      <c r="CX13">
        <f t="shared" si="22"/>
        <v>0</v>
      </c>
      <c r="CY13">
        <f t="shared" si="22"/>
        <v>0</v>
      </c>
      <c r="CZ13">
        <f t="shared" si="22"/>
        <v>0</v>
      </c>
      <c r="DA13">
        <f t="shared" si="22"/>
        <v>0</v>
      </c>
      <c r="DB13">
        <f t="shared" si="22"/>
        <v>0</v>
      </c>
      <c r="DC13">
        <f t="shared" si="22"/>
        <v>0</v>
      </c>
      <c r="DD13">
        <f t="shared" si="22"/>
        <v>0</v>
      </c>
      <c r="DE13">
        <f t="shared" si="22"/>
        <v>0</v>
      </c>
      <c r="DF13">
        <f t="shared" si="22"/>
        <v>0</v>
      </c>
      <c r="DG13">
        <f t="shared" si="22"/>
        <v>0</v>
      </c>
      <c r="DH13">
        <f t="shared" si="22"/>
        <v>0</v>
      </c>
      <c r="DI13">
        <f t="shared" si="22"/>
        <v>0</v>
      </c>
      <c r="DJ13">
        <f t="shared" si="22"/>
        <v>0</v>
      </c>
      <c r="DK13">
        <f t="shared" si="22"/>
        <v>0</v>
      </c>
      <c r="DL13">
        <f t="shared" si="22"/>
        <v>0</v>
      </c>
      <c r="DM13">
        <f t="shared" si="22"/>
        <v>0</v>
      </c>
      <c r="DN13">
        <f t="shared" si="22"/>
        <v>0</v>
      </c>
      <c r="DO13">
        <f t="shared" si="22"/>
        <v>0</v>
      </c>
      <c r="DP13">
        <f t="shared" si="22"/>
        <v>0</v>
      </c>
      <c r="DQ13">
        <f t="shared" si="22"/>
        <v>0</v>
      </c>
      <c r="DR13">
        <f t="shared" si="22"/>
        <v>0</v>
      </c>
      <c r="DS13">
        <f t="shared" si="22"/>
        <v>0</v>
      </c>
      <c r="DT13">
        <f t="shared" si="22"/>
        <v>0</v>
      </c>
      <c r="DU13">
        <f t="shared" si="22"/>
        <v>0</v>
      </c>
      <c r="DV13">
        <f t="shared" si="22"/>
        <v>0</v>
      </c>
      <c r="DW13">
        <f t="shared" si="22"/>
        <v>0</v>
      </c>
      <c r="DX13">
        <f t="shared" si="22"/>
        <v>0</v>
      </c>
      <c r="DY13">
        <f t="shared" si="22"/>
        <v>0</v>
      </c>
      <c r="DZ13">
        <f t="shared" si="22"/>
        <v>0</v>
      </c>
      <c r="EA13">
        <f t="shared" si="22"/>
        <v>0</v>
      </c>
      <c r="EB13">
        <f t="shared" si="22"/>
        <v>0</v>
      </c>
      <c r="EC13">
        <f t="shared" si="22"/>
        <v>0</v>
      </c>
      <c r="ED13">
        <f t="shared" si="22"/>
        <v>0</v>
      </c>
      <c r="EE13">
        <f t="shared" si="22"/>
        <v>0</v>
      </c>
      <c r="EF13">
        <f t="shared" si="22"/>
        <v>0</v>
      </c>
      <c r="EG13">
        <f t="shared" ref="EG13:EI28" si="29">IFERROR(IF(INDEX($FM$10:$LH$118,$I13,$FK13-EG$8+1)="",_xlfn.BITXOR(EG12,0),_xlfn.BITXOR(EG12,INDEX($FM$10:$LH$118,$I13,$FK13-EG$8+1))),"")</f>
        <v>0</v>
      </c>
      <c r="EH13">
        <f t="shared" si="23"/>
        <v>0</v>
      </c>
      <c r="EI13">
        <f t="shared" si="23"/>
        <v>0</v>
      </c>
      <c r="EJ13">
        <f t="shared" si="23"/>
        <v>0</v>
      </c>
      <c r="EK13">
        <f t="shared" si="23"/>
        <v>0</v>
      </c>
      <c r="EL13">
        <f t="shared" si="23"/>
        <v>0</v>
      </c>
      <c r="EM13">
        <f t="shared" si="23"/>
        <v>0</v>
      </c>
      <c r="EN13">
        <f t="shared" si="23"/>
        <v>0</v>
      </c>
      <c r="EO13">
        <f t="shared" si="23"/>
        <v>0</v>
      </c>
      <c r="EP13">
        <f t="shared" si="23"/>
        <v>0</v>
      </c>
      <c r="EQ13">
        <f t="shared" si="23"/>
        <v>0</v>
      </c>
      <c r="ER13">
        <f t="shared" si="23"/>
        <v>0</v>
      </c>
      <c r="ES13">
        <f t="shared" si="23"/>
        <v>0</v>
      </c>
      <c r="ET13">
        <f t="shared" si="23"/>
        <v>0</v>
      </c>
      <c r="EU13">
        <f t="shared" si="23"/>
        <v>0</v>
      </c>
      <c r="EV13">
        <f t="shared" si="23"/>
        <v>0</v>
      </c>
      <c r="EW13">
        <f t="shared" si="23"/>
        <v>0</v>
      </c>
      <c r="EX13">
        <f t="shared" si="23"/>
        <v>0</v>
      </c>
      <c r="EY13">
        <f t="shared" si="23"/>
        <v>0</v>
      </c>
      <c r="EZ13">
        <f t="shared" si="23"/>
        <v>0</v>
      </c>
      <c r="FA13">
        <f t="shared" si="23"/>
        <v>0</v>
      </c>
      <c r="FB13">
        <f t="shared" si="23"/>
        <v>0</v>
      </c>
      <c r="FC13">
        <f t="shared" si="23"/>
        <v>0</v>
      </c>
      <c r="FD13">
        <f t="shared" si="23"/>
        <v>0</v>
      </c>
      <c r="FE13">
        <f t="shared" si="23"/>
        <v>0</v>
      </c>
      <c r="FG13" s="48" t="str">
        <f t="shared" si="27"/>
        <v/>
      </c>
      <c r="FI13" s="1" t="str">
        <f t="shared" si="24"/>
        <v/>
      </c>
      <c r="FJ13">
        <f t="shared" si="25"/>
        <v>5</v>
      </c>
      <c r="FK13">
        <f>FM8-FJ12+1</f>
        <v>40</v>
      </c>
      <c r="FM13">
        <f>IF(FM12="","",IF($FI12="Y",0,INDEX(Capacity!$S$3:$T$258,MATCH(MOD(INDEX(Capacity!$V$3:$W$258,MATCH(INDEX($J12:$FE12,1,$FJ12),Capacity!$V$3:$V$258,0),2)+FM$9,255),Capacity!$S$3:$S$258,0),2)))</f>
        <v>233</v>
      </c>
      <c r="FN13">
        <f>IF(FN12="","",IF($FI12="Y",0,INDEX(Capacity!$S$3:$T$258,MATCH(MOD(INDEX(Capacity!$V$3:$W$258,MATCH(INDEX($J12:$FE12,1,$FJ12),Capacity!$V$3:$V$258,0),2)+FN$9,255),Capacity!$S$3:$S$258,0),2)))</f>
        <v>88</v>
      </c>
      <c r="FO13">
        <f>IF(FO12="","",IF($FI12="Y",0,INDEX(Capacity!$S$3:$T$258,MATCH(MOD(INDEX(Capacity!$V$3:$W$258,MATCH(INDEX($J12:$FE12,1,$FJ12),Capacity!$V$3:$V$258,0),2)+FO$9,255),Capacity!$S$3:$S$258,0),2)))</f>
        <v>186</v>
      </c>
      <c r="FP13">
        <f>IF(FP12="","",IF($FI12="Y",0,INDEX(Capacity!$S$3:$T$258,MATCH(MOD(INDEX(Capacity!$V$3:$W$258,MATCH(INDEX($J12:$FE12,1,$FJ12),Capacity!$V$3:$V$258,0),2)+FP$9,255),Capacity!$S$3:$S$258,0),2)))</f>
        <v>37</v>
      </c>
      <c r="FQ13">
        <f>IF(FQ12="","",IF($FI12="Y",0,INDEX(Capacity!$S$3:$T$258,MATCH(MOD(INDEX(Capacity!$V$3:$W$258,MATCH(INDEX($J12:$FE12,1,$FJ12),Capacity!$V$3:$V$258,0),2)+FQ$9,255),Capacity!$S$3:$S$258,0),2)))</f>
        <v>10</v>
      </c>
      <c r="FR13">
        <f>IF(FR12="","",IF($FI12="Y",0,INDEX(Capacity!$S$3:$T$258,MATCH(MOD(INDEX(Capacity!$V$3:$W$258,MATCH(INDEX($J12:$FE12,1,$FJ12),Capacity!$V$3:$V$258,0),2)+FR$9,255),Capacity!$S$3:$S$258,0),2)))</f>
        <v>208</v>
      </c>
      <c r="FS13">
        <f>IF(FS12="","",IF($FI12="Y",0,INDEX(Capacity!$S$3:$T$258,MATCH(MOD(INDEX(Capacity!$V$3:$W$258,MATCH(INDEX($J12:$FE12,1,$FJ12),Capacity!$V$3:$V$258,0),2)+FS$9,255),Capacity!$S$3:$S$258,0),2)))</f>
        <v>185</v>
      </c>
      <c r="FT13">
        <f>IF(FT12="","",IF($FI12="Y",0,INDEX(Capacity!$S$3:$T$258,MATCH(MOD(INDEX(Capacity!$V$3:$W$258,MATCH(INDEX($J12:$FE12,1,$FJ12),Capacity!$V$3:$V$258,0),2)+FT$9,255),Capacity!$S$3:$S$258,0),2)))</f>
        <v>80</v>
      </c>
      <c r="FU13">
        <f>IF(FU12="","",IF($FI12="Y",0,INDEX(Capacity!$S$3:$T$258,MATCH(MOD(INDEX(Capacity!$V$3:$W$258,MATCH(INDEX($J12:$FE12,1,$FJ12),Capacity!$V$3:$V$258,0),2)+FU$9,255),Capacity!$S$3:$S$258,0),2)))</f>
        <v>107</v>
      </c>
      <c r="FV13">
        <f>IF(FV12="","",IF($FI12="Y",0,INDEX(Capacity!$S$3:$T$258,MATCH(MOD(INDEX(Capacity!$V$3:$W$258,MATCH(INDEX($J12:$FE12,1,$FJ12),Capacity!$V$3:$V$258,0),2)+FV$9,255),Capacity!$S$3:$S$258,0),2)))</f>
        <v>234</v>
      </c>
      <c r="FW13">
        <f>IF(FW12="","",IF($FI12="Y",0,INDEX(Capacity!$S$3:$T$258,MATCH(MOD(INDEX(Capacity!$V$3:$W$258,MATCH(INDEX($J12:$FE12,1,$FJ12),Capacity!$V$3:$V$258,0),2)+FW$9,255),Capacity!$S$3:$S$258,0),2)))</f>
        <v>156</v>
      </c>
      <c r="FX13" t="str">
        <f>IF(FX12="","",IF($FI12="Y",0,INDEX(Capacity!$S$3:$T$258,MATCH(MOD(INDEX(Capacity!$V$3:$W$258,MATCH(INDEX($J12:$FE12,1,$FJ12),Capacity!$V$3:$V$258,0),2)+FX$9,255),Capacity!$S$3:$S$258,0),2)))</f>
        <v/>
      </c>
      <c r="FY13" t="str">
        <f>IF(FY12="","",IF($FI12="Y",0,INDEX(Capacity!$S$3:$T$258,MATCH(MOD(INDEX(Capacity!$V$3:$W$258,MATCH(INDEX($J12:$FE12,1,$FJ12),Capacity!$V$3:$V$258,0),2)+FY$9,255),Capacity!$S$3:$S$258,0),2)))</f>
        <v/>
      </c>
      <c r="FZ13" t="str">
        <f>IF(FZ12="","",IF($FI12="Y",0,INDEX(Capacity!$S$3:$T$258,MATCH(MOD(INDEX(Capacity!$V$3:$W$258,MATCH(INDEX($J12:$FE12,1,$FJ12),Capacity!$V$3:$V$258,0),2)+FZ$9,255),Capacity!$S$3:$S$258,0),2)))</f>
        <v/>
      </c>
      <c r="GA13" t="str">
        <f>IF(GA12="","",IF($FI12="Y",0,INDEX(Capacity!$S$3:$T$258,MATCH(MOD(INDEX(Capacity!$V$3:$W$258,MATCH(INDEX($J12:$FE12,1,$FJ12),Capacity!$V$3:$V$258,0),2)+GA$9,255),Capacity!$S$3:$S$258,0),2)))</f>
        <v/>
      </c>
      <c r="GB13" t="str">
        <f>IF(GB12="","",IF($FI12="Y",0,INDEX(Capacity!$S$3:$T$258,MATCH(MOD(INDEX(Capacity!$V$3:$W$258,MATCH(INDEX($J12:$FE12,1,$FJ12),Capacity!$V$3:$V$258,0),2)+GB$9,255),Capacity!$S$3:$S$258,0),2)))</f>
        <v/>
      </c>
      <c r="GC13" t="str">
        <f>IF(GC12="","",IF($FI12="Y",0,INDEX(Capacity!$S$3:$T$258,MATCH(MOD(INDEX(Capacity!$V$3:$W$258,MATCH(INDEX($J12:$FE12,1,$FJ12),Capacity!$V$3:$V$258,0),2)+GC$9,255),Capacity!$S$3:$S$258,0),2)))</f>
        <v/>
      </c>
      <c r="GD13" t="str">
        <f>IF(GD12="","",IF($FI12="Y",0,INDEX(Capacity!$S$3:$T$258,MATCH(MOD(INDEX(Capacity!$V$3:$W$258,MATCH(INDEX($J12:$FE12,1,$FJ12),Capacity!$V$3:$V$258,0),2)+GD$9,255),Capacity!$S$3:$S$258,0),2)))</f>
        <v/>
      </c>
      <c r="GE13" t="str">
        <f>IF(GE12="","",IF($FI12="Y",0,INDEX(Capacity!$S$3:$T$258,MATCH(MOD(INDEX(Capacity!$V$3:$W$258,MATCH(INDEX($J12:$FE12,1,$FJ12),Capacity!$V$3:$V$258,0),2)+GE$9,255),Capacity!$S$3:$S$258,0),2)))</f>
        <v/>
      </c>
      <c r="GF13" t="str">
        <f>IF(GF12="","",IF($FI12="Y",0,INDEX(Capacity!$S$3:$T$258,MATCH(MOD(INDEX(Capacity!$V$3:$W$258,MATCH(INDEX($J12:$FE12,1,$FJ12),Capacity!$V$3:$V$258,0),2)+GF$9,255),Capacity!$S$3:$S$258,0),2)))</f>
        <v/>
      </c>
      <c r="GG13" t="str">
        <f>IF(GG12="","",IF($FI12="Y",0,INDEX(Capacity!$S$3:$T$258,MATCH(MOD(INDEX(Capacity!$V$3:$W$258,MATCH(INDEX($J12:$FE12,1,$FJ12),Capacity!$V$3:$V$258,0),2)+GG$9,255),Capacity!$S$3:$S$258,0),2)))</f>
        <v/>
      </c>
      <c r="GH13" t="str">
        <f>IF(GH12="","",IF($FI12="Y",0,INDEX(Capacity!$S$3:$T$258,MATCH(MOD(INDEX(Capacity!$V$3:$W$258,MATCH(INDEX($J12:$FE12,1,$FJ12),Capacity!$V$3:$V$258,0),2)+GH$9,255),Capacity!$S$3:$S$258,0),2)))</f>
        <v/>
      </c>
      <c r="GI13" t="str">
        <f>IF(GI12="","",IF($FI12="Y",0,INDEX(Capacity!$S$3:$T$258,MATCH(MOD(INDEX(Capacity!$V$3:$W$258,MATCH(INDEX($J12:$FE12,1,$FJ12),Capacity!$V$3:$V$258,0),2)+GI$9,255),Capacity!$S$3:$S$258,0),2)))</f>
        <v/>
      </c>
      <c r="GJ13" t="str">
        <f>IF(GJ12="","",IF($FI12="Y",0,INDEX(Capacity!$S$3:$T$258,MATCH(MOD(INDEX(Capacity!$V$3:$W$258,MATCH(INDEX($J12:$FE12,1,$FJ12),Capacity!$V$3:$V$258,0),2)+GJ$9,255),Capacity!$S$3:$S$258,0),2)))</f>
        <v/>
      </c>
      <c r="GK13" t="str">
        <f>IF(GK12="","",IF($FI12="Y",0,INDEX(Capacity!$S$3:$T$258,MATCH(MOD(INDEX(Capacity!$V$3:$W$258,MATCH(INDEX($J12:$FE12,1,$FJ12),Capacity!$V$3:$V$258,0),2)+GK$9,255),Capacity!$S$3:$S$258,0),2)))</f>
        <v/>
      </c>
      <c r="GL13" t="str">
        <f>IF(GL12="","",IF($FI12="Y",0,INDEX(Capacity!$S$3:$T$258,MATCH(MOD(INDEX(Capacity!$V$3:$W$258,MATCH(INDEX($J12:$FE12,1,$FJ12),Capacity!$V$3:$V$258,0),2)+GL$9,255),Capacity!$S$3:$S$258,0),2)))</f>
        <v/>
      </c>
      <c r="GM13" t="str">
        <f>IF(GM12="","",IF($FI12="Y",0,INDEX(Capacity!$S$3:$T$258,MATCH(MOD(INDEX(Capacity!$V$3:$W$258,MATCH(INDEX($J12:$FE12,1,$FJ12),Capacity!$V$3:$V$258,0),2)+GM$9,255),Capacity!$S$3:$S$258,0),2)))</f>
        <v/>
      </c>
      <c r="GN13" t="str">
        <f>IF(GN12="","",IF($FI12="Y",0,INDEX(Capacity!$S$3:$T$258,MATCH(MOD(INDEX(Capacity!$V$3:$W$258,MATCH(INDEX($J12:$FE12,1,$FJ12),Capacity!$V$3:$V$258,0),2)+GN$9,255),Capacity!$S$3:$S$258,0),2)))</f>
        <v/>
      </c>
      <c r="GO13" t="str">
        <f>IF(GO12="","",IF($FI12="Y",0,INDEX(Capacity!$S$3:$T$258,MATCH(MOD(INDEX(Capacity!$V$3:$W$258,MATCH(INDEX($J12:$FE12,1,$FJ12),Capacity!$V$3:$V$258,0),2)+GO$9,255),Capacity!$S$3:$S$258,0),2)))</f>
        <v/>
      </c>
      <c r="GP13" t="str">
        <f>IF(GP12="","",IF($FI12="Y",0,INDEX(Capacity!$S$3:$T$258,MATCH(MOD(INDEX(Capacity!$V$3:$W$258,MATCH(INDEX($J12:$FE12,1,$FJ12),Capacity!$V$3:$V$258,0),2)+GP$9,255),Capacity!$S$3:$S$258,0),2)))</f>
        <v/>
      </c>
      <c r="GQ13" t="str">
        <f>IF(GQ12="","",IF($FI12="Y",0,INDEX(Capacity!$S$3:$T$258,MATCH(MOD(INDEX(Capacity!$V$3:$W$258,MATCH(INDEX($J12:$FE12,1,$FJ12),Capacity!$V$3:$V$258,0),2)+GQ$9,255),Capacity!$S$3:$S$258,0),2)))</f>
        <v/>
      </c>
      <c r="GR13" t="str">
        <f>IF(GR12="","",IF($FI12="Y",0,INDEX(Capacity!$S$3:$T$258,MATCH(MOD(INDEX(Capacity!$V$3:$W$258,MATCH(INDEX($J12:$FE12,1,$FJ12),Capacity!$V$3:$V$258,0),2)+GR$9,255),Capacity!$S$3:$S$258,0),2)))</f>
        <v/>
      </c>
      <c r="GS13" t="str">
        <f>IF(GS12="","",IF($FI12="Y",0,INDEX(Capacity!$S$3:$T$258,MATCH(MOD(INDEX(Capacity!$V$3:$W$258,MATCH(INDEX($J12:$FE12,1,$FJ12),Capacity!$V$3:$V$258,0),2)+GS$9,255),Capacity!$S$3:$S$258,0),2)))</f>
        <v/>
      </c>
      <c r="GT13" t="str">
        <f>IF(GT12="","",IF($FI12="Y",0,INDEX(Capacity!$S$3:$T$258,MATCH(MOD(INDEX(Capacity!$V$3:$W$258,MATCH(INDEX($J12:$FE12,1,$FJ12),Capacity!$V$3:$V$258,0),2)+GT$9,255),Capacity!$S$3:$S$258,0),2)))</f>
        <v/>
      </c>
      <c r="GU13" t="str">
        <f>IF(GU12="","",IF($FI12="Y",0,INDEX(Capacity!$S$3:$T$258,MATCH(MOD(INDEX(Capacity!$V$3:$W$258,MATCH(INDEX($J12:$FE12,1,$FJ12),Capacity!$V$3:$V$258,0),2)+GU$9,255),Capacity!$S$3:$S$258,0),2)))</f>
        <v/>
      </c>
      <c r="GV13" t="str">
        <f>IF(GV12="","",IF($FI12="Y",0,INDEX(Capacity!$S$3:$T$258,MATCH(MOD(INDEX(Capacity!$V$3:$W$258,MATCH(INDEX($J12:$FE12,1,$FJ12),Capacity!$V$3:$V$258,0),2)+GV$9,255),Capacity!$S$3:$S$258,0),2)))</f>
        <v/>
      </c>
      <c r="GW13" t="str">
        <f>IF(GW12="","",IF($FI12="Y",0,INDEX(Capacity!$S$3:$T$258,MATCH(MOD(INDEX(Capacity!$V$3:$W$258,MATCH(INDEX($J12:$FE12,1,$FJ12),Capacity!$V$3:$V$258,0),2)+GW$9,255),Capacity!$S$3:$S$258,0),2)))</f>
        <v/>
      </c>
      <c r="GX13" t="str">
        <f>IF(GX12="","",IF($FI12="Y",0,INDEX(Capacity!$S$3:$T$258,MATCH(MOD(INDEX(Capacity!$V$3:$W$258,MATCH(INDEX($J12:$FE12,1,$FJ12),Capacity!$V$3:$V$258,0),2)+GX$9,255),Capacity!$S$3:$S$258,0),2)))</f>
        <v/>
      </c>
      <c r="GY13" t="str">
        <f>IF(GY12="","",IF($FI12="Y",0,INDEX(Capacity!$S$3:$T$258,MATCH(MOD(INDEX(Capacity!$V$3:$W$258,MATCH(INDEX($J12:$FE12,1,$FJ12),Capacity!$V$3:$V$258,0),2)+GY$9,255),Capacity!$S$3:$S$258,0),2)))</f>
        <v/>
      </c>
      <c r="GZ13" t="str">
        <f>IF(GZ12="","",IF($FI12="Y",0,INDEX(Capacity!$S$3:$T$258,MATCH(MOD(INDEX(Capacity!$V$3:$W$258,MATCH(INDEX($J12:$FE12,1,$FJ12),Capacity!$V$3:$V$258,0),2)+GZ$9,255),Capacity!$S$3:$S$258,0),2)))</f>
        <v/>
      </c>
      <c r="HA13" t="str">
        <f>IF(HA12="","",IF($FI12="Y",0,INDEX(Capacity!$S$3:$T$258,MATCH(MOD(INDEX(Capacity!$V$3:$W$258,MATCH(INDEX($J12:$FE12,1,$FJ12),Capacity!$V$3:$V$258,0),2)+HA$9,255),Capacity!$S$3:$S$258,0),2)))</f>
        <v/>
      </c>
      <c r="HB13" t="str">
        <f>IF(HB12="","",IF($FI12="Y",0,INDEX(Capacity!$S$3:$T$258,MATCH(MOD(INDEX(Capacity!$V$3:$W$258,MATCH(INDEX($J12:$FE12,1,$FJ12),Capacity!$V$3:$V$258,0),2)+HB$9,255),Capacity!$S$3:$S$258,0),2)))</f>
        <v/>
      </c>
      <c r="HC13" t="str">
        <f>IF(HC12="","",IF($FI12="Y",0,INDEX(Capacity!$S$3:$T$258,MATCH(MOD(INDEX(Capacity!$V$3:$W$258,MATCH(INDEX($J12:$FE12,1,$FJ12),Capacity!$V$3:$V$258,0),2)+HC$9,255),Capacity!$S$3:$S$258,0),2)))</f>
        <v/>
      </c>
      <c r="HD13" t="str">
        <f>IF(HD12="","",IF($FI12="Y",0,INDEX(Capacity!$S$3:$T$258,MATCH(MOD(INDEX(Capacity!$V$3:$W$258,MATCH(INDEX($J12:$FE12,1,$FJ12),Capacity!$V$3:$V$258,0),2)+HD$9,255),Capacity!$S$3:$S$258,0),2)))</f>
        <v/>
      </c>
      <c r="HE13" t="str">
        <f>IF(HE12="","",IF($FI12="Y",0,INDEX(Capacity!$S$3:$T$258,MATCH(MOD(INDEX(Capacity!$V$3:$W$258,MATCH(INDEX($J12:$FE12,1,$FJ12),Capacity!$V$3:$V$258,0),2)+HE$9,255),Capacity!$S$3:$S$258,0),2)))</f>
        <v/>
      </c>
      <c r="HF13" t="str">
        <f>IF(HF12="","",IF($FI12="Y",0,INDEX(Capacity!$S$3:$T$258,MATCH(MOD(INDEX(Capacity!$V$3:$W$258,MATCH(INDEX($J12:$FE12,1,$FJ12),Capacity!$V$3:$V$258,0),2)+HF$9,255),Capacity!$S$3:$S$258,0),2)))</f>
        <v/>
      </c>
      <c r="HG13" t="str">
        <f>IF(HG12="","",IF($FI12="Y",0,INDEX(Capacity!$S$3:$T$258,MATCH(MOD(INDEX(Capacity!$V$3:$W$258,MATCH(INDEX($J12:$FE12,1,$FJ12),Capacity!$V$3:$V$258,0),2)+HG$9,255),Capacity!$S$3:$S$258,0),2)))</f>
        <v/>
      </c>
      <c r="HH13" t="str">
        <f>IF(HH12="","",IF($FI12="Y",0,INDEX(Capacity!$S$3:$T$258,MATCH(MOD(INDEX(Capacity!$V$3:$W$258,MATCH(INDEX($J12:$FE12,1,$FJ12),Capacity!$V$3:$V$258,0),2)+HH$9,255),Capacity!$S$3:$S$258,0),2)))</f>
        <v/>
      </c>
      <c r="HI13" t="str">
        <f>IF(HI12="","",IF($FI12="Y",0,INDEX(Capacity!$S$3:$T$258,MATCH(MOD(INDEX(Capacity!$V$3:$W$258,MATCH(INDEX($J12:$FE12,1,$FJ12),Capacity!$V$3:$V$258,0),2)+HI$9,255),Capacity!$S$3:$S$258,0),2)))</f>
        <v/>
      </c>
      <c r="HJ13" t="str">
        <f>IF(HJ12="","",IF($FI12="Y",0,INDEX(Capacity!$S$3:$T$258,MATCH(MOD(INDEX(Capacity!$V$3:$W$258,MATCH(INDEX($J12:$FE12,1,$FJ12),Capacity!$V$3:$V$258,0),2)+HJ$9,255),Capacity!$S$3:$S$258,0),2)))</f>
        <v/>
      </c>
      <c r="HK13" t="str">
        <f>IF(HK12="","",IF($FI12="Y",0,INDEX(Capacity!$S$3:$T$258,MATCH(MOD(INDEX(Capacity!$V$3:$W$258,MATCH(INDEX($J12:$FE12,1,$FJ12),Capacity!$V$3:$V$258,0),2)+HK$9,255),Capacity!$S$3:$S$258,0),2)))</f>
        <v/>
      </c>
      <c r="HL13" t="str">
        <f>IF(HL12="","",IF($FI12="Y",0,INDEX(Capacity!$S$3:$T$258,MATCH(MOD(INDEX(Capacity!$V$3:$W$258,MATCH(INDEX($J12:$FE12,1,$FJ12),Capacity!$V$3:$V$258,0),2)+HL$9,255),Capacity!$S$3:$S$258,0),2)))</f>
        <v/>
      </c>
      <c r="HM13" t="str">
        <f>IF(HM12="","",IF($FI12="Y",0,INDEX(Capacity!$S$3:$T$258,MATCH(MOD(INDEX(Capacity!$V$3:$W$258,MATCH(INDEX($J12:$FE12,1,$FJ12),Capacity!$V$3:$V$258,0),2)+HM$9,255),Capacity!$S$3:$S$258,0),2)))</f>
        <v/>
      </c>
      <c r="HN13" t="str">
        <f>IF(HN12="","",IF($FI12="Y",0,INDEX(Capacity!$S$3:$T$258,MATCH(MOD(INDEX(Capacity!$V$3:$W$258,MATCH(INDEX($J12:$FE12,1,$FJ12),Capacity!$V$3:$V$258,0),2)+HN$9,255),Capacity!$S$3:$S$258,0),2)))</f>
        <v/>
      </c>
      <c r="HO13" t="str">
        <f>IF(HO12="","",IF($FI12="Y",0,INDEX(Capacity!$S$3:$T$258,MATCH(MOD(INDEX(Capacity!$V$3:$W$258,MATCH(INDEX($J12:$FE12,1,$FJ12),Capacity!$V$3:$V$258,0),2)+HO$9,255),Capacity!$S$3:$S$258,0),2)))</f>
        <v/>
      </c>
      <c r="HP13" t="str">
        <f>IF(HP12="","",IF($FI12="Y",0,INDEX(Capacity!$S$3:$T$258,MATCH(MOD(INDEX(Capacity!$V$3:$W$258,MATCH(INDEX($J12:$FE12,1,$FJ12),Capacity!$V$3:$V$258,0),2)+HP$9,255),Capacity!$S$3:$S$258,0),2)))</f>
        <v/>
      </c>
      <c r="HQ13" t="str">
        <f>IF(HQ12="","",IF($FI12="Y",0,INDEX(Capacity!$S$3:$T$258,MATCH(MOD(INDEX(Capacity!$V$3:$W$258,MATCH(INDEX($J12:$FE12,1,$FJ12),Capacity!$V$3:$V$258,0),2)+HQ$9,255),Capacity!$S$3:$S$258,0),2)))</f>
        <v/>
      </c>
      <c r="HR13" t="str">
        <f>IF(HR12="","",IF($FI12="Y",0,INDEX(Capacity!$S$3:$T$258,MATCH(MOD(INDEX(Capacity!$V$3:$W$258,MATCH(INDEX($J12:$FE12,1,$FJ12),Capacity!$V$3:$V$258,0),2)+HR$9,255),Capacity!$S$3:$S$258,0),2)))</f>
        <v/>
      </c>
      <c r="HS13" t="str">
        <f>IF(HS12="","",IF($FI12="Y",0,INDEX(Capacity!$S$3:$T$258,MATCH(MOD(INDEX(Capacity!$V$3:$W$258,MATCH(INDEX($J12:$FE12,1,$FJ12),Capacity!$V$3:$V$258,0),2)+HS$9,255),Capacity!$S$3:$S$258,0),2)))</f>
        <v/>
      </c>
      <c r="HT13" t="str">
        <f>IF(HT12="","",IF($FI12="Y",0,INDEX(Capacity!$S$3:$T$258,MATCH(MOD(INDEX(Capacity!$V$3:$W$258,MATCH(INDEX($J12:$FE12,1,$FJ12),Capacity!$V$3:$V$258,0),2)+HT$9,255),Capacity!$S$3:$S$258,0),2)))</f>
        <v/>
      </c>
      <c r="HU13" t="str">
        <f>IF(HU12="","",IF($FI12="Y",0,INDEX(Capacity!$S$3:$T$258,MATCH(MOD(INDEX(Capacity!$V$3:$W$258,MATCH(INDEX($J12:$FE12,1,$FJ12),Capacity!$V$3:$V$258,0),2)+HU$9,255),Capacity!$S$3:$S$258,0),2)))</f>
        <v/>
      </c>
      <c r="HV13" t="str">
        <f>IF(HV12="","",IF($FI12="Y",0,INDEX(Capacity!$S$3:$T$258,MATCH(MOD(INDEX(Capacity!$V$3:$W$258,MATCH(INDEX($J12:$FE12,1,$FJ12),Capacity!$V$3:$V$258,0),2)+HV$9,255),Capacity!$S$3:$S$258,0),2)))</f>
        <v/>
      </c>
      <c r="HW13" t="str">
        <f>IF(HW12="","",IF($FI12="Y",0,INDEX(Capacity!$S$3:$T$258,MATCH(MOD(INDEX(Capacity!$V$3:$W$258,MATCH(INDEX($J12:$FE12,1,$FJ12),Capacity!$V$3:$V$258,0),2)+HW$9,255),Capacity!$S$3:$S$258,0),2)))</f>
        <v/>
      </c>
      <c r="HX13" t="str">
        <f>IF(HX12="","",IF($FI12="Y",0,INDEX(Capacity!$S$3:$T$258,MATCH(MOD(INDEX(Capacity!$V$3:$W$258,MATCH(INDEX($J12:$FE12,1,$FJ12),Capacity!$V$3:$V$258,0),2)+HX$9,255),Capacity!$S$3:$S$258,0),2)))</f>
        <v/>
      </c>
      <c r="HY13" t="str">
        <f>IF(HY12="","",IF($FI12="Y",0,INDEX(Capacity!$S$3:$T$258,MATCH(MOD(INDEX(Capacity!$V$3:$W$258,MATCH(INDEX($J12:$FE12,1,$FJ12),Capacity!$V$3:$V$258,0),2)+HY$9,255),Capacity!$S$3:$S$258,0),2)))</f>
        <v/>
      </c>
      <c r="HZ13" t="str">
        <f>IF(HZ12="","",IF($FI12="Y",0,INDEX(Capacity!$S$3:$T$258,MATCH(MOD(INDEX(Capacity!$V$3:$W$258,MATCH(INDEX($J12:$FE12,1,$FJ12),Capacity!$V$3:$V$258,0),2)+HZ$9,255),Capacity!$S$3:$S$258,0),2)))</f>
        <v/>
      </c>
      <c r="IA13" t="str">
        <f>IF(IA12="","",IF($FI12="Y",0,INDEX(Capacity!$S$3:$T$258,MATCH(MOD(INDEX(Capacity!$V$3:$W$258,MATCH(INDEX($J12:$FE12,1,$FJ12),Capacity!$V$3:$V$258,0),2)+IA$9,255),Capacity!$S$3:$S$258,0),2)))</f>
        <v/>
      </c>
      <c r="IB13" t="str">
        <f>IF(IB12="","",IF($FI12="Y",0,INDEX(Capacity!$S$3:$T$258,MATCH(MOD(INDEX(Capacity!$V$3:$W$258,MATCH(INDEX($J12:$FE12,1,$FJ12),Capacity!$V$3:$V$258,0),2)+IB$9,255),Capacity!$S$3:$S$258,0),2)))</f>
        <v/>
      </c>
      <c r="IC13" t="str">
        <f>IF(IC12="","",IF($FI12="Y",0,INDEX(Capacity!$S$3:$T$258,MATCH(MOD(INDEX(Capacity!$V$3:$W$258,MATCH(INDEX($J12:$FE12,1,$FJ12),Capacity!$V$3:$V$258,0),2)+IC$9,255),Capacity!$S$3:$S$258,0),2)))</f>
        <v/>
      </c>
      <c r="ID13" t="str">
        <f>IF(ID12="","",IF($FI12="Y",0,INDEX(Capacity!$S$3:$T$258,MATCH(MOD(INDEX(Capacity!$V$3:$W$258,MATCH(INDEX($J12:$FE12,1,$FJ12),Capacity!$V$3:$V$258,0),2)+ID$9,255),Capacity!$S$3:$S$258,0),2)))</f>
        <v/>
      </c>
      <c r="IE13" t="str">
        <f>IF(IE12="","",IF($FI12="Y",0,INDEX(Capacity!$S$3:$T$258,MATCH(MOD(INDEX(Capacity!$V$3:$W$258,MATCH(INDEX($J12:$FE12,1,$FJ12),Capacity!$V$3:$V$258,0),2)+IE$9,255),Capacity!$S$3:$S$258,0),2)))</f>
        <v/>
      </c>
      <c r="IF13" t="str">
        <f>IF(IF12="","",IF($FI12="Y",0,INDEX(Capacity!$S$3:$T$258,MATCH(MOD(INDEX(Capacity!$V$3:$W$258,MATCH(INDEX($J12:$FE12,1,$FJ12),Capacity!$V$3:$V$258,0),2)+IF$9,255),Capacity!$S$3:$S$258,0),2)))</f>
        <v/>
      </c>
      <c r="IG13" t="str">
        <f>IF(IG12="","",IF($FI12="Y",0,INDEX(Capacity!$S$3:$T$258,MATCH(MOD(INDEX(Capacity!$V$3:$W$258,MATCH(INDEX($J12:$FE12,1,$FJ12),Capacity!$V$3:$V$258,0),2)+IG$9,255),Capacity!$S$3:$S$258,0),2)))</f>
        <v/>
      </c>
      <c r="IH13" t="str">
        <f>IF(IH12="","",IF($FI12="Y",0,INDEX(Capacity!$S$3:$T$258,MATCH(MOD(INDEX(Capacity!$V$3:$W$258,MATCH(INDEX($J12:$FE12,1,$FJ12),Capacity!$V$3:$V$258,0),2)+IH$9,255),Capacity!$S$3:$S$258,0),2)))</f>
        <v/>
      </c>
      <c r="II13" t="str">
        <f>IF(II12="","",IF($FI12="Y",0,INDEX(Capacity!$S$3:$T$258,MATCH(MOD(INDEX(Capacity!$V$3:$W$258,MATCH(INDEX($J12:$FE12,1,$FJ12),Capacity!$V$3:$V$258,0),2)+II$9,255),Capacity!$S$3:$S$258,0),2)))</f>
        <v/>
      </c>
      <c r="IJ13" t="str">
        <f>IF(IJ12="","",IF($FI12="Y",0,INDEX(Capacity!$S$3:$T$258,MATCH(MOD(INDEX(Capacity!$V$3:$W$258,MATCH(INDEX($J12:$FE12,1,$FJ12),Capacity!$V$3:$V$258,0),2)+IJ$9,255),Capacity!$S$3:$S$258,0),2)))</f>
        <v/>
      </c>
      <c r="IK13" t="str">
        <f>IF(IK12="","",IF($FI12="Y",0,INDEX(Capacity!$S$3:$T$258,MATCH(MOD(INDEX(Capacity!$V$3:$W$258,MATCH(INDEX($J12:$FE12,1,$FJ12),Capacity!$V$3:$V$258,0),2)+IK$9,255),Capacity!$S$3:$S$258,0),2)))</f>
        <v/>
      </c>
      <c r="IL13" t="str">
        <f>IF(IL12="","",IF($FI12="Y",0,INDEX(Capacity!$S$3:$T$258,MATCH(MOD(INDEX(Capacity!$V$3:$W$258,MATCH(INDEX($J12:$FE12,1,$FJ12),Capacity!$V$3:$V$258,0),2)+IL$9,255),Capacity!$S$3:$S$258,0),2)))</f>
        <v/>
      </c>
      <c r="IM13" t="str">
        <f>IF(IM12="","",IF($FI12="Y",0,INDEX(Capacity!$S$3:$T$258,MATCH(MOD(INDEX(Capacity!$V$3:$W$258,MATCH(INDEX($J12:$FE12,1,$FJ12),Capacity!$V$3:$V$258,0),2)+IM$9,255),Capacity!$S$3:$S$258,0),2)))</f>
        <v/>
      </c>
      <c r="IN13" t="str">
        <f>IF(IN12="","",IF($FI12="Y",0,INDEX(Capacity!$S$3:$T$258,MATCH(MOD(INDEX(Capacity!$V$3:$W$258,MATCH(INDEX($J12:$FE12,1,$FJ12),Capacity!$V$3:$V$258,0),2)+IN$9,255),Capacity!$S$3:$S$258,0),2)))</f>
        <v/>
      </c>
      <c r="IO13" t="str">
        <f>IF(IO12="","",IF($FI12="Y",0,INDEX(Capacity!$S$3:$T$258,MATCH(MOD(INDEX(Capacity!$V$3:$W$258,MATCH(INDEX($J12:$FE12,1,$FJ12),Capacity!$V$3:$V$258,0),2)+IO$9,255),Capacity!$S$3:$S$258,0),2)))</f>
        <v/>
      </c>
      <c r="IP13" t="str">
        <f>IF(IP12="","",IF($FI12="Y",0,INDEX(Capacity!$S$3:$T$258,MATCH(MOD(INDEX(Capacity!$V$3:$W$258,MATCH(INDEX($J12:$FE12,1,$FJ12),Capacity!$V$3:$V$258,0),2)+IP$9,255),Capacity!$S$3:$S$258,0),2)))</f>
        <v/>
      </c>
      <c r="IQ13" t="str">
        <f>IF(IQ12="","",IF($FI12="Y",0,INDEX(Capacity!$S$3:$T$258,MATCH(MOD(INDEX(Capacity!$V$3:$W$258,MATCH(INDEX($J12:$FE12,1,$FJ12),Capacity!$V$3:$V$258,0),2)+IQ$9,255),Capacity!$S$3:$S$258,0),2)))</f>
        <v/>
      </c>
      <c r="IR13" t="str">
        <f>IF(IR12="","",IF($FI12="Y",0,INDEX(Capacity!$S$3:$T$258,MATCH(MOD(INDEX(Capacity!$V$3:$W$258,MATCH(INDEX($J12:$FE12,1,$FJ12),Capacity!$V$3:$V$258,0),2)+IR$9,255),Capacity!$S$3:$S$258,0),2)))</f>
        <v/>
      </c>
      <c r="IS13" t="str">
        <f>IF(IS12="","",IF($FI12="Y",0,INDEX(Capacity!$S$3:$T$258,MATCH(MOD(INDEX(Capacity!$V$3:$W$258,MATCH(INDEX($J12:$FE12,1,$FJ12),Capacity!$V$3:$V$258,0),2)+IS$9,255),Capacity!$S$3:$S$258,0),2)))</f>
        <v/>
      </c>
      <c r="IT13" t="str">
        <f>IF(IT12="","",IF($FI12="Y",0,INDEX(Capacity!$S$3:$T$258,MATCH(MOD(INDEX(Capacity!$V$3:$W$258,MATCH(INDEX($J12:$FE12,1,$FJ12),Capacity!$V$3:$V$258,0),2)+IT$9,255),Capacity!$S$3:$S$258,0),2)))</f>
        <v/>
      </c>
      <c r="IU13" t="str">
        <f>IF(IU12="","",IF($FI12="Y",0,INDEX(Capacity!$S$3:$T$258,MATCH(MOD(INDEX(Capacity!$V$3:$W$258,MATCH(INDEX($J12:$FE12,1,$FJ12),Capacity!$V$3:$V$258,0),2)+IU$9,255),Capacity!$S$3:$S$258,0),2)))</f>
        <v/>
      </c>
      <c r="IV13" t="str">
        <f>IF(IV12="","",IF($FI12="Y",0,INDEX(Capacity!$S$3:$T$258,MATCH(MOD(INDEX(Capacity!$V$3:$W$258,MATCH(INDEX($J12:$FE12,1,$FJ12),Capacity!$V$3:$V$258,0),2)+IV$9,255),Capacity!$S$3:$S$258,0),2)))</f>
        <v/>
      </c>
      <c r="IW13" t="str">
        <f>IF(IW12="","",IF($FI12="Y",0,INDEX(Capacity!$S$3:$T$258,MATCH(MOD(INDEX(Capacity!$V$3:$W$258,MATCH(INDEX($J12:$FE12,1,$FJ12),Capacity!$V$3:$V$258,0),2)+IW$9,255),Capacity!$S$3:$S$258,0),2)))</f>
        <v/>
      </c>
      <c r="IX13" t="str">
        <f>IF(IX12="","",IF($FI12="Y",0,INDEX(Capacity!$S$3:$T$258,MATCH(MOD(INDEX(Capacity!$V$3:$W$258,MATCH(INDEX($J12:$FE12,1,$FJ12),Capacity!$V$3:$V$258,0),2)+IX$9,255),Capacity!$S$3:$S$258,0),2)))</f>
        <v/>
      </c>
      <c r="IY13" t="str">
        <f>IF(IY12="","",IF($FI12="Y",0,INDEX(Capacity!$S$3:$T$258,MATCH(MOD(INDEX(Capacity!$V$3:$W$258,MATCH(INDEX($J12:$FE12,1,$FJ12),Capacity!$V$3:$V$258,0),2)+IY$9,255),Capacity!$S$3:$S$258,0),2)))</f>
        <v/>
      </c>
      <c r="IZ13" t="str">
        <f>IF(IZ12="","",IF($FI12="Y",0,INDEX(Capacity!$S$3:$T$258,MATCH(MOD(INDEX(Capacity!$V$3:$W$258,MATCH(INDEX($J12:$FE12,1,$FJ12),Capacity!$V$3:$V$258,0),2)+IZ$9,255),Capacity!$S$3:$S$258,0),2)))</f>
        <v/>
      </c>
      <c r="JA13" t="str">
        <f>IF(JA12="","",IF($FI12="Y",0,INDEX(Capacity!$S$3:$T$258,MATCH(MOD(INDEX(Capacity!$V$3:$W$258,MATCH(INDEX($J12:$FE12,1,$FJ12),Capacity!$V$3:$V$258,0),2)+JA$9,255),Capacity!$S$3:$S$258,0),2)))</f>
        <v/>
      </c>
      <c r="JB13" t="str">
        <f>IF(JB12="","",IF($FI12="Y",0,INDEX(Capacity!$S$3:$T$258,MATCH(MOD(INDEX(Capacity!$V$3:$W$258,MATCH(INDEX($J12:$FE12,1,$FJ12),Capacity!$V$3:$V$258,0),2)+JB$9,255),Capacity!$S$3:$S$258,0),2)))</f>
        <v/>
      </c>
      <c r="JC13" t="str">
        <f>IF(JC12="","",IF($FI12="Y",0,INDEX(Capacity!$S$3:$T$258,MATCH(MOD(INDEX(Capacity!$V$3:$W$258,MATCH(INDEX($J12:$FE12,1,$FJ12),Capacity!$V$3:$V$258,0),2)+JC$9,255),Capacity!$S$3:$S$258,0),2)))</f>
        <v/>
      </c>
      <c r="JD13" t="str">
        <f>IF(JD12="","",IF($FI12="Y",0,INDEX(Capacity!$S$3:$T$258,MATCH(MOD(INDEX(Capacity!$V$3:$W$258,MATCH(INDEX($J12:$FE12,1,$FJ12),Capacity!$V$3:$V$258,0),2)+JD$9,255),Capacity!$S$3:$S$258,0),2)))</f>
        <v/>
      </c>
      <c r="JE13" t="str">
        <f>IF(JE12="","",IF($FI12="Y",0,INDEX(Capacity!$S$3:$T$258,MATCH(MOD(INDEX(Capacity!$V$3:$W$258,MATCH(INDEX($J12:$FE12,1,$FJ12),Capacity!$V$3:$V$258,0),2)+JE$9,255),Capacity!$S$3:$S$258,0),2)))</f>
        <v/>
      </c>
      <c r="JF13" t="str">
        <f>IF(JF12="","",IF($FI12="Y",0,INDEX(Capacity!$S$3:$T$258,MATCH(MOD(INDEX(Capacity!$V$3:$W$258,MATCH(INDEX($J12:$FE12,1,$FJ12),Capacity!$V$3:$V$258,0),2)+JF$9,255),Capacity!$S$3:$S$258,0),2)))</f>
        <v/>
      </c>
      <c r="JG13" t="str">
        <f>IF(JG12="","",IF($FI12="Y",0,INDEX(Capacity!$S$3:$T$258,MATCH(MOD(INDEX(Capacity!$V$3:$W$258,MATCH(INDEX($J12:$FE12,1,$FJ12),Capacity!$V$3:$V$258,0),2)+JG$9,255),Capacity!$S$3:$S$258,0),2)))</f>
        <v/>
      </c>
      <c r="JH13" t="str">
        <f>IF(JH12="","",IF($FI12="Y",0,INDEX(Capacity!$S$3:$T$258,MATCH(MOD(INDEX(Capacity!$V$3:$W$258,MATCH(INDEX($J12:$FE12,1,$FJ12),Capacity!$V$3:$V$258,0),2)+JH$9,255),Capacity!$S$3:$S$258,0),2)))</f>
        <v/>
      </c>
      <c r="JI13" t="str">
        <f>IF(JI12="","",IF($FI12="Y",0,INDEX(Capacity!$S$3:$T$258,MATCH(MOD(INDEX(Capacity!$V$3:$W$258,MATCH(INDEX($J12:$FE12,1,$FJ12),Capacity!$V$3:$V$258,0),2)+JI$9,255),Capacity!$S$3:$S$258,0),2)))</f>
        <v/>
      </c>
      <c r="JJ13" t="str">
        <f>IF(JJ12="","",IF($FI12="Y",0,INDEX(Capacity!$S$3:$T$258,MATCH(MOD(INDEX(Capacity!$V$3:$W$258,MATCH(INDEX($J12:$FE12,1,$FJ12),Capacity!$V$3:$V$258,0),2)+JJ$9,255),Capacity!$S$3:$S$258,0),2)))</f>
        <v/>
      </c>
      <c r="JK13" t="str">
        <f>IF(JK12="","",IF($FI12="Y",0,INDEX(Capacity!$S$3:$T$258,MATCH(MOD(INDEX(Capacity!$V$3:$W$258,MATCH(INDEX($J12:$FE12,1,$FJ12),Capacity!$V$3:$V$258,0),2)+JK$9,255),Capacity!$S$3:$S$258,0),2)))</f>
        <v/>
      </c>
      <c r="JL13" t="str">
        <f>IF(JL12="","",IF($FI12="Y",0,INDEX(Capacity!$S$3:$T$258,MATCH(MOD(INDEX(Capacity!$V$3:$W$258,MATCH(INDEX($J12:$FE12,1,$FJ12),Capacity!$V$3:$V$258,0),2)+JL$9,255),Capacity!$S$3:$S$258,0),2)))</f>
        <v/>
      </c>
      <c r="JM13" t="str">
        <f>IF(JM12="","",IF($FI12="Y",0,INDEX(Capacity!$S$3:$T$258,MATCH(MOD(INDEX(Capacity!$V$3:$W$258,MATCH(INDEX($J12:$FE12,1,$FJ12),Capacity!$V$3:$V$258,0),2)+JM$9,255),Capacity!$S$3:$S$258,0),2)))</f>
        <v/>
      </c>
      <c r="JN13" t="str">
        <f>IF(JN12="","",IF($FI12="Y",0,INDEX(Capacity!$S$3:$T$258,MATCH(MOD(INDEX(Capacity!$V$3:$W$258,MATCH(INDEX($J12:$FE12,1,$FJ12),Capacity!$V$3:$V$258,0),2)+JN$9,255),Capacity!$S$3:$S$258,0),2)))</f>
        <v/>
      </c>
      <c r="JO13" t="str">
        <f>IF(JO12="","",IF($FI12="Y",0,INDEX(Capacity!$S$3:$T$258,MATCH(MOD(INDEX(Capacity!$V$3:$W$258,MATCH(INDEX($J12:$FE12,1,$FJ12),Capacity!$V$3:$V$258,0),2)+JO$9,255),Capacity!$S$3:$S$258,0),2)))</f>
        <v/>
      </c>
      <c r="JP13" t="str">
        <f>IF(JP12="","",IF($FI12="Y",0,INDEX(Capacity!$S$3:$T$258,MATCH(MOD(INDEX(Capacity!$V$3:$W$258,MATCH(INDEX($J12:$FE12,1,$FJ12),Capacity!$V$3:$V$258,0),2)+JP$9,255),Capacity!$S$3:$S$258,0),2)))</f>
        <v/>
      </c>
      <c r="JQ13" t="str">
        <f>IF(JQ12="","",IF($FI12="Y",0,INDEX(Capacity!$S$3:$T$258,MATCH(MOD(INDEX(Capacity!$V$3:$W$258,MATCH(INDEX($J12:$FE12,1,$FJ12),Capacity!$V$3:$V$258,0),2)+JQ$9,255),Capacity!$S$3:$S$258,0),2)))</f>
        <v/>
      </c>
      <c r="JR13" t="str">
        <f>IF(JR12="","",IF($FI12="Y",0,INDEX(Capacity!$S$3:$T$258,MATCH(MOD(INDEX(Capacity!$V$3:$W$258,MATCH(INDEX($J12:$FE12,1,$FJ12),Capacity!$V$3:$V$258,0),2)+JR$9,255),Capacity!$S$3:$S$258,0),2)))</f>
        <v/>
      </c>
      <c r="JS13" t="str">
        <f>IF(JS12="","",IF($FI12="Y",0,INDEX(Capacity!$S$3:$T$258,MATCH(MOD(INDEX(Capacity!$V$3:$W$258,MATCH(INDEX($J12:$FE12,1,$FJ12),Capacity!$V$3:$V$258,0),2)+JS$9,255),Capacity!$S$3:$S$258,0),2)))</f>
        <v/>
      </c>
      <c r="JT13" t="str">
        <f>IF(JT12="","",IF($FI12="Y",0,INDEX(Capacity!$S$3:$T$258,MATCH(MOD(INDEX(Capacity!$V$3:$W$258,MATCH(INDEX($J12:$FE12,1,$FJ12),Capacity!$V$3:$V$258,0),2)+JT$9,255),Capacity!$S$3:$S$258,0),2)))</f>
        <v/>
      </c>
      <c r="JU13" t="str">
        <f>IF(JU12="","",IF($FI12="Y",0,INDEX(Capacity!$S$3:$T$258,MATCH(MOD(INDEX(Capacity!$V$3:$W$258,MATCH(INDEX($J12:$FE12,1,$FJ12),Capacity!$V$3:$V$258,0),2)+JU$9,255),Capacity!$S$3:$S$258,0),2)))</f>
        <v/>
      </c>
      <c r="JV13" t="str">
        <f>IF(JV12="","",IF($FI12="Y",0,INDEX(Capacity!$S$3:$T$258,MATCH(MOD(INDEX(Capacity!$V$3:$W$258,MATCH(INDEX($J12:$FE12,1,$FJ12),Capacity!$V$3:$V$258,0),2)+JV$9,255),Capacity!$S$3:$S$258,0),2)))</f>
        <v/>
      </c>
      <c r="JW13" t="str">
        <f>IF(JW12="","",IF($FI12="Y",0,INDEX(Capacity!$S$3:$T$258,MATCH(MOD(INDEX(Capacity!$V$3:$W$258,MATCH(INDEX($J12:$FE12,1,$FJ12),Capacity!$V$3:$V$258,0),2)+JW$9,255),Capacity!$S$3:$S$258,0),2)))</f>
        <v/>
      </c>
      <c r="JX13" t="str">
        <f>IF(JX12="","",IF($FI12="Y",0,INDEX(Capacity!$S$3:$T$258,MATCH(MOD(INDEX(Capacity!$V$3:$W$258,MATCH(INDEX($J12:$FE12,1,$FJ12),Capacity!$V$3:$V$258,0),2)+JX$9,255),Capacity!$S$3:$S$258,0),2)))</f>
        <v/>
      </c>
      <c r="JY13" t="str">
        <f>IF(JY12="","",IF($FI12="Y",0,INDEX(Capacity!$S$3:$T$258,MATCH(MOD(INDEX(Capacity!$V$3:$W$258,MATCH(INDEX($J12:$FE12,1,$FJ12),Capacity!$V$3:$V$258,0),2)+JY$9,255),Capacity!$S$3:$S$258,0),2)))</f>
        <v/>
      </c>
      <c r="JZ13" t="str">
        <f>IF(JZ12="","",IF($FI12="Y",0,INDEX(Capacity!$S$3:$T$258,MATCH(MOD(INDEX(Capacity!$V$3:$W$258,MATCH(INDEX($J12:$FE12,1,$FJ12),Capacity!$V$3:$V$258,0),2)+JZ$9,255),Capacity!$S$3:$S$258,0),2)))</f>
        <v/>
      </c>
      <c r="KA13" t="str">
        <f>IF(KA12="","",IF($FI12="Y",0,INDEX(Capacity!$S$3:$T$258,MATCH(MOD(INDEX(Capacity!$V$3:$W$258,MATCH(INDEX($J12:$FE12,1,$FJ12),Capacity!$V$3:$V$258,0),2)+KA$9,255),Capacity!$S$3:$S$258,0),2)))</f>
        <v/>
      </c>
      <c r="KB13" t="str">
        <f>IF(KB12="","",IF($FI12="Y",0,INDEX(Capacity!$S$3:$T$258,MATCH(MOD(INDEX(Capacity!$V$3:$W$258,MATCH(INDEX($J12:$FE12,1,$FJ12),Capacity!$V$3:$V$258,0),2)+KB$9,255),Capacity!$S$3:$S$258,0),2)))</f>
        <v/>
      </c>
      <c r="KC13" t="str">
        <f>IF(KC12="","",IF($FI12="Y",0,INDEX(Capacity!$S$3:$T$258,MATCH(MOD(INDEX(Capacity!$V$3:$W$258,MATCH(INDEX($J12:$FE12,1,$FJ12),Capacity!$V$3:$V$258,0),2)+KC$9,255),Capacity!$S$3:$S$258,0),2)))</f>
        <v/>
      </c>
      <c r="KD13" t="str">
        <f>IF(KD12="","",IF($FI12="Y",0,INDEX(Capacity!$S$3:$T$258,MATCH(MOD(INDEX(Capacity!$V$3:$W$258,MATCH(INDEX($J12:$FE12,1,$FJ12),Capacity!$V$3:$V$258,0),2)+KD$9,255),Capacity!$S$3:$S$258,0),2)))</f>
        <v/>
      </c>
      <c r="KE13" t="str">
        <f>IF(KE12="","",IF($FI12="Y",0,INDEX(Capacity!$S$3:$T$258,MATCH(MOD(INDEX(Capacity!$V$3:$W$258,MATCH(INDEX($J12:$FE12,1,$FJ12),Capacity!$V$3:$V$258,0),2)+KE$9,255),Capacity!$S$3:$S$258,0),2)))</f>
        <v/>
      </c>
      <c r="KF13" t="str">
        <f>IF(KF12="","",IF($FI12="Y",0,INDEX(Capacity!$S$3:$T$258,MATCH(MOD(INDEX(Capacity!$V$3:$W$258,MATCH(INDEX($J12:$FE12,1,$FJ12),Capacity!$V$3:$V$258,0),2)+KF$9,255),Capacity!$S$3:$S$258,0),2)))</f>
        <v/>
      </c>
      <c r="KG13" t="str">
        <f>IF(KG12="","",IF($FI12="Y",0,INDEX(Capacity!$S$3:$T$258,MATCH(MOD(INDEX(Capacity!$V$3:$W$258,MATCH(INDEX($J12:$FE12,1,$FJ12),Capacity!$V$3:$V$258,0),2)+KG$9,255),Capacity!$S$3:$S$258,0),2)))</f>
        <v/>
      </c>
      <c r="KH13" t="str">
        <f>IF(KH12="","",IF($FI12="Y",0,INDEX(Capacity!$S$3:$T$258,MATCH(MOD(INDEX(Capacity!$V$3:$W$258,MATCH(INDEX($J12:$FE12,1,$FJ12),Capacity!$V$3:$V$258,0),2)+KH$9,255),Capacity!$S$3:$S$258,0),2)))</f>
        <v/>
      </c>
      <c r="KI13" t="str">
        <f>IF(KI12="","",IF($FI12="Y",0,INDEX(Capacity!$S$3:$T$258,MATCH(MOD(INDEX(Capacity!$V$3:$W$258,MATCH(INDEX($J12:$FE12,1,$FJ12),Capacity!$V$3:$V$258,0),2)+KI$9,255),Capacity!$S$3:$S$258,0),2)))</f>
        <v/>
      </c>
      <c r="KJ13" t="str">
        <f>IF(KJ12="","",IF($FI12="Y",0,INDEX(Capacity!$S$3:$T$258,MATCH(MOD(INDEX(Capacity!$V$3:$W$258,MATCH(INDEX($J12:$FE12,1,$FJ12),Capacity!$V$3:$V$258,0),2)+KJ$9,255),Capacity!$S$3:$S$258,0),2)))</f>
        <v/>
      </c>
      <c r="KK13" t="str">
        <f>IF(KK12="","",IF($FI12="Y",0,INDEX(Capacity!$S$3:$T$258,MATCH(MOD(INDEX(Capacity!$V$3:$W$258,MATCH(INDEX($J12:$FE12,1,$FJ12),Capacity!$V$3:$V$258,0),2)+KK$9,255),Capacity!$S$3:$S$258,0),2)))</f>
        <v/>
      </c>
      <c r="KL13" t="str">
        <f>IF(KL12="","",IF($FI12="Y",0,INDEX(Capacity!$S$3:$T$258,MATCH(MOD(INDEX(Capacity!$V$3:$W$258,MATCH(INDEX($J12:$FE12,1,$FJ12),Capacity!$V$3:$V$258,0),2)+KL$9,255),Capacity!$S$3:$S$258,0),2)))</f>
        <v/>
      </c>
      <c r="KM13" t="str">
        <f>IF(KM12="","",IF($FI12="Y",0,INDEX(Capacity!$S$3:$T$258,MATCH(MOD(INDEX(Capacity!$V$3:$W$258,MATCH(INDEX($J12:$FE12,1,$FJ12),Capacity!$V$3:$V$258,0),2)+KM$9,255),Capacity!$S$3:$S$258,0),2)))</f>
        <v/>
      </c>
      <c r="KN13" t="str">
        <f>IF(KN12="","",IF($FI12="Y",0,INDEX(Capacity!$S$3:$T$258,MATCH(MOD(INDEX(Capacity!$V$3:$W$258,MATCH(INDEX($J12:$FE12,1,$FJ12),Capacity!$V$3:$V$258,0),2)+KN$9,255),Capacity!$S$3:$S$258,0),2)))</f>
        <v/>
      </c>
      <c r="KO13" t="str">
        <f>IF(KO12="","",IF($FI12="Y",0,INDEX(Capacity!$S$3:$T$258,MATCH(MOD(INDEX(Capacity!$V$3:$W$258,MATCH(INDEX($J12:$FE12,1,$FJ12),Capacity!$V$3:$V$258,0),2)+KO$9,255),Capacity!$S$3:$S$258,0),2)))</f>
        <v/>
      </c>
      <c r="KP13" t="str">
        <f>IF(KP12="","",IF($FI12="Y",0,INDEX(Capacity!$S$3:$T$258,MATCH(MOD(INDEX(Capacity!$V$3:$W$258,MATCH(INDEX($J12:$FE12,1,$FJ12),Capacity!$V$3:$V$258,0),2)+KP$9,255),Capacity!$S$3:$S$258,0),2)))</f>
        <v/>
      </c>
      <c r="KQ13" t="str">
        <f>IF(KQ12="","",IF($FI12="Y",0,INDEX(Capacity!$S$3:$T$258,MATCH(MOD(INDEX(Capacity!$V$3:$W$258,MATCH(INDEX($J12:$FE12,1,$FJ12),Capacity!$V$3:$V$258,0),2)+KQ$9,255),Capacity!$S$3:$S$258,0),2)))</f>
        <v/>
      </c>
      <c r="KR13" t="str">
        <f>IF(KR12="","",IF($FI12="Y",0,INDEX(Capacity!$S$3:$T$258,MATCH(MOD(INDEX(Capacity!$V$3:$W$258,MATCH(INDEX($J12:$FE12,1,$FJ12),Capacity!$V$3:$V$258,0),2)+KR$9,255),Capacity!$S$3:$S$258,0),2)))</f>
        <v/>
      </c>
      <c r="KS13" t="str">
        <f>IF(KS12="","",IF($FI12="Y",0,INDEX(Capacity!$S$3:$T$258,MATCH(MOD(INDEX(Capacity!$V$3:$W$258,MATCH(INDEX($J12:$FE12,1,$FJ12),Capacity!$V$3:$V$258,0),2)+KS$9,255),Capacity!$S$3:$S$258,0),2)))</f>
        <v/>
      </c>
      <c r="KT13" t="str">
        <f>IF(KT12="","",IF($FI12="Y",0,INDEX(Capacity!$S$3:$T$258,MATCH(MOD(INDEX(Capacity!$V$3:$W$258,MATCH(INDEX($J12:$FE12,1,$FJ12),Capacity!$V$3:$V$258,0),2)+KT$9,255),Capacity!$S$3:$S$258,0),2)))</f>
        <v/>
      </c>
      <c r="KU13" t="str">
        <f>IF(KU12="","",IF($FI12="Y",0,INDEX(Capacity!$S$3:$T$258,MATCH(MOD(INDEX(Capacity!$V$3:$W$258,MATCH(INDEX($J12:$FE12,1,$FJ12),Capacity!$V$3:$V$258,0),2)+KU$9,255),Capacity!$S$3:$S$258,0),2)))</f>
        <v/>
      </c>
      <c r="KV13" t="str">
        <f>IF(KV12="","",IF($FI12="Y",0,INDEX(Capacity!$S$3:$T$258,MATCH(MOD(INDEX(Capacity!$V$3:$W$258,MATCH(INDEX($J12:$FE12,1,$FJ12),Capacity!$V$3:$V$258,0),2)+KV$9,255),Capacity!$S$3:$S$258,0),2)))</f>
        <v/>
      </c>
      <c r="KW13" t="str">
        <f>IF(KW12="","",IF($FI12="Y",0,INDEX(Capacity!$S$3:$T$258,MATCH(MOD(INDEX(Capacity!$V$3:$W$258,MATCH(INDEX($J12:$FE12,1,$FJ12),Capacity!$V$3:$V$258,0),2)+KW$9,255),Capacity!$S$3:$S$258,0),2)))</f>
        <v/>
      </c>
      <c r="KX13" t="str">
        <f>IF(KX12="","",IF($FI12="Y",0,INDEX(Capacity!$S$3:$T$258,MATCH(MOD(INDEX(Capacity!$V$3:$W$258,MATCH(INDEX($J12:$FE12,1,$FJ12),Capacity!$V$3:$V$258,0),2)+KX$9,255),Capacity!$S$3:$S$258,0),2)))</f>
        <v/>
      </c>
      <c r="KY13" t="str">
        <f>IF(KY12="","",IF($FI12="Y",0,INDEX(Capacity!$S$3:$T$258,MATCH(MOD(INDEX(Capacity!$V$3:$W$258,MATCH(INDEX($J12:$FE12,1,$FJ12),Capacity!$V$3:$V$258,0),2)+KY$9,255),Capacity!$S$3:$S$258,0),2)))</f>
        <v/>
      </c>
      <c r="KZ13" t="str">
        <f>IF(KZ12="","",IF($FI12="Y",0,INDEX(Capacity!$S$3:$T$258,MATCH(MOD(INDEX(Capacity!$V$3:$W$258,MATCH(INDEX($J12:$FE12,1,$FJ12),Capacity!$V$3:$V$258,0),2)+KZ$9,255),Capacity!$S$3:$S$258,0),2)))</f>
        <v/>
      </c>
      <c r="LA13" t="str">
        <f>IF(LA12="","",IF($FI12="Y",0,INDEX(Capacity!$S$3:$T$258,MATCH(MOD(INDEX(Capacity!$V$3:$W$258,MATCH(INDEX($J12:$FE12,1,$FJ12),Capacity!$V$3:$V$258,0),2)+LA$9,255),Capacity!$S$3:$S$258,0),2)))</f>
        <v/>
      </c>
      <c r="LB13" t="str">
        <f>IF(LB12="","",IF($FI12="Y",0,INDEX(Capacity!$S$3:$T$258,MATCH(MOD(INDEX(Capacity!$V$3:$W$258,MATCH(INDEX($J12:$FE12,1,$FJ12),Capacity!$V$3:$V$258,0),2)+LB$9,255),Capacity!$S$3:$S$258,0),2)))</f>
        <v/>
      </c>
      <c r="LC13" t="str">
        <f>IF(LC12="","",IF($FI12="Y",0,INDEX(Capacity!$S$3:$T$258,MATCH(MOD(INDEX(Capacity!$V$3:$W$258,MATCH(INDEX($J12:$FE12,1,$FJ12),Capacity!$V$3:$V$258,0),2)+LC$9,255),Capacity!$S$3:$S$258,0),2)))</f>
        <v/>
      </c>
      <c r="LD13" t="str">
        <f>IF(LD12="","",IF($FI12="Y",0,INDEX(Capacity!$S$3:$T$258,MATCH(MOD(INDEX(Capacity!$V$3:$W$258,MATCH(INDEX($J12:$FE12,1,$FJ12),Capacity!$V$3:$V$258,0),2)+LD$9,255),Capacity!$S$3:$S$258,0),2)))</f>
        <v/>
      </c>
      <c r="LE13" t="str">
        <f>IF(LE12="","",IF($FI12="Y",0,INDEX(Capacity!$S$3:$T$258,MATCH(MOD(INDEX(Capacity!$V$3:$W$258,MATCH(INDEX($J12:$FE12,1,$FJ12),Capacity!$V$3:$V$258,0),2)+LE$9,255),Capacity!$S$3:$S$258,0),2)))</f>
        <v/>
      </c>
      <c r="LF13" t="str">
        <f>IF(LF12="","",IF($FI12="Y",0,INDEX(Capacity!$S$3:$T$258,MATCH(MOD(INDEX(Capacity!$V$3:$W$258,MATCH(INDEX($J12:$FE12,1,$FJ12),Capacity!$V$3:$V$258,0),2)+LF$9,255),Capacity!$S$3:$S$258,0),2)))</f>
        <v/>
      </c>
      <c r="LG13" t="str">
        <f>IF(LG12="","",IF($FI12="Y",0,INDEX(Capacity!$S$3:$T$258,MATCH(MOD(INDEX(Capacity!$V$3:$W$258,MATCH(INDEX($J12:$FE12,1,$FJ12),Capacity!$V$3:$V$258,0),2)+LG$9,255),Capacity!$S$3:$S$258,0),2)))</f>
        <v/>
      </c>
      <c r="LH13" t="str">
        <f>IF(LH12="","",IF($FI12="Y",0,INDEX(Capacity!$S$3:$T$258,MATCH(MOD(INDEX(Capacity!$V$3:$W$258,MATCH(INDEX($J12:$FE12,1,$FJ12),Capacity!$V$3:$V$258,0),2)+LH$9,255),Capacity!$S$3:$S$258,0),2)))</f>
        <v/>
      </c>
    </row>
    <row r="14" spans="1:320" x14ac:dyDescent="0.25">
      <c r="B14" s="6"/>
      <c r="I14" s="7">
        <f t="shared" si="26"/>
        <v>5</v>
      </c>
      <c r="J14" t="str">
        <f t="shared" ref="J14:BT18" si="30">IFERROR(IF(INDEX($FM$10:$LH$118,$I14,$FK14-J$8+1)="",_xlfn.BITXOR(J13,0),_xlfn.BITXOR(J13,INDEX($FM$10:$LH$118,$I14,$FK14-J$8+1))),"")</f>
        <v/>
      </c>
      <c r="K14" t="str">
        <f t="shared" si="30"/>
        <v/>
      </c>
      <c r="L14" t="str">
        <f t="shared" si="30"/>
        <v/>
      </c>
      <c r="M14" t="str">
        <f t="shared" si="30"/>
        <v/>
      </c>
      <c r="N14">
        <f t="shared" si="30"/>
        <v>0</v>
      </c>
      <c r="O14">
        <f t="shared" si="30"/>
        <v>5</v>
      </c>
      <c r="P14">
        <f t="shared" si="30"/>
        <v>8</v>
      </c>
      <c r="Q14">
        <f t="shared" si="30"/>
        <v>111</v>
      </c>
      <c r="R14">
        <f t="shared" si="30"/>
        <v>227</v>
      </c>
      <c r="S14">
        <f t="shared" si="30"/>
        <v>241</v>
      </c>
      <c r="T14">
        <f t="shared" si="30"/>
        <v>215</v>
      </c>
      <c r="U14">
        <f t="shared" si="30"/>
        <v>111</v>
      </c>
      <c r="V14">
        <f t="shared" si="30"/>
        <v>125</v>
      </c>
      <c r="W14">
        <f t="shared" si="30"/>
        <v>145</v>
      </c>
      <c r="X14">
        <f t="shared" si="30"/>
        <v>115</v>
      </c>
      <c r="Y14">
        <f t="shared" si="30"/>
        <v>64</v>
      </c>
      <c r="Z14">
        <f t="shared" si="30"/>
        <v>219</v>
      </c>
      <c r="AA14">
        <f t="shared" si="30"/>
        <v>208</v>
      </c>
      <c r="AB14">
        <f t="shared" si="30"/>
        <v>236</v>
      </c>
      <c r="AC14">
        <f t="shared" si="30"/>
        <v>17</v>
      </c>
      <c r="AD14">
        <f t="shared" si="30"/>
        <v>236</v>
      </c>
      <c r="AE14">
        <f t="shared" si="30"/>
        <v>17</v>
      </c>
      <c r="AF14">
        <f t="shared" si="30"/>
        <v>236</v>
      </c>
      <c r="AG14">
        <f t="shared" si="30"/>
        <v>17</v>
      </c>
      <c r="AH14">
        <f t="shared" si="30"/>
        <v>236</v>
      </c>
      <c r="AI14">
        <f t="shared" si="30"/>
        <v>17</v>
      </c>
      <c r="AJ14">
        <f t="shared" si="30"/>
        <v>236</v>
      </c>
      <c r="AK14">
        <f t="shared" si="30"/>
        <v>17</v>
      </c>
      <c r="AL14">
        <f t="shared" si="30"/>
        <v>236</v>
      </c>
      <c r="AM14">
        <f t="shared" si="30"/>
        <v>17</v>
      </c>
      <c r="AN14">
        <f t="shared" si="30"/>
        <v>236</v>
      </c>
      <c r="AO14">
        <f t="shared" si="30"/>
        <v>17</v>
      </c>
      <c r="AP14">
        <f t="shared" si="30"/>
        <v>236</v>
      </c>
      <c r="AQ14">
        <f t="shared" si="30"/>
        <v>17</v>
      </c>
      <c r="AR14">
        <f t="shared" si="30"/>
        <v>0</v>
      </c>
      <c r="AS14">
        <f t="shared" si="30"/>
        <v>0</v>
      </c>
      <c r="AT14">
        <f t="shared" si="30"/>
        <v>0</v>
      </c>
      <c r="AU14">
        <f t="shared" si="30"/>
        <v>0</v>
      </c>
      <c r="AV14">
        <f t="shared" si="30"/>
        <v>0</v>
      </c>
      <c r="AW14">
        <f t="shared" si="30"/>
        <v>0</v>
      </c>
      <c r="AX14">
        <f t="shared" si="30"/>
        <v>0</v>
      </c>
      <c r="AY14">
        <f t="shared" si="30"/>
        <v>0</v>
      </c>
      <c r="AZ14">
        <f t="shared" si="30"/>
        <v>0</v>
      </c>
      <c r="BA14">
        <f t="shared" si="30"/>
        <v>0</v>
      </c>
      <c r="BB14">
        <f t="shared" si="30"/>
        <v>0</v>
      </c>
      <c r="BC14">
        <f t="shared" si="30"/>
        <v>0</v>
      </c>
      <c r="BD14">
        <f t="shared" si="30"/>
        <v>0</v>
      </c>
      <c r="BE14">
        <f t="shared" si="30"/>
        <v>0</v>
      </c>
      <c r="BF14">
        <f t="shared" si="30"/>
        <v>0</v>
      </c>
      <c r="BG14">
        <f t="shared" si="30"/>
        <v>0</v>
      </c>
      <c r="BH14">
        <f t="shared" si="30"/>
        <v>0</v>
      </c>
      <c r="BI14">
        <f t="shared" si="30"/>
        <v>0</v>
      </c>
      <c r="BJ14">
        <f t="shared" si="30"/>
        <v>0</v>
      </c>
      <c r="BK14">
        <f t="shared" si="30"/>
        <v>0</v>
      </c>
      <c r="BL14">
        <f t="shared" si="30"/>
        <v>0</v>
      </c>
      <c r="BM14">
        <f t="shared" si="30"/>
        <v>0</v>
      </c>
      <c r="BN14">
        <f t="shared" si="30"/>
        <v>0</v>
      </c>
      <c r="BO14">
        <f t="shared" si="30"/>
        <v>0</v>
      </c>
      <c r="BP14">
        <f t="shared" si="30"/>
        <v>0</v>
      </c>
      <c r="BQ14">
        <f t="shared" si="30"/>
        <v>0</v>
      </c>
      <c r="BR14">
        <f t="shared" si="30"/>
        <v>0</v>
      </c>
      <c r="BS14">
        <f t="shared" si="30"/>
        <v>0</v>
      </c>
      <c r="BT14">
        <f t="shared" si="30"/>
        <v>0</v>
      </c>
      <c r="BU14">
        <f t="shared" si="28"/>
        <v>0</v>
      </c>
      <c r="BV14">
        <f t="shared" si="28"/>
        <v>0</v>
      </c>
      <c r="BW14">
        <f t="shared" si="28"/>
        <v>0</v>
      </c>
      <c r="BX14">
        <f t="shared" si="28"/>
        <v>0</v>
      </c>
      <c r="BY14">
        <f t="shared" si="28"/>
        <v>0</v>
      </c>
      <c r="BZ14">
        <f t="shared" si="28"/>
        <v>0</v>
      </c>
      <c r="CA14">
        <f t="shared" si="28"/>
        <v>0</v>
      </c>
      <c r="CB14">
        <f t="shared" si="28"/>
        <v>0</v>
      </c>
      <c r="CC14">
        <f t="shared" si="28"/>
        <v>0</v>
      </c>
      <c r="CD14">
        <f t="shared" si="28"/>
        <v>0</v>
      </c>
      <c r="CE14">
        <f t="shared" si="28"/>
        <v>0</v>
      </c>
      <c r="CF14">
        <f t="shared" si="28"/>
        <v>0</v>
      </c>
      <c r="CG14">
        <f t="shared" si="28"/>
        <v>0</v>
      </c>
      <c r="CH14">
        <f t="shared" si="28"/>
        <v>0</v>
      </c>
      <c r="CI14">
        <f t="shared" si="28"/>
        <v>0</v>
      </c>
      <c r="CJ14">
        <f t="shared" si="28"/>
        <v>0</v>
      </c>
      <c r="CK14">
        <f t="shared" ref="CK14:EF19" si="31">IFERROR(IF(INDEX($FM$10:$LH$118,$I14,$FK14-CK$8+1)="",_xlfn.BITXOR(CK13,0),_xlfn.BITXOR(CK13,INDEX($FM$10:$LH$118,$I14,$FK14-CK$8+1))),"")</f>
        <v>0</v>
      </c>
      <c r="CL14">
        <f t="shared" si="31"/>
        <v>0</v>
      </c>
      <c r="CM14">
        <f t="shared" si="31"/>
        <v>0</v>
      </c>
      <c r="CN14">
        <f t="shared" si="31"/>
        <v>0</v>
      </c>
      <c r="CO14">
        <f t="shared" si="31"/>
        <v>0</v>
      </c>
      <c r="CP14">
        <f t="shared" si="31"/>
        <v>0</v>
      </c>
      <c r="CQ14">
        <f t="shared" si="31"/>
        <v>0</v>
      </c>
      <c r="CR14">
        <f t="shared" si="31"/>
        <v>0</v>
      </c>
      <c r="CS14">
        <f t="shared" si="31"/>
        <v>0</v>
      </c>
      <c r="CT14">
        <f t="shared" si="31"/>
        <v>0</v>
      </c>
      <c r="CU14">
        <f t="shared" si="31"/>
        <v>0</v>
      </c>
      <c r="CV14">
        <f t="shared" si="31"/>
        <v>0</v>
      </c>
      <c r="CW14">
        <f t="shared" si="31"/>
        <v>0</v>
      </c>
      <c r="CX14">
        <f t="shared" si="31"/>
        <v>0</v>
      </c>
      <c r="CY14">
        <f t="shared" si="31"/>
        <v>0</v>
      </c>
      <c r="CZ14">
        <f t="shared" si="31"/>
        <v>0</v>
      </c>
      <c r="DA14">
        <f t="shared" si="31"/>
        <v>0</v>
      </c>
      <c r="DB14">
        <f t="shared" si="31"/>
        <v>0</v>
      </c>
      <c r="DC14">
        <f t="shared" si="31"/>
        <v>0</v>
      </c>
      <c r="DD14">
        <f t="shared" si="31"/>
        <v>0</v>
      </c>
      <c r="DE14">
        <f t="shared" si="31"/>
        <v>0</v>
      </c>
      <c r="DF14">
        <f t="shared" si="31"/>
        <v>0</v>
      </c>
      <c r="DG14">
        <f t="shared" si="31"/>
        <v>0</v>
      </c>
      <c r="DH14">
        <f t="shared" si="31"/>
        <v>0</v>
      </c>
      <c r="DI14">
        <f t="shared" si="31"/>
        <v>0</v>
      </c>
      <c r="DJ14">
        <f t="shared" si="31"/>
        <v>0</v>
      </c>
      <c r="DK14">
        <f t="shared" si="31"/>
        <v>0</v>
      </c>
      <c r="DL14">
        <f t="shared" si="31"/>
        <v>0</v>
      </c>
      <c r="DM14">
        <f t="shared" si="31"/>
        <v>0</v>
      </c>
      <c r="DN14">
        <f t="shared" si="31"/>
        <v>0</v>
      </c>
      <c r="DO14">
        <f t="shared" si="31"/>
        <v>0</v>
      </c>
      <c r="DP14">
        <f t="shared" si="31"/>
        <v>0</v>
      </c>
      <c r="DQ14">
        <f t="shared" si="31"/>
        <v>0</v>
      </c>
      <c r="DR14">
        <f t="shared" si="31"/>
        <v>0</v>
      </c>
      <c r="DS14">
        <f t="shared" si="31"/>
        <v>0</v>
      </c>
      <c r="DT14">
        <f t="shared" si="31"/>
        <v>0</v>
      </c>
      <c r="DU14">
        <f t="shared" si="31"/>
        <v>0</v>
      </c>
      <c r="DV14">
        <f t="shared" si="31"/>
        <v>0</v>
      </c>
      <c r="DW14">
        <f t="shared" si="31"/>
        <v>0</v>
      </c>
      <c r="DX14">
        <f t="shared" si="31"/>
        <v>0</v>
      </c>
      <c r="DY14">
        <f t="shared" si="31"/>
        <v>0</v>
      </c>
      <c r="DZ14">
        <f t="shared" si="31"/>
        <v>0</v>
      </c>
      <c r="EA14">
        <f t="shared" si="31"/>
        <v>0</v>
      </c>
      <c r="EB14">
        <f t="shared" si="31"/>
        <v>0</v>
      </c>
      <c r="EC14">
        <f t="shared" si="31"/>
        <v>0</v>
      </c>
      <c r="ED14">
        <f t="shared" si="31"/>
        <v>0</v>
      </c>
      <c r="EE14">
        <f t="shared" si="31"/>
        <v>0</v>
      </c>
      <c r="EF14">
        <f t="shared" si="31"/>
        <v>0</v>
      </c>
      <c r="EG14">
        <f t="shared" si="29"/>
        <v>0</v>
      </c>
      <c r="EH14">
        <f t="shared" si="23"/>
        <v>0</v>
      </c>
      <c r="EI14">
        <f t="shared" si="23"/>
        <v>0</v>
      </c>
      <c r="EJ14">
        <f t="shared" si="23"/>
        <v>0</v>
      </c>
      <c r="EK14">
        <f t="shared" si="23"/>
        <v>0</v>
      </c>
      <c r="EL14">
        <f t="shared" si="23"/>
        <v>0</v>
      </c>
      <c r="EM14">
        <f t="shared" si="23"/>
        <v>0</v>
      </c>
      <c r="EN14">
        <f t="shared" si="23"/>
        <v>0</v>
      </c>
      <c r="EO14">
        <f t="shared" si="23"/>
        <v>0</v>
      </c>
      <c r="EP14">
        <f t="shared" si="23"/>
        <v>0</v>
      </c>
      <c r="EQ14">
        <f t="shared" si="23"/>
        <v>0</v>
      </c>
      <c r="ER14">
        <f t="shared" si="23"/>
        <v>0</v>
      </c>
      <c r="ES14">
        <f t="shared" si="23"/>
        <v>0</v>
      </c>
      <c r="ET14">
        <f t="shared" si="23"/>
        <v>0</v>
      </c>
      <c r="EU14">
        <f t="shared" si="23"/>
        <v>0</v>
      </c>
      <c r="EV14">
        <f t="shared" si="23"/>
        <v>0</v>
      </c>
      <c r="EW14">
        <f t="shared" si="23"/>
        <v>0</v>
      </c>
      <c r="EX14">
        <f t="shared" si="23"/>
        <v>0</v>
      </c>
      <c r="EY14">
        <f t="shared" si="23"/>
        <v>0</v>
      </c>
      <c r="EZ14">
        <f t="shared" si="23"/>
        <v>0</v>
      </c>
      <c r="FA14">
        <f t="shared" si="23"/>
        <v>0</v>
      </c>
      <c r="FB14">
        <f t="shared" si="23"/>
        <v>0</v>
      </c>
      <c r="FC14">
        <f t="shared" si="23"/>
        <v>0</v>
      </c>
      <c r="FD14">
        <f t="shared" si="23"/>
        <v>0</v>
      </c>
      <c r="FE14">
        <f t="shared" si="23"/>
        <v>0</v>
      </c>
      <c r="FG14" s="48" t="str">
        <f t="shared" si="27"/>
        <v/>
      </c>
      <c r="FI14" s="1" t="str">
        <f t="shared" si="24"/>
        <v/>
      </c>
      <c r="FJ14">
        <f t="shared" si="25"/>
        <v>6</v>
      </c>
      <c r="FK14">
        <f>FM8-FJ13+1</f>
        <v>39</v>
      </c>
      <c r="FM14">
        <f>IF(FM13="","",IF($FI13="Y",0,INDEX(Capacity!$S$3:$T$258,MATCH(MOD(INDEX(Capacity!$V$3:$W$258,MATCH(INDEX($J13:$FE13,1,$FJ13),Capacity!$V$3:$V$258,0),2)+FM$9,255),Capacity!$S$3:$S$258,0),2)))</f>
        <v>27</v>
      </c>
      <c r="FN14">
        <f>IF(FN13="","",IF($FI13="Y",0,INDEX(Capacity!$S$3:$T$258,MATCH(MOD(INDEX(Capacity!$V$3:$W$258,MATCH(INDEX($J13:$FE13,1,$FJ13),Capacity!$V$3:$V$258,0),2)+FN$9,255),Capacity!$S$3:$S$258,0),2)))</f>
        <v>250</v>
      </c>
      <c r="FO14">
        <f>IF(FO13="","",IF($FI13="Y",0,INDEX(Capacity!$S$3:$T$258,MATCH(MOD(INDEX(Capacity!$V$3:$W$258,MATCH(INDEX($J13:$FE13,1,$FJ13),Capacity!$V$3:$V$258,0),2)+FO$9,255),Capacity!$S$3:$S$258,0),2)))</f>
        <v>185</v>
      </c>
      <c r="FP14">
        <f>IF(FP13="","",IF($FI13="Y",0,INDEX(Capacity!$S$3:$T$258,MATCH(MOD(INDEX(Capacity!$V$3:$W$258,MATCH(INDEX($J13:$FE13,1,$FJ13),Capacity!$V$3:$V$258,0),2)+FP$9,255),Capacity!$S$3:$S$258,0),2)))</f>
        <v>53</v>
      </c>
      <c r="FQ14">
        <f>IF(FQ13="","",IF($FI13="Y",0,INDEX(Capacity!$S$3:$T$258,MATCH(MOD(INDEX(Capacity!$V$3:$W$258,MATCH(INDEX($J13:$FE13,1,$FJ13),Capacity!$V$3:$V$258,0),2)+FQ$9,255),Capacity!$S$3:$S$258,0),2)))</f>
        <v>80</v>
      </c>
      <c r="FR14">
        <f>IF(FR13="","",IF($FI13="Y",0,INDEX(Capacity!$S$3:$T$258,MATCH(MOD(INDEX(Capacity!$V$3:$W$258,MATCH(INDEX($J13:$FE13,1,$FJ13),Capacity!$V$3:$V$258,0),2)+FR$9,255),Capacity!$S$3:$S$258,0),2)))</f>
        <v>206</v>
      </c>
      <c r="FS14">
        <f>IF(FS13="","",IF($FI13="Y",0,INDEX(Capacity!$S$3:$T$258,MATCH(MOD(INDEX(Capacity!$V$3:$W$258,MATCH(INDEX($J13:$FE13,1,$FJ13),Capacity!$V$3:$V$258,0),2)+FS$9,255),Capacity!$S$3:$S$258,0),2)))</f>
        <v>161</v>
      </c>
      <c r="FT14">
        <f>IF(FT13="","",IF($FI13="Y",0,INDEX(Capacity!$S$3:$T$258,MATCH(MOD(INDEX(Capacity!$V$3:$W$258,MATCH(INDEX($J13:$FE13,1,$FJ13),Capacity!$V$3:$V$258,0),2)+FT$9,255),Capacity!$S$3:$S$258,0),2)))</f>
        <v>186</v>
      </c>
      <c r="FU14">
        <f>IF(FU13="","",IF($FI13="Y",0,INDEX(Capacity!$S$3:$T$258,MATCH(MOD(INDEX(Capacity!$V$3:$W$258,MATCH(INDEX($J13:$FE13,1,$FJ13),Capacity!$V$3:$V$258,0),2)+FU$9,255),Capacity!$S$3:$S$258,0),2)))</f>
        <v>127</v>
      </c>
      <c r="FV14">
        <f>IF(FV13="","",IF($FI13="Y",0,INDEX(Capacity!$S$3:$T$258,MATCH(MOD(INDEX(Capacity!$V$3:$W$258,MATCH(INDEX($J13:$FE13,1,$FJ13),Capacity!$V$3:$V$258,0),2)+FV$9,255),Capacity!$S$3:$S$258,0),2)))</f>
        <v>3</v>
      </c>
      <c r="FW14">
        <f>IF(FW13="","",IF($FI13="Y",0,INDEX(Capacity!$S$3:$T$258,MATCH(MOD(INDEX(Capacity!$V$3:$W$258,MATCH(INDEX($J13:$FE13,1,$FJ13),Capacity!$V$3:$V$258,0),2)+FW$9,255),Capacity!$S$3:$S$258,0),2)))</f>
        <v>148</v>
      </c>
      <c r="FX14" t="str">
        <f>IF(FX13="","",IF($FI13="Y",0,INDEX(Capacity!$S$3:$T$258,MATCH(MOD(INDEX(Capacity!$V$3:$W$258,MATCH(INDEX($J13:$FE13,1,$FJ13),Capacity!$V$3:$V$258,0),2)+FX$9,255),Capacity!$S$3:$S$258,0),2)))</f>
        <v/>
      </c>
      <c r="FY14" t="str">
        <f>IF(FY13="","",IF($FI13="Y",0,INDEX(Capacity!$S$3:$T$258,MATCH(MOD(INDEX(Capacity!$V$3:$W$258,MATCH(INDEX($J13:$FE13,1,$FJ13),Capacity!$V$3:$V$258,0),2)+FY$9,255),Capacity!$S$3:$S$258,0),2)))</f>
        <v/>
      </c>
      <c r="FZ14" t="str">
        <f>IF(FZ13="","",IF($FI13="Y",0,INDEX(Capacity!$S$3:$T$258,MATCH(MOD(INDEX(Capacity!$V$3:$W$258,MATCH(INDEX($J13:$FE13,1,$FJ13),Capacity!$V$3:$V$258,0),2)+FZ$9,255),Capacity!$S$3:$S$258,0),2)))</f>
        <v/>
      </c>
      <c r="GA14" t="str">
        <f>IF(GA13="","",IF($FI13="Y",0,INDEX(Capacity!$S$3:$T$258,MATCH(MOD(INDEX(Capacity!$V$3:$W$258,MATCH(INDEX($J13:$FE13,1,$FJ13),Capacity!$V$3:$V$258,0),2)+GA$9,255),Capacity!$S$3:$S$258,0),2)))</f>
        <v/>
      </c>
      <c r="GB14" t="str">
        <f>IF(GB13="","",IF($FI13="Y",0,INDEX(Capacity!$S$3:$T$258,MATCH(MOD(INDEX(Capacity!$V$3:$W$258,MATCH(INDEX($J13:$FE13,1,$FJ13),Capacity!$V$3:$V$258,0),2)+GB$9,255),Capacity!$S$3:$S$258,0),2)))</f>
        <v/>
      </c>
      <c r="GC14" t="str">
        <f>IF(GC13="","",IF($FI13="Y",0,INDEX(Capacity!$S$3:$T$258,MATCH(MOD(INDEX(Capacity!$V$3:$W$258,MATCH(INDEX($J13:$FE13,1,$FJ13),Capacity!$V$3:$V$258,0),2)+GC$9,255),Capacity!$S$3:$S$258,0),2)))</f>
        <v/>
      </c>
      <c r="GD14" t="str">
        <f>IF(GD13="","",IF($FI13="Y",0,INDEX(Capacity!$S$3:$T$258,MATCH(MOD(INDEX(Capacity!$V$3:$W$258,MATCH(INDEX($J13:$FE13,1,$FJ13),Capacity!$V$3:$V$258,0),2)+GD$9,255),Capacity!$S$3:$S$258,0),2)))</f>
        <v/>
      </c>
      <c r="GE14" t="str">
        <f>IF(GE13="","",IF($FI13="Y",0,INDEX(Capacity!$S$3:$T$258,MATCH(MOD(INDEX(Capacity!$V$3:$W$258,MATCH(INDEX($J13:$FE13,1,$FJ13),Capacity!$V$3:$V$258,0),2)+GE$9,255),Capacity!$S$3:$S$258,0),2)))</f>
        <v/>
      </c>
      <c r="GF14" t="str">
        <f>IF(GF13="","",IF($FI13="Y",0,INDEX(Capacity!$S$3:$T$258,MATCH(MOD(INDEX(Capacity!$V$3:$W$258,MATCH(INDEX($J13:$FE13,1,$FJ13),Capacity!$V$3:$V$258,0),2)+GF$9,255),Capacity!$S$3:$S$258,0),2)))</f>
        <v/>
      </c>
      <c r="GG14" t="str">
        <f>IF(GG13="","",IF($FI13="Y",0,INDEX(Capacity!$S$3:$T$258,MATCH(MOD(INDEX(Capacity!$V$3:$W$258,MATCH(INDEX($J13:$FE13,1,$FJ13),Capacity!$V$3:$V$258,0),2)+GG$9,255),Capacity!$S$3:$S$258,0),2)))</f>
        <v/>
      </c>
      <c r="GH14" t="str">
        <f>IF(GH13="","",IF($FI13="Y",0,INDEX(Capacity!$S$3:$T$258,MATCH(MOD(INDEX(Capacity!$V$3:$W$258,MATCH(INDEX($J13:$FE13,1,$FJ13),Capacity!$V$3:$V$258,0),2)+GH$9,255),Capacity!$S$3:$S$258,0),2)))</f>
        <v/>
      </c>
      <c r="GI14" t="str">
        <f>IF(GI13="","",IF($FI13="Y",0,INDEX(Capacity!$S$3:$T$258,MATCH(MOD(INDEX(Capacity!$V$3:$W$258,MATCH(INDEX($J13:$FE13,1,$FJ13),Capacity!$V$3:$V$258,0),2)+GI$9,255),Capacity!$S$3:$S$258,0),2)))</f>
        <v/>
      </c>
      <c r="GJ14" t="str">
        <f>IF(GJ13="","",IF($FI13="Y",0,INDEX(Capacity!$S$3:$T$258,MATCH(MOD(INDEX(Capacity!$V$3:$W$258,MATCH(INDEX($J13:$FE13,1,$FJ13),Capacity!$V$3:$V$258,0),2)+GJ$9,255),Capacity!$S$3:$S$258,0),2)))</f>
        <v/>
      </c>
      <c r="GK14" t="str">
        <f>IF(GK13="","",IF($FI13="Y",0,INDEX(Capacity!$S$3:$T$258,MATCH(MOD(INDEX(Capacity!$V$3:$W$258,MATCH(INDEX($J13:$FE13,1,$FJ13),Capacity!$V$3:$V$258,0),2)+GK$9,255),Capacity!$S$3:$S$258,0),2)))</f>
        <v/>
      </c>
      <c r="GL14" t="str">
        <f>IF(GL13="","",IF($FI13="Y",0,INDEX(Capacity!$S$3:$T$258,MATCH(MOD(INDEX(Capacity!$V$3:$W$258,MATCH(INDEX($J13:$FE13,1,$FJ13),Capacity!$V$3:$V$258,0),2)+GL$9,255),Capacity!$S$3:$S$258,0),2)))</f>
        <v/>
      </c>
      <c r="GM14" t="str">
        <f>IF(GM13="","",IF($FI13="Y",0,INDEX(Capacity!$S$3:$T$258,MATCH(MOD(INDEX(Capacity!$V$3:$W$258,MATCH(INDEX($J13:$FE13,1,$FJ13),Capacity!$V$3:$V$258,0),2)+GM$9,255),Capacity!$S$3:$S$258,0),2)))</f>
        <v/>
      </c>
      <c r="GN14" t="str">
        <f>IF(GN13="","",IF($FI13="Y",0,INDEX(Capacity!$S$3:$T$258,MATCH(MOD(INDEX(Capacity!$V$3:$W$258,MATCH(INDEX($J13:$FE13,1,$FJ13),Capacity!$V$3:$V$258,0),2)+GN$9,255),Capacity!$S$3:$S$258,0),2)))</f>
        <v/>
      </c>
      <c r="GO14" t="str">
        <f>IF(GO13="","",IF($FI13="Y",0,INDEX(Capacity!$S$3:$T$258,MATCH(MOD(INDEX(Capacity!$V$3:$W$258,MATCH(INDEX($J13:$FE13,1,$FJ13),Capacity!$V$3:$V$258,0),2)+GO$9,255),Capacity!$S$3:$S$258,0),2)))</f>
        <v/>
      </c>
      <c r="GP14" t="str">
        <f>IF(GP13="","",IF($FI13="Y",0,INDEX(Capacity!$S$3:$T$258,MATCH(MOD(INDEX(Capacity!$V$3:$W$258,MATCH(INDEX($J13:$FE13,1,$FJ13),Capacity!$V$3:$V$258,0),2)+GP$9,255),Capacity!$S$3:$S$258,0),2)))</f>
        <v/>
      </c>
      <c r="GQ14" t="str">
        <f>IF(GQ13="","",IF($FI13="Y",0,INDEX(Capacity!$S$3:$T$258,MATCH(MOD(INDEX(Capacity!$V$3:$W$258,MATCH(INDEX($J13:$FE13,1,$FJ13),Capacity!$V$3:$V$258,0),2)+GQ$9,255),Capacity!$S$3:$S$258,0),2)))</f>
        <v/>
      </c>
      <c r="GR14" t="str">
        <f>IF(GR13="","",IF($FI13="Y",0,INDEX(Capacity!$S$3:$T$258,MATCH(MOD(INDEX(Capacity!$V$3:$W$258,MATCH(INDEX($J13:$FE13,1,$FJ13),Capacity!$V$3:$V$258,0),2)+GR$9,255),Capacity!$S$3:$S$258,0),2)))</f>
        <v/>
      </c>
      <c r="GS14" t="str">
        <f>IF(GS13="","",IF($FI13="Y",0,INDEX(Capacity!$S$3:$T$258,MATCH(MOD(INDEX(Capacity!$V$3:$W$258,MATCH(INDEX($J13:$FE13,1,$FJ13),Capacity!$V$3:$V$258,0),2)+GS$9,255),Capacity!$S$3:$S$258,0),2)))</f>
        <v/>
      </c>
      <c r="GT14" t="str">
        <f>IF(GT13="","",IF($FI13="Y",0,INDEX(Capacity!$S$3:$T$258,MATCH(MOD(INDEX(Capacity!$V$3:$W$258,MATCH(INDEX($J13:$FE13,1,$FJ13),Capacity!$V$3:$V$258,0),2)+GT$9,255),Capacity!$S$3:$S$258,0),2)))</f>
        <v/>
      </c>
      <c r="GU14" t="str">
        <f>IF(GU13="","",IF($FI13="Y",0,INDEX(Capacity!$S$3:$T$258,MATCH(MOD(INDEX(Capacity!$V$3:$W$258,MATCH(INDEX($J13:$FE13,1,$FJ13),Capacity!$V$3:$V$258,0),2)+GU$9,255),Capacity!$S$3:$S$258,0),2)))</f>
        <v/>
      </c>
      <c r="GV14" t="str">
        <f>IF(GV13="","",IF($FI13="Y",0,INDEX(Capacity!$S$3:$T$258,MATCH(MOD(INDEX(Capacity!$V$3:$W$258,MATCH(INDEX($J13:$FE13,1,$FJ13),Capacity!$V$3:$V$258,0),2)+GV$9,255),Capacity!$S$3:$S$258,0),2)))</f>
        <v/>
      </c>
      <c r="GW14" t="str">
        <f>IF(GW13="","",IF($FI13="Y",0,INDEX(Capacity!$S$3:$T$258,MATCH(MOD(INDEX(Capacity!$V$3:$W$258,MATCH(INDEX($J13:$FE13,1,$FJ13),Capacity!$V$3:$V$258,0),2)+GW$9,255),Capacity!$S$3:$S$258,0),2)))</f>
        <v/>
      </c>
      <c r="GX14" t="str">
        <f>IF(GX13="","",IF($FI13="Y",0,INDEX(Capacity!$S$3:$T$258,MATCH(MOD(INDEX(Capacity!$V$3:$W$258,MATCH(INDEX($J13:$FE13,1,$FJ13),Capacity!$V$3:$V$258,0),2)+GX$9,255),Capacity!$S$3:$S$258,0),2)))</f>
        <v/>
      </c>
      <c r="GY14" t="str">
        <f>IF(GY13="","",IF($FI13="Y",0,INDEX(Capacity!$S$3:$T$258,MATCH(MOD(INDEX(Capacity!$V$3:$W$258,MATCH(INDEX($J13:$FE13,1,$FJ13),Capacity!$V$3:$V$258,0),2)+GY$9,255),Capacity!$S$3:$S$258,0),2)))</f>
        <v/>
      </c>
      <c r="GZ14" t="str">
        <f>IF(GZ13="","",IF($FI13="Y",0,INDEX(Capacity!$S$3:$T$258,MATCH(MOD(INDEX(Capacity!$V$3:$W$258,MATCH(INDEX($J13:$FE13,1,$FJ13),Capacity!$V$3:$V$258,0),2)+GZ$9,255),Capacity!$S$3:$S$258,0),2)))</f>
        <v/>
      </c>
      <c r="HA14" t="str">
        <f>IF(HA13="","",IF($FI13="Y",0,INDEX(Capacity!$S$3:$T$258,MATCH(MOD(INDEX(Capacity!$V$3:$W$258,MATCH(INDEX($J13:$FE13,1,$FJ13),Capacity!$V$3:$V$258,0),2)+HA$9,255),Capacity!$S$3:$S$258,0),2)))</f>
        <v/>
      </c>
      <c r="HB14" t="str">
        <f>IF(HB13="","",IF($FI13="Y",0,INDEX(Capacity!$S$3:$T$258,MATCH(MOD(INDEX(Capacity!$V$3:$W$258,MATCH(INDEX($J13:$FE13,1,$FJ13),Capacity!$V$3:$V$258,0),2)+HB$9,255),Capacity!$S$3:$S$258,0),2)))</f>
        <v/>
      </c>
      <c r="HC14" t="str">
        <f>IF(HC13="","",IF($FI13="Y",0,INDEX(Capacity!$S$3:$T$258,MATCH(MOD(INDEX(Capacity!$V$3:$W$258,MATCH(INDEX($J13:$FE13,1,$FJ13),Capacity!$V$3:$V$258,0),2)+HC$9,255),Capacity!$S$3:$S$258,0),2)))</f>
        <v/>
      </c>
      <c r="HD14" t="str">
        <f>IF(HD13="","",IF($FI13="Y",0,INDEX(Capacity!$S$3:$T$258,MATCH(MOD(INDEX(Capacity!$V$3:$W$258,MATCH(INDEX($J13:$FE13,1,$FJ13),Capacity!$V$3:$V$258,0),2)+HD$9,255),Capacity!$S$3:$S$258,0),2)))</f>
        <v/>
      </c>
      <c r="HE14" t="str">
        <f>IF(HE13="","",IF($FI13="Y",0,INDEX(Capacity!$S$3:$T$258,MATCH(MOD(INDEX(Capacity!$V$3:$W$258,MATCH(INDEX($J13:$FE13,1,$FJ13),Capacity!$V$3:$V$258,0),2)+HE$9,255),Capacity!$S$3:$S$258,0),2)))</f>
        <v/>
      </c>
      <c r="HF14" t="str">
        <f>IF(HF13="","",IF($FI13="Y",0,INDEX(Capacity!$S$3:$T$258,MATCH(MOD(INDEX(Capacity!$V$3:$W$258,MATCH(INDEX($J13:$FE13,1,$FJ13),Capacity!$V$3:$V$258,0),2)+HF$9,255),Capacity!$S$3:$S$258,0),2)))</f>
        <v/>
      </c>
      <c r="HG14" t="str">
        <f>IF(HG13="","",IF($FI13="Y",0,INDEX(Capacity!$S$3:$T$258,MATCH(MOD(INDEX(Capacity!$V$3:$W$258,MATCH(INDEX($J13:$FE13,1,$FJ13),Capacity!$V$3:$V$258,0),2)+HG$9,255),Capacity!$S$3:$S$258,0),2)))</f>
        <v/>
      </c>
      <c r="HH14" t="str">
        <f>IF(HH13="","",IF($FI13="Y",0,INDEX(Capacity!$S$3:$T$258,MATCH(MOD(INDEX(Capacity!$V$3:$W$258,MATCH(INDEX($J13:$FE13,1,$FJ13),Capacity!$V$3:$V$258,0),2)+HH$9,255),Capacity!$S$3:$S$258,0),2)))</f>
        <v/>
      </c>
      <c r="HI14" t="str">
        <f>IF(HI13="","",IF($FI13="Y",0,INDEX(Capacity!$S$3:$T$258,MATCH(MOD(INDEX(Capacity!$V$3:$W$258,MATCH(INDEX($J13:$FE13,1,$FJ13),Capacity!$V$3:$V$258,0),2)+HI$9,255),Capacity!$S$3:$S$258,0),2)))</f>
        <v/>
      </c>
      <c r="HJ14" t="str">
        <f>IF(HJ13="","",IF($FI13="Y",0,INDEX(Capacity!$S$3:$T$258,MATCH(MOD(INDEX(Capacity!$V$3:$W$258,MATCH(INDEX($J13:$FE13,1,$FJ13),Capacity!$V$3:$V$258,0),2)+HJ$9,255),Capacity!$S$3:$S$258,0),2)))</f>
        <v/>
      </c>
      <c r="HK14" t="str">
        <f>IF(HK13="","",IF($FI13="Y",0,INDEX(Capacity!$S$3:$T$258,MATCH(MOD(INDEX(Capacity!$V$3:$W$258,MATCH(INDEX($J13:$FE13,1,$FJ13),Capacity!$V$3:$V$258,0),2)+HK$9,255),Capacity!$S$3:$S$258,0),2)))</f>
        <v/>
      </c>
      <c r="HL14" t="str">
        <f>IF(HL13="","",IF($FI13="Y",0,INDEX(Capacity!$S$3:$T$258,MATCH(MOD(INDEX(Capacity!$V$3:$W$258,MATCH(INDEX($J13:$FE13,1,$FJ13),Capacity!$V$3:$V$258,0),2)+HL$9,255),Capacity!$S$3:$S$258,0),2)))</f>
        <v/>
      </c>
      <c r="HM14" t="str">
        <f>IF(HM13="","",IF($FI13="Y",0,INDEX(Capacity!$S$3:$T$258,MATCH(MOD(INDEX(Capacity!$V$3:$W$258,MATCH(INDEX($J13:$FE13,1,$FJ13),Capacity!$V$3:$V$258,0),2)+HM$9,255),Capacity!$S$3:$S$258,0),2)))</f>
        <v/>
      </c>
      <c r="HN14" t="str">
        <f>IF(HN13="","",IF($FI13="Y",0,INDEX(Capacity!$S$3:$T$258,MATCH(MOD(INDEX(Capacity!$V$3:$W$258,MATCH(INDEX($J13:$FE13,1,$FJ13),Capacity!$V$3:$V$258,0),2)+HN$9,255),Capacity!$S$3:$S$258,0),2)))</f>
        <v/>
      </c>
      <c r="HO14" t="str">
        <f>IF(HO13="","",IF($FI13="Y",0,INDEX(Capacity!$S$3:$T$258,MATCH(MOD(INDEX(Capacity!$V$3:$W$258,MATCH(INDEX($J13:$FE13,1,$FJ13),Capacity!$V$3:$V$258,0),2)+HO$9,255),Capacity!$S$3:$S$258,0),2)))</f>
        <v/>
      </c>
      <c r="HP14" t="str">
        <f>IF(HP13="","",IF($FI13="Y",0,INDEX(Capacity!$S$3:$T$258,MATCH(MOD(INDEX(Capacity!$V$3:$W$258,MATCH(INDEX($J13:$FE13,1,$FJ13),Capacity!$V$3:$V$258,0),2)+HP$9,255),Capacity!$S$3:$S$258,0),2)))</f>
        <v/>
      </c>
      <c r="HQ14" t="str">
        <f>IF(HQ13="","",IF($FI13="Y",0,INDEX(Capacity!$S$3:$T$258,MATCH(MOD(INDEX(Capacity!$V$3:$W$258,MATCH(INDEX($J13:$FE13,1,$FJ13),Capacity!$V$3:$V$258,0),2)+HQ$9,255),Capacity!$S$3:$S$258,0),2)))</f>
        <v/>
      </c>
      <c r="HR14" t="str">
        <f>IF(HR13="","",IF($FI13="Y",0,INDEX(Capacity!$S$3:$T$258,MATCH(MOD(INDEX(Capacity!$V$3:$W$258,MATCH(INDEX($J13:$FE13,1,$FJ13),Capacity!$V$3:$V$258,0),2)+HR$9,255),Capacity!$S$3:$S$258,0),2)))</f>
        <v/>
      </c>
      <c r="HS14" t="str">
        <f>IF(HS13="","",IF($FI13="Y",0,INDEX(Capacity!$S$3:$T$258,MATCH(MOD(INDEX(Capacity!$V$3:$W$258,MATCH(INDEX($J13:$FE13,1,$FJ13),Capacity!$V$3:$V$258,0),2)+HS$9,255),Capacity!$S$3:$S$258,0),2)))</f>
        <v/>
      </c>
      <c r="HT14" t="str">
        <f>IF(HT13="","",IF($FI13="Y",0,INDEX(Capacity!$S$3:$T$258,MATCH(MOD(INDEX(Capacity!$V$3:$W$258,MATCH(INDEX($J13:$FE13,1,$FJ13),Capacity!$V$3:$V$258,0),2)+HT$9,255),Capacity!$S$3:$S$258,0),2)))</f>
        <v/>
      </c>
      <c r="HU14" t="str">
        <f>IF(HU13="","",IF($FI13="Y",0,INDEX(Capacity!$S$3:$T$258,MATCH(MOD(INDEX(Capacity!$V$3:$W$258,MATCH(INDEX($J13:$FE13,1,$FJ13),Capacity!$V$3:$V$258,0),2)+HU$9,255),Capacity!$S$3:$S$258,0),2)))</f>
        <v/>
      </c>
      <c r="HV14" t="str">
        <f>IF(HV13="","",IF($FI13="Y",0,INDEX(Capacity!$S$3:$T$258,MATCH(MOD(INDEX(Capacity!$V$3:$W$258,MATCH(INDEX($J13:$FE13,1,$FJ13),Capacity!$V$3:$V$258,0),2)+HV$9,255),Capacity!$S$3:$S$258,0),2)))</f>
        <v/>
      </c>
      <c r="HW14" t="str">
        <f>IF(HW13="","",IF($FI13="Y",0,INDEX(Capacity!$S$3:$T$258,MATCH(MOD(INDEX(Capacity!$V$3:$W$258,MATCH(INDEX($J13:$FE13,1,$FJ13),Capacity!$V$3:$V$258,0),2)+HW$9,255),Capacity!$S$3:$S$258,0),2)))</f>
        <v/>
      </c>
      <c r="HX14" t="str">
        <f>IF(HX13="","",IF($FI13="Y",0,INDEX(Capacity!$S$3:$T$258,MATCH(MOD(INDEX(Capacity!$V$3:$W$258,MATCH(INDEX($J13:$FE13,1,$FJ13),Capacity!$V$3:$V$258,0),2)+HX$9,255),Capacity!$S$3:$S$258,0),2)))</f>
        <v/>
      </c>
      <c r="HY14" t="str">
        <f>IF(HY13="","",IF($FI13="Y",0,INDEX(Capacity!$S$3:$T$258,MATCH(MOD(INDEX(Capacity!$V$3:$W$258,MATCH(INDEX($J13:$FE13,1,$FJ13),Capacity!$V$3:$V$258,0),2)+HY$9,255),Capacity!$S$3:$S$258,0),2)))</f>
        <v/>
      </c>
      <c r="HZ14" t="str">
        <f>IF(HZ13="","",IF($FI13="Y",0,INDEX(Capacity!$S$3:$T$258,MATCH(MOD(INDEX(Capacity!$V$3:$W$258,MATCH(INDEX($J13:$FE13,1,$FJ13),Capacity!$V$3:$V$258,0),2)+HZ$9,255),Capacity!$S$3:$S$258,0),2)))</f>
        <v/>
      </c>
      <c r="IA14" t="str">
        <f>IF(IA13="","",IF($FI13="Y",0,INDEX(Capacity!$S$3:$T$258,MATCH(MOD(INDEX(Capacity!$V$3:$W$258,MATCH(INDEX($J13:$FE13,1,$FJ13),Capacity!$V$3:$V$258,0),2)+IA$9,255),Capacity!$S$3:$S$258,0),2)))</f>
        <v/>
      </c>
      <c r="IB14" t="str">
        <f>IF(IB13="","",IF($FI13="Y",0,INDEX(Capacity!$S$3:$T$258,MATCH(MOD(INDEX(Capacity!$V$3:$W$258,MATCH(INDEX($J13:$FE13,1,$FJ13),Capacity!$V$3:$V$258,0),2)+IB$9,255),Capacity!$S$3:$S$258,0),2)))</f>
        <v/>
      </c>
      <c r="IC14" t="str">
        <f>IF(IC13="","",IF($FI13="Y",0,INDEX(Capacity!$S$3:$T$258,MATCH(MOD(INDEX(Capacity!$V$3:$W$258,MATCH(INDEX($J13:$FE13,1,$FJ13),Capacity!$V$3:$V$258,0),2)+IC$9,255),Capacity!$S$3:$S$258,0),2)))</f>
        <v/>
      </c>
      <c r="ID14" t="str">
        <f>IF(ID13="","",IF($FI13="Y",0,INDEX(Capacity!$S$3:$T$258,MATCH(MOD(INDEX(Capacity!$V$3:$W$258,MATCH(INDEX($J13:$FE13,1,$FJ13),Capacity!$V$3:$V$258,0),2)+ID$9,255),Capacity!$S$3:$S$258,0),2)))</f>
        <v/>
      </c>
      <c r="IE14" t="str">
        <f>IF(IE13="","",IF($FI13="Y",0,INDEX(Capacity!$S$3:$T$258,MATCH(MOD(INDEX(Capacity!$V$3:$W$258,MATCH(INDEX($J13:$FE13,1,$FJ13),Capacity!$V$3:$V$258,0),2)+IE$9,255),Capacity!$S$3:$S$258,0),2)))</f>
        <v/>
      </c>
      <c r="IF14" t="str">
        <f>IF(IF13="","",IF($FI13="Y",0,INDEX(Capacity!$S$3:$T$258,MATCH(MOD(INDEX(Capacity!$V$3:$W$258,MATCH(INDEX($J13:$FE13,1,$FJ13),Capacity!$V$3:$V$258,0),2)+IF$9,255),Capacity!$S$3:$S$258,0),2)))</f>
        <v/>
      </c>
      <c r="IG14" t="str">
        <f>IF(IG13="","",IF($FI13="Y",0,INDEX(Capacity!$S$3:$T$258,MATCH(MOD(INDEX(Capacity!$V$3:$W$258,MATCH(INDEX($J13:$FE13,1,$FJ13),Capacity!$V$3:$V$258,0),2)+IG$9,255),Capacity!$S$3:$S$258,0),2)))</f>
        <v/>
      </c>
      <c r="IH14" t="str">
        <f>IF(IH13="","",IF($FI13="Y",0,INDEX(Capacity!$S$3:$T$258,MATCH(MOD(INDEX(Capacity!$V$3:$W$258,MATCH(INDEX($J13:$FE13,1,$FJ13),Capacity!$V$3:$V$258,0),2)+IH$9,255),Capacity!$S$3:$S$258,0),2)))</f>
        <v/>
      </c>
      <c r="II14" t="str">
        <f>IF(II13="","",IF($FI13="Y",0,INDEX(Capacity!$S$3:$T$258,MATCH(MOD(INDEX(Capacity!$V$3:$W$258,MATCH(INDEX($J13:$FE13,1,$FJ13),Capacity!$V$3:$V$258,0),2)+II$9,255),Capacity!$S$3:$S$258,0),2)))</f>
        <v/>
      </c>
      <c r="IJ14" t="str">
        <f>IF(IJ13="","",IF($FI13="Y",0,INDEX(Capacity!$S$3:$T$258,MATCH(MOD(INDEX(Capacity!$V$3:$W$258,MATCH(INDEX($J13:$FE13,1,$FJ13),Capacity!$V$3:$V$258,0),2)+IJ$9,255),Capacity!$S$3:$S$258,0),2)))</f>
        <v/>
      </c>
      <c r="IK14" t="str">
        <f>IF(IK13="","",IF($FI13="Y",0,INDEX(Capacity!$S$3:$T$258,MATCH(MOD(INDEX(Capacity!$V$3:$W$258,MATCH(INDEX($J13:$FE13,1,$FJ13),Capacity!$V$3:$V$258,0),2)+IK$9,255),Capacity!$S$3:$S$258,0),2)))</f>
        <v/>
      </c>
      <c r="IL14" t="str">
        <f>IF(IL13="","",IF($FI13="Y",0,INDEX(Capacity!$S$3:$T$258,MATCH(MOD(INDEX(Capacity!$V$3:$W$258,MATCH(INDEX($J13:$FE13,1,$FJ13),Capacity!$V$3:$V$258,0),2)+IL$9,255),Capacity!$S$3:$S$258,0),2)))</f>
        <v/>
      </c>
      <c r="IM14" t="str">
        <f>IF(IM13="","",IF($FI13="Y",0,INDEX(Capacity!$S$3:$T$258,MATCH(MOD(INDEX(Capacity!$V$3:$W$258,MATCH(INDEX($J13:$FE13,1,$FJ13),Capacity!$V$3:$V$258,0),2)+IM$9,255),Capacity!$S$3:$S$258,0),2)))</f>
        <v/>
      </c>
      <c r="IN14" t="str">
        <f>IF(IN13="","",IF($FI13="Y",0,INDEX(Capacity!$S$3:$T$258,MATCH(MOD(INDEX(Capacity!$V$3:$W$258,MATCH(INDEX($J13:$FE13,1,$FJ13),Capacity!$V$3:$V$258,0),2)+IN$9,255),Capacity!$S$3:$S$258,0),2)))</f>
        <v/>
      </c>
      <c r="IO14" t="str">
        <f>IF(IO13="","",IF($FI13="Y",0,INDEX(Capacity!$S$3:$T$258,MATCH(MOD(INDEX(Capacity!$V$3:$W$258,MATCH(INDEX($J13:$FE13,1,$FJ13),Capacity!$V$3:$V$258,0),2)+IO$9,255),Capacity!$S$3:$S$258,0),2)))</f>
        <v/>
      </c>
      <c r="IP14" t="str">
        <f>IF(IP13="","",IF($FI13="Y",0,INDEX(Capacity!$S$3:$T$258,MATCH(MOD(INDEX(Capacity!$V$3:$W$258,MATCH(INDEX($J13:$FE13,1,$FJ13),Capacity!$V$3:$V$258,0),2)+IP$9,255),Capacity!$S$3:$S$258,0),2)))</f>
        <v/>
      </c>
      <c r="IQ14" t="str">
        <f>IF(IQ13="","",IF($FI13="Y",0,INDEX(Capacity!$S$3:$T$258,MATCH(MOD(INDEX(Capacity!$V$3:$W$258,MATCH(INDEX($J13:$FE13,1,$FJ13),Capacity!$V$3:$V$258,0),2)+IQ$9,255),Capacity!$S$3:$S$258,0),2)))</f>
        <v/>
      </c>
      <c r="IR14" t="str">
        <f>IF(IR13="","",IF($FI13="Y",0,INDEX(Capacity!$S$3:$T$258,MATCH(MOD(INDEX(Capacity!$V$3:$W$258,MATCH(INDEX($J13:$FE13,1,$FJ13),Capacity!$V$3:$V$258,0),2)+IR$9,255),Capacity!$S$3:$S$258,0),2)))</f>
        <v/>
      </c>
      <c r="IS14" t="str">
        <f>IF(IS13="","",IF($FI13="Y",0,INDEX(Capacity!$S$3:$T$258,MATCH(MOD(INDEX(Capacity!$V$3:$W$258,MATCH(INDEX($J13:$FE13,1,$FJ13),Capacity!$V$3:$V$258,0),2)+IS$9,255),Capacity!$S$3:$S$258,0),2)))</f>
        <v/>
      </c>
      <c r="IT14" t="str">
        <f>IF(IT13="","",IF($FI13="Y",0,INDEX(Capacity!$S$3:$T$258,MATCH(MOD(INDEX(Capacity!$V$3:$W$258,MATCH(INDEX($J13:$FE13,1,$FJ13),Capacity!$V$3:$V$258,0),2)+IT$9,255),Capacity!$S$3:$S$258,0),2)))</f>
        <v/>
      </c>
      <c r="IU14" t="str">
        <f>IF(IU13="","",IF($FI13="Y",0,INDEX(Capacity!$S$3:$T$258,MATCH(MOD(INDEX(Capacity!$V$3:$W$258,MATCH(INDEX($J13:$FE13,1,$FJ13),Capacity!$V$3:$V$258,0),2)+IU$9,255),Capacity!$S$3:$S$258,0),2)))</f>
        <v/>
      </c>
      <c r="IV14" t="str">
        <f>IF(IV13="","",IF($FI13="Y",0,INDEX(Capacity!$S$3:$T$258,MATCH(MOD(INDEX(Capacity!$V$3:$W$258,MATCH(INDEX($J13:$FE13,1,$FJ13),Capacity!$V$3:$V$258,0),2)+IV$9,255),Capacity!$S$3:$S$258,0),2)))</f>
        <v/>
      </c>
      <c r="IW14" t="str">
        <f>IF(IW13="","",IF($FI13="Y",0,INDEX(Capacity!$S$3:$T$258,MATCH(MOD(INDEX(Capacity!$V$3:$W$258,MATCH(INDEX($J13:$FE13,1,$FJ13),Capacity!$V$3:$V$258,0),2)+IW$9,255),Capacity!$S$3:$S$258,0),2)))</f>
        <v/>
      </c>
      <c r="IX14" t="str">
        <f>IF(IX13="","",IF($FI13="Y",0,INDEX(Capacity!$S$3:$T$258,MATCH(MOD(INDEX(Capacity!$V$3:$W$258,MATCH(INDEX($J13:$FE13,1,$FJ13),Capacity!$V$3:$V$258,0),2)+IX$9,255),Capacity!$S$3:$S$258,0),2)))</f>
        <v/>
      </c>
      <c r="IY14" t="str">
        <f>IF(IY13="","",IF($FI13="Y",0,INDEX(Capacity!$S$3:$T$258,MATCH(MOD(INDEX(Capacity!$V$3:$W$258,MATCH(INDEX($J13:$FE13,1,$FJ13),Capacity!$V$3:$V$258,0),2)+IY$9,255),Capacity!$S$3:$S$258,0),2)))</f>
        <v/>
      </c>
      <c r="IZ14" t="str">
        <f>IF(IZ13="","",IF($FI13="Y",0,INDEX(Capacity!$S$3:$T$258,MATCH(MOD(INDEX(Capacity!$V$3:$W$258,MATCH(INDEX($J13:$FE13,1,$FJ13),Capacity!$V$3:$V$258,0),2)+IZ$9,255),Capacity!$S$3:$S$258,0),2)))</f>
        <v/>
      </c>
      <c r="JA14" t="str">
        <f>IF(JA13="","",IF($FI13="Y",0,INDEX(Capacity!$S$3:$T$258,MATCH(MOD(INDEX(Capacity!$V$3:$W$258,MATCH(INDEX($J13:$FE13,1,$FJ13),Capacity!$V$3:$V$258,0),2)+JA$9,255),Capacity!$S$3:$S$258,0),2)))</f>
        <v/>
      </c>
      <c r="JB14" t="str">
        <f>IF(JB13="","",IF($FI13="Y",0,INDEX(Capacity!$S$3:$T$258,MATCH(MOD(INDEX(Capacity!$V$3:$W$258,MATCH(INDEX($J13:$FE13,1,$FJ13),Capacity!$V$3:$V$258,0),2)+JB$9,255),Capacity!$S$3:$S$258,0),2)))</f>
        <v/>
      </c>
      <c r="JC14" t="str">
        <f>IF(JC13="","",IF($FI13="Y",0,INDEX(Capacity!$S$3:$T$258,MATCH(MOD(INDEX(Capacity!$V$3:$W$258,MATCH(INDEX($J13:$FE13,1,$FJ13),Capacity!$V$3:$V$258,0),2)+JC$9,255),Capacity!$S$3:$S$258,0),2)))</f>
        <v/>
      </c>
      <c r="JD14" t="str">
        <f>IF(JD13="","",IF($FI13="Y",0,INDEX(Capacity!$S$3:$T$258,MATCH(MOD(INDEX(Capacity!$V$3:$W$258,MATCH(INDEX($J13:$FE13,1,$FJ13),Capacity!$V$3:$V$258,0),2)+JD$9,255),Capacity!$S$3:$S$258,0),2)))</f>
        <v/>
      </c>
      <c r="JE14" t="str">
        <f>IF(JE13="","",IF($FI13="Y",0,INDEX(Capacity!$S$3:$T$258,MATCH(MOD(INDEX(Capacity!$V$3:$W$258,MATCH(INDEX($J13:$FE13,1,$FJ13),Capacity!$V$3:$V$258,0),2)+JE$9,255),Capacity!$S$3:$S$258,0),2)))</f>
        <v/>
      </c>
      <c r="JF14" t="str">
        <f>IF(JF13="","",IF($FI13="Y",0,INDEX(Capacity!$S$3:$T$258,MATCH(MOD(INDEX(Capacity!$V$3:$W$258,MATCH(INDEX($J13:$FE13,1,$FJ13),Capacity!$V$3:$V$258,0),2)+JF$9,255),Capacity!$S$3:$S$258,0),2)))</f>
        <v/>
      </c>
      <c r="JG14" t="str">
        <f>IF(JG13="","",IF($FI13="Y",0,INDEX(Capacity!$S$3:$T$258,MATCH(MOD(INDEX(Capacity!$V$3:$W$258,MATCH(INDEX($J13:$FE13,1,$FJ13),Capacity!$V$3:$V$258,0),2)+JG$9,255),Capacity!$S$3:$S$258,0),2)))</f>
        <v/>
      </c>
      <c r="JH14" t="str">
        <f>IF(JH13="","",IF($FI13="Y",0,INDEX(Capacity!$S$3:$T$258,MATCH(MOD(INDEX(Capacity!$V$3:$W$258,MATCH(INDEX($J13:$FE13,1,$FJ13),Capacity!$V$3:$V$258,0),2)+JH$9,255),Capacity!$S$3:$S$258,0),2)))</f>
        <v/>
      </c>
      <c r="JI14" t="str">
        <f>IF(JI13="","",IF($FI13="Y",0,INDEX(Capacity!$S$3:$T$258,MATCH(MOD(INDEX(Capacity!$V$3:$W$258,MATCH(INDEX($J13:$FE13,1,$FJ13),Capacity!$V$3:$V$258,0),2)+JI$9,255),Capacity!$S$3:$S$258,0),2)))</f>
        <v/>
      </c>
      <c r="JJ14" t="str">
        <f>IF(JJ13="","",IF($FI13="Y",0,INDEX(Capacity!$S$3:$T$258,MATCH(MOD(INDEX(Capacity!$V$3:$W$258,MATCH(INDEX($J13:$FE13,1,$FJ13),Capacity!$V$3:$V$258,0),2)+JJ$9,255),Capacity!$S$3:$S$258,0),2)))</f>
        <v/>
      </c>
      <c r="JK14" t="str">
        <f>IF(JK13="","",IF($FI13="Y",0,INDEX(Capacity!$S$3:$T$258,MATCH(MOD(INDEX(Capacity!$V$3:$W$258,MATCH(INDEX($J13:$FE13,1,$FJ13),Capacity!$V$3:$V$258,0),2)+JK$9,255),Capacity!$S$3:$S$258,0),2)))</f>
        <v/>
      </c>
      <c r="JL14" t="str">
        <f>IF(JL13="","",IF($FI13="Y",0,INDEX(Capacity!$S$3:$T$258,MATCH(MOD(INDEX(Capacity!$V$3:$W$258,MATCH(INDEX($J13:$FE13,1,$FJ13),Capacity!$V$3:$V$258,0),2)+JL$9,255),Capacity!$S$3:$S$258,0),2)))</f>
        <v/>
      </c>
      <c r="JM14" t="str">
        <f>IF(JM13="","",IF($FI13="Y",0,INDEX(Capacity!$S$3:$T$258,MATCH(MOD(INDEX(Capacity!$V$3:$W$258,MATCH(INDEX($J13:$FE13,1,$FJ13),Capacity!$V$3:$V$258,0),2)+JM$9,255),Capacity!$S$3:$S$258,0),2)))</f>
        <v/>
      </c>
      <c r="JN14" t="str">
        <f>IF(JN13="","",IF($FI13="Y",0,INDEX(Capacity!$S$3:$T$258,MATCH(MOD(INDEX(Capacity!$V$3:$W$258,MATCH(INDEX($J13:$FE13,1,$FJ13),Capacity!$V$3:$V$258,0),2)+JN$9,255),Capacity!$S$3:$S$258,0),2)))</f>
        <v/>
      </c>
      <c r="JO14" t="str">
        <f>IF(JO13="","",IF($FI13="Y",0,INDEX(Capacity!$S$3:$T$258,MATCH(MOD(INDEX(Capacity!$V$3:$W$258,MATCH(INDEX($J13:$FE13,1,$FJ13),Capacity!$V$3:$V$258,0),2)+JO$9,255),Capacity!$S$3:$S$258,0),2)))</f>
        <v/>
      </c>
      <c r="JP14" t="str">
        <f>IF(JP13="","",IF($FI13="Y",0,INDEX(Capacity!$S$3:$T$258,MATCH(MOD(INDEX(Capacity!$V$3:$W$258,MATCH(INDEX($J13:$FE13,1,$FJ13),Capacity!$V$3:$V$258,0),2)+JP$9,255),Capacity!$S$3:$S$258,0),2)))</f>
        <v/>
      </c>
      <c r="JQ14" t="str">
        <f>IF(JQ13="","",IF($FI13="Y",0,INDEX(Capacity!$S$3:$T$258,MATCH(MOD(INDEX(Capacity!$V$3:$W$258,MATCH(INDEX($J13:$FE13,1,$FJ13),Capacity!$V$3:$V$258,0),2)+JQ$9,255),Capacity!$S$3:$S$258,0),2)))</f>
        <v/>
      </c>
      <c r="JR14" t="str">
        <f>IF(JR13="","",IF($FI13="Y",0,INDEX(Capacity!$S$3:$T$258,MATCH(MOD(INDEX(Capacity!$V$3:$W$258,MATCH(INDEX($J13:$FE13,1,$FJ13),Capacity!$V$3:$V$258,0),2)+JR$9,255),Capacity!$S$3:$S$258,0),2)))</f>
        <v/>
      </c>
      <c r="JS14" t="str">
        <f>IF(JS13="","",IF($FI13="Y",0,INDEX(Capacity!$S$3:$T$258,MATCH(MOD(INDEX(Capacity!$V$3:$W$258,MATCH(INDEX($J13:$FE13,1,$FJ13),Capacity!$V$3:$V$258,0),2)+JS$9,255),Capacity!$S$3:$S$258,0),2)))</f>
        <v/>
      </c>
      <c r="JT14" t="str">
        <f>IF(JT13="","",IF($FI13="Y",0,INDEX(Capacity!$S$3:$T$258,MATCH(MOD(INDEX(Capacity!$V$3:$W$258,MATCH(INDEX($J13:$FE13,1,$FJ13),Capacity!$V$3:$V$258,0),2)+JT$9,255),Capacity!$S$3:$S$258,0),2)))</f>
        <v/>
      </c>
      <c r="JU14" t="str">
        <f>IF(JU13="","",IF($FI13="Y",0,INDEX(Capacity!$S$3:$T$258,MATCH(MOD(INDEX(Capacity!$V$3:$W$258,MATCH(INDEX($J13:$FE13,1,$FJ13),Capacity!$V$3:$V$258,0),2)+JU$9,255),Capacity!$S$3:$S$258,0),2)))</f>
        <v/>
      </c>
      <c r="JV14" t="str">
        <f>IF(JV13="","",IF($FI13="Y",0,INDEX(Capacity!$S$3:$T$258,MATCH(MOD(INDEX(Capacity!$V$3:$W$258,MATCH(INDEX($J13:$FE13,1,$FJ13),Capacity!$V$3:$V$258,0),2)+JV$9,255),Capacity!$S$3:$S$258,0),2)))</f>
        <v/>
      </c>
      <c r="JW14" t="str">
        <f>IF(JW13="","",IF($FI13="Y",0,INDEX(Capacity!$S$3:$T$258,MATCH(MOD(INDEX(Capacity!$V$3:$W$258,MATCH(INDEX($J13:$FE13,1,$FJ13),Capacity!$V$3:$V$258,0),2)+JW$9,255),Capacity!$S$3:$S$258,0),2)))</f>
        <v/>
      </c>
      <c r="JX14" t="str">
        <f>IF(JX13="","",IF($FI13="Y",0,INDEX(Capacity!$S$3:$T$258,MATCH(MOD(INDEX(Capacity!$V$3:$W$258,MATCH(INDEX($J13:$FE13,1,$FJ13),Capacity!$V$3:$V$258,0),2)+JX$9,255),Capacity!$S$3:$S$258,0),2)))</f>
        <v/>
      </c>
      <c r="JY14" t="str">
        <f>IF(JY13="","",IF($FI13="Y",0,INDEX(Capacity!$S$3:$T$258,MATCH(MOD(INDEX(Capacity!$V$3:$W$258,MATCH(INDEX($J13:$FE13,1,$FJ13),Capacity!$V$3:$V$258,0),2)+JY$9,255),Capacity!$S$3:$S$258,0),2)))</f>
        <v/>
      </c>
      <c r="JZ14" t="str">
        <f>IF(JZ13="","",IF($FI13="Y",0,INDEX(Capacity!$S$3:$T$258,MATCH(MOD(INDEX(Capacity!$V$3:$W$258,MATCH(INDEX($J13:$FE13,1,$FJ13),Capacity!$V$3:$V$258,0),2)+JZ$9,255),Capacity!$S$3:$S$258,0),2)))</f>
        <v/>
      </c>
      <c r="KA14" t="str">
        <f>IF(KA13="","",IF($FI13="Y",0,INDEX(Capacity!$S$3:$T$258,MATCH(MOD(INDEX(Capacity!$V$3:$W$258,MATCH(INDEX($J13:$FE13,1,$FJ13),Capacity!$V$3:$V$258,0),2)+KA$9,255),Capacity!$S$3:$S$258,0),2)))</f>
        <v/>
      </c>
      <c r="KB14" t="str">
        <f>IF(KB13="","",IF($FI13="Y",0,INDEX(Capacity!$S$3:$T$258,MATCH(MOD(INDEX(Capacity!$V$3:$W$258,MATCH(INDEX($J13:$FE13,1,$FJ13),Capacity!$V$3:$V$258,0),2)+KB$9,255),Capacity!$S$3:$S$258,0),2)))</f>
        <v/>
      </c>
      <c r="KC14" t="str">
        <f>IF(KC13="","",IF($FI13="Y",0,INDEX(Capacity!$S$3:$T$258,MATCH(MOD(INDEX(Capacity!$V$3:$W$258,MATCH(INDEX($J13:$FE13,1,$FJ13),Capacity!$V$3:$V$258,0),2)+KC$9,255),Capacity!$S$3:$S$258,0),2)))</f>
        <v/>
      </c>
      <c r="KD14" t="str">
        <f>IF(KD13="","",IF($FI13="Y",0,INDEX(Capacity!$S$3:$T$258,MATCH(MOD(INDEX(Capacity!$V$3:$W$258,MATCH(INDEX($J13:$FE13,1,$FJ13),Capacity!$V$3:$V$258,0),2)+KD$9,255),Capacity!$S$3:$S$258,0),2)))</f>
        <v/>
      </c>
      <c r="KE14" t="str">
        <f>IF(KE13="","",IF($FI13="Y",0,INDEX(Capacity!$S$3:$T$258,MATCH(MOD(INDEX(Capacity!$V$3:$W$258,MATCH(INDEX($J13:$FE13,1,$FJ13),Capacity!$V$3:$V$258,0),2)+KE$9,255),Capacity!$S$3:$S$258,0),2)))</f>
        <v/>
      </c>
      <c r="KF14" t="str">
        <f>IF(KF13="","",IF($FI13="Y",0,INDEX(Capacity!$S$3:$T$258,MATCH(MOD(INDEX(Capacity!$V$3:$W$258,MATCH(INDEX($J13:$FE13,1,$FJ13),Capacity!$V$3:$V$258,0),2)+KF$9,255),Capacity!$S$3:$S$258,0),2)))</f>
        <v/>
      </c>
      <c r="KG14" t="str">
        <f>IF(KG13="","",IF($FI13="Y",0,INDEX(Capacity!$S$3:$T$258,MATCH(MOD(INDEX(Capacity!$V$3:$W$258,MATCH(INDEX($J13:$FE13,1,$FJ13),Capacity!$V$3:$V$258,0),2)+KG$9,255),Capacity!$S$3:$S$258,0),2)))</f>
        <v/>
      </c>
      <c r="KH14" t="str">
        <f>IF(KH13="","",IF($FI13="Y",0,INDEX(Capacity!$S$3:$T$258,MATCH(MOD(INDEX(Capacity!$V$3:$W$258,MATCH(INDEX($J13:$FE13,1,$FJ13),Capacity!$V$3:$V$258,0),2)+KH$9,255),Capacity!$S$3:$S$258,0),2)))</f>
        <v/>
      </c>
      <c r="KI14" t="str">
        <f>IF(KI13="","",IF($FI13="Y",0,INDEX(Capacity!$S$3:$T$258,MATCH(MOD(INDEX(Capacity!$V$3:$W$258,MATCH(INDEX($J13:$FE13,1,$FJ13),Capacity!$V$3:$V$258,0),2)+KI$9,255),Capacity!$S$3:$S$258,0),2)))</f>
        <v/>
      </c>
      <c r="KJ14" t="str">
        <f>IF(KJ13="","",IF($FI13="Y",0,INDEX(Capacity!$S$3:$T$258,MATCH(MOD(INDEX(Capacity!$V$3:$W$258,MATCH(INDEX($J13:$FE13,1,$FJ13),Capacity!$V$3:$V$258,0),2)+KJ$9,255),Capacity!$S$3:$S$258,0),2)))</f>
        <v/>
      </c>
      <c r="KK14" t="str">
        <f>IF(KK13="","",IF($FI13="Y",0,INDEX(Capacity!$S$3:$T$258,MATCH(MOD(INDEX(Capacity!$V$3:$W$258,MATCH(INDEX($J13:$FE13,1,$FJ13),Capacity!$V$3:$V$258,0),2)+KK$9,255),Capacity!$S$3:$S$258,0),2)))</f>
        <v/>
      </c>
      <c r="KL14" t="str">
        <f>IF(KL13="","",IF($FI13="Y",0,INDEX(Capacity!$S$3:$T$258,MATCH(MOD(INDEX(Capacity!$V$3:$W$258,MATCH(INDEX($J13:$FE13,1,$FJ13),Capacity!$V$3:$V$258,0),2)+KL$9,255),Capacity!$S$3:$S$258,0),2)))</f>
        <v/>
      </c>
      <c r="KM14" t="str">
        <f>IF(KM13="","",IF($FI13="Y",0,INDEX(Capacity!$S$3:$T$258,MATCH(MOD(INDEX(Capacity!$V$3:$W$258,MATCH(INDEX($J13:$FE13,1,$FJ13),Capacity!$V$3:$V$258,0),2)+KM$9,255),Capacity!$S$3:$S$258,0),2)))</f>
        <v/>
      </c>
      <c r="KN14" t="str">
        <f>IF(KN13="","",IF($FI13="Y",0,INDEX(Capacity!$S$3:$T$258,MATCH(MOD(INDEX(Capacity!$V$3:$W$258,MATCH(INDEX($J13:$FE13,1,$FJ13),Capacity!$V$3:$V$258,0),2)+KN$9,255),Capacity!$S$3:$S$258,0),2)))</f>
        <v/>
      </c>
      <c r="KO14" t="str">
        <f>IF(KO13="","",IF($FI13="Y",0,INDEX(Capacity!$S$3:$T$258,MATCH(MOD(INDEX(Capacity!$V$3:$W$258,MATCH(INDEX($J13:$FE13,1,$FJ13),Capacity!$V$3:$V$258,0),2)+KO$9,255),Capacity!$S$3:$S$258,0),2)))</f>
        <v/>
      </c>
      <c r="KP14" t="str">
        <f>IF(KP13="","",IF($FI13="Y",0,INDEX(Capacity!$S$3:$T$258,MATCH(MOD(INDEX(Capacity!$V$3:$W$258,MATCH(INDEX($J13:$FE13,1,$FJ13),Capacity!$V$3:$V$258,0),2)+KP$9,255),Capacity!$S$3:$S$258,0),2)))</f>
        <v/>
      </c>
      <c r="KQ14" t="str">
        <f>IF(KQ13="","",IF($FI13="Y",0,INDEX(Capacity!$S$3:$T$258,MATCH(MOD(INDEX(Capacity!$V$3:$W$258,MATCH(INDEX($J13:$FE13,1,$FJ13),Capacity!$V$3:$V$258,0),2)+KQ$9,255),Capacity!$S$3:$S$258,0),2)))</f>
        <v/>
      </c>
      <c r="KR14" t="str">
        <f>IF(KR13="","",IF($FI13="Y",0,INDEX(Capacity!$S$3:$T$258,MATCH(MOD(INDEX(Capacity!$V$3:$W$258,MATCH(INDEX($J13:$FE13,1,$FJ13),Capacity!$V$3:$V$258,0),2)+KR$9,255),Capacity!$S$3:$S$258,0),2)))</f>
        <v/>
      </c>
      <c r="KS14" t="str">
        <f>IF(KS13="","",IF($FI13="Y",0,INDEX(Capacity!$S$3:$T$258,MATCH(MOD(INDEX(Capacity!$V$3:$W$258,MATCH(INDEX($J13:$FE13,1,$FJ13),Capacity!$V$3:$V$258,0),2)+KS$9,255),Capacity!$S$3:$S$258,0),2)))</f>
        <v/>
      </c>
      <c r="KT14" t="str">
        <f>IF(KT13="","",IF($FI13="Y",0,INDEX(Capacity!$S$3:$T$258,MATCH(MOD(INDEX(Capacity!$V$3:$W$258,MATCH(INDEX($J13:$FE13,1,$FJ13),Capacity!$V$3:$V$258,0),2)+KT$9,255),Capacity!$S$3:$S$258,0),2)))</f>
        <v/>
      </c>
      <c r="KU14" t="str">
        <f>IF(KU13="","",IF($FI13="Y",0,INDEX(Capacity!$S$3:$T$258,MATCH(MOD(INDEX(Capacity!$V$3:$W$258,MATCH(INDEX($J13:$FE13,1,$FJ13),Capacity!$V$3:$V$258,0),2)+KU$9,255),Capacity!$S$3:$S$258,0),2)))</f>
        <v/>
      </c>
      <c r="KV14" t="str">
        <f>IF(KV13="","",IF($FI13="Y",0,INDEX(Capacity!$S$3:$T$258,MATCH(MOD(INDEX(Capacity!$V$3:$W$258,MATCH(INDEX($J13:$FE13,1,$FJ13),Capacity!$V$3:$V$258,0),2)+KV$9,255),Capacity!$S$3:$S$258,0),2)))</f>
        <v/>
      </c>
      <c r="KW14" t="str">
        <f>IF(KW13="","",IF($FI13="Y",0,INDEX(Capacity!$S$3:$T$258,MATCH(MOD(INDEX(Capacity!$V$3:$W$258,MATCH(INDEX($J13:$FE13,1,$FJ13),Capacity!$V$3:$V$258,0),2)+KW$9,255),Capacity!$S$3:$S$258,0),2)))</f>
        <v/>
      </c>
      <c r="KX14" t="str">
        <f>IF(KX13="","",IF($FI13="Y",0,INDEX(Capacity!$S$3:$T$258,MATCH(MOD(INDEX(Capacity!$V$3:$W$258,MATCH(INDEX($J13:$FE13,1,$FJ13),Capacity!$V$3:$V$258,0),2)+KX$9,255),Capacity!$S$3:$S$258,0),2)))</f>
        <v/>
      </c>
      <c r="KY14" t="str">
        <f>IF(KY13="","",IF($FI13="Y",0,INDEX(Capacity!$S$3:$T$258,MATCH(MOD(INDEX(Capacity!$V$3:$W$258,MATCH(INDEX($J13:$FE13,1,$FJ13),Capacity!$V$3:$V$258,0),2)+KY$9,255),Capacity!$S$3:$S$258,0),2)))</f>
        <v/>
      </c>
      <c r="KZ14" t="str">
        <f>IF(KZ13="","",IF($FI13="Y",0,INDEX(Capacity!$S$3:$T$258,MATCH(MOD(INDEX(Capacity!$V$3:$W$258,MATCH(INDEX($J13:$FE13,1,$FJ13),Capacity!$V$3:$V$258,0),2)+KZ$9,255),Capacity!$S$3:$S$258,0),2)))</f>
        <v/>
      </c>
      <c r="LA14" t="str">
        <f>IF(LA13="","",IF($FI13="Y",0,INDEX(Capacity!$S$3:$T$258,MATCH(MOD(INDEX(Capacity!$V$3:$W$258,MATCH(INDEX($J13:$FE13,1,$FJ13),Capacity!$V$3:$V$258,0),2)+LA$9,255),Capacity!$S$3:$S$258,0),2)))</f>
        <v/>
      </c>
      <c r="LB14" t="str">
        <f>IF(LB13="","",IF($FI13="Y",0,INDEX(Capacity!$S$3:$T$258,MATCH(MOD(INDEX(Capacity!$V$3:$W$258,MATCH(INDEX($J13:$FE13,1,$FJ13),Capacity!$V$3:$V$258,0),2)+LB$9,255),Capacity!$S$3:$S$258,0),2)))</f>
        <v/>
      </c>
      <c r="LC14" t="str">
        <f>IF(LC13="","",IF($FI13="Y",0,INDEX(Capacity!$S$3:$T$258,MATCH(MOD(INDEX(Capacity!$V$3:$W$258,MATCH(INDEX($J13:$FE13,1,$FJ13),Capacity!$V$3:$V$258,0),2)+LC$9,255),Capacity!$S$3:$S$258,0),2)))</f>
        <v/>
      </c>
      <c r="LD14" t="str">
        <f>IF(LD13="","",IF($FI13="Y",0,INDEX(Capacity!$S$3:$T$258,MATCH(MOD(INDEX(Capacity!$V$3:$W$258,MATCH(INDEX($J13:$FE13,1,$FJ13),Capacity!$V$3:$V$258,0),2)+LD$9,255),Capacity!$S$3:$S$258,0),2)))</f>
        <v/>
      </c>
      <c r="LE14" t="str">
        <f>IF(LE13="","",IF($FI13="Y",0,INDEX(Capacity!$S$3:$T$258,MATCH(MOD(INDEX(Capacity!$V$3:$W$258,MATCH(INDEX($J13:$FE13,1,$FJ13),Capacity!$V$3:$V$258,0),2)+LE$9,255),Capacity!$S$3:$S$258,0),2)))</f>
        <v/>
      </c>
      <c r="LF14" t="str">
        <f>IF(LF13="","",IF($FI13="Y",0,INDEX(Capacity!$S$3:$T$258,MATCH(MOD(INDEX(Capacity!$V$3:$W$258,MATCH(INDEX($J13:$FE13,1,$FJ13),Capacity!$V$3:$V$258,0),2)+LF$9,255),Capacity!$S$3:$S$258,0),2)))</f>
        <v/>
      </c>
      <c r="LG14" t="str">
        <f>IF(LG13="","",IF($FI13="Y",0,INDEX(Capacity!$S$3:$T$258,MATCH(MOD(INDEX(Capacity!$V$3:$W$258,MATCH(INDEX($J13:$FE13,1,$FJ13),Capacity!$V$3:$V$258,0),2)+LG$9,255),Capacity!$S$3:$S$258,0),2)))</f>
        <v/>
      </c>
      <c r="LH14" t="str">
        <f>IF(LH13="","",IF($FI13="Y",0,INDEX(Capacity!$S$3:$T$258,MATCH(MOD(INDEX(Capacity!$V$3:$W$258,MATCH(INDEX($J13:$FE13,1,$FJ13),Capacity!$V$3:$V$258,0),2)+LH$9,255),Capacity!$S$3:$S$258,0),2)))</f>
        <v/>
      </c>
    </row>
    <row r="15" spans="1:320" x14ac:dyDescent="0.25">
      <c r="B15" s="30">
        <f>'25x25ByteQRVersion2L'!AH12</f>
        <v>18</v>
      </c>
      <c r="C15" s="68" t="s">
        <v>459</v>
      </c>
      <c r="D15" s="4"/>
      <c r="E15" s="5"/>
      <c r="I15" s="7">
        <f t="shared" si="26"/>
        <v>6</v>
      </c>
      <c r="J15" t="str">
        <f t="shared" si="30"/>
        <v/>
      </c>
      <c r="K15" t="str">
        <f t="shared" si="30"/>
        <v/>
      </c>
      <c r="L15" t="str">
        <f t="shared" si="30"/>
        <v/>
      </c>
      <c r="M15" t="str">
        <f t="shared" si="30"/>
        <v/>
      </c>
      <c r="N15" t="str">
        <f t="shared" si="30"/>
        <v/>
      </c>
      <c r="O15">
        <f t="shared" si="30"/>
        <v>0</v>
      </c>
      <c r="P15">
        <f t="shared" si="30"/>
        <v>151</v>
      </c>
      <c r="Q15">
        <f t="shared" si="30"/>
        <v>130</v>
      </c>
      <c r="R15">
        <f t="shared" si="30"/>
        <v>58</v>
      </c>
      <c r="S15">
        <f t="shared" si="30"/>
        <v>63</v>
      </c>
      <c r="T15">
        <f t="shared" si="30"/>
        <v>43</v>
      </c>
      <c r="U15">
        <f t="shared" si="30"/>
        <v>84</v>
      </c>
      <c r="V15">
        <f t="shared" si="30"/>
        <v>67</v>
      </c>
      <c r="W15">
        <f t="shared" si="30"/>
        <v>57</v>
      </c>
      <c r="X15">
        <f t="shared" si="30"/>
        <v>160</v>
      </c>
      <c r="Y15">
        <f t="shared" si="30"/>
        <v>162</v>
      </c>
      <c r="Z15">
        <f t="shared" si="30"/>
        <v>219</v>
      </c>
      <c r="AA15">
        <f t="shared" si="30"/>
        <v>208</v>
      </c>
      <c r="AB15">
        <f t="shared" si="30"/>
        <v>236</v>
      </c>
      <c r="AC15">
        <f t="shared" si="30"/>
        <v>17</v>
      </c>
      <c r="AD15">
        <f t="shared" si="30"/>
        <v>236</v>
      </c>
      <c r="AE15">
        <f t="shared" si="30"/>
        <v>17</v>
      </c>
      <c r="AF15">
        <f t="shared" si="30"/>
        <v>236</v>
      </c>
      <c r="AG15">
        <f t="shared" si="30"/>
        <v>17</v>
      </c>
      <c r="AH15">
        <f t="shared" si="30"/>
        <v>236</v>
      </c>
      <c r="AI15">
        <f t="shared" si="30"/>
        <v>17</v>
      </c>
      <c r="AJ15">
        <f t="shared" si="30"/>
        <v>236</v>
      </c>
      <c r="AK15">
        <f t="shared" si="30"/>
        <v>17</v>
      </c>
      <c r="AL15">
        <f t="shared" si="30"/>
        <v>236</v>
      </c>
      <c r="AM15">
        <f t="shared" si="30"/>
        <v>17</v>
      </c>
      <c r="AN15">
        <f t="shared" si="30"/>
        <v>236</v>
      </c>
      <c r="AO15">
        <f t="shared" si="30"/>
        <v>17</v>
      </c>
      <c r="AP15">
        <f t="shared" si="30"/>
        <v>236</v>
      </c>
      <c r="AQ15">
        <f t="shared" si="30"/>
        <v>17</v>
      </c>
      <c r="AR15">
        <f t="shared" si="30"/>
        <v>0</v>
      </c>
      <c r="AS15">
        <f t="shared" si="30"/>
        <v>0</v>
      </c>
      <c r="AT15">
        <f t="shared" si="30"/>
        <v>0</v>
      </c>
      <c r="AU15">
        <f t="shared" si="30"/>
        <v>0</v>
      </c>
      <c r="AV15">
        <f t="shared" si="30"/>
        <v>0</v>
      </c>
      <c r="AW15">
        <f t="shared" si="30"/>
        <v>0</v>
      </c>
      <c r="AX15">
        <f t="shared" si="30"/>
        <v>0</v>
      </c>
      <c r="AY15">
        <f t="shared" si="30"/>
        <v>0</v>
      </c>
      <c r="AZ15">
        <f t="shared" si="30"/>
        <v>0</v>
      </c>
      <c r="BA15">
        <f t="shared" si="30"/>
        <v>0</v>
      </c>
      <c r="BB15">
        <f t="shared" si="30"/>
        <v>0</v>
      </c>
      <c r="BC15">
        <f t="shared" si="30"/>
        <v>0</v>
      </c>
      <c r="BD15">
        <f t="shared" si="30"/>
        <v>0</v>
      </c>
      <c r="BE15">
        <f t="shared" si="30"/>
        <v>0</v>
      </c>
      <c r="BF15">
        <f t="shared" si="30"/>
        <v>0</v>
      </c>
      <c r="BG15">
        <f t="shared" si="30"/>
        <v>0</v>
      </c>
      <c r="BH15">
        <f t="shared" si="30"/>
        <v>0</v>
      </c>
      <c r="BI15">
        <f t="shared" si="30"/>
        <v>0</v>
      </c>
      <c r="BJ15">
        <f t="shared" si="30"/>
        <v>0</v>
      </c>
      <c r="BK15">
        <f t="shared" si="30"/>
        <v>0</v>
      </c>
      <c r="BL15">
        <f t="shared" si="30"/>
        <v>0</v>
      </c>
      <c r="BM15">
        <f t="shared" si="30"/>
        <v>0</v>
      </c>
      <c r="BN15">
        <f t="shared" si="30"/>
        <v>0</v>
      </c>
      <c r="BO15">
        <f t="shared" si="30"/>
        <v>0</v>
      </c>
      <c r="BP15">
        <f t="shared" si="30"/>
        <v>0</v>
      </c>
      <c r="BQ15">
        <f t="shared" si="30"/>
        <v>0</v>
      </c>
      <c r="BR15">
        <f t="shared" si="30"/>
        <v>0</v>
      </c>
      <c r="BS15">
        <f t="shared" si="30"/>
        <v>0</v>
      </c>
      <c r="BT15">
        <f t="shared" si="30"/>
        <v>0</v>
      </c>
      <c r="BU15">
        <f t="shared" si="28"/>
        <v>0</v>
      </c>
      <c r="BV15">
        <f t="shared" si="28"/>
        <v>0</v>
      </c>
      <c r="BW15">
        <f t="shared" si="28"/>
        <v>0</v>
      </c>
      <c r="BX15">
        <f t="shared" si="28"/>
        <v>0</v>
      </c>
      <c r="BY15">
        <f t="shared" si="28"/>
        <v>0</v>
      </c>
      <c r="BZ15">
        <f t="shared" si="28"/>
        <v>0</v>
      </c>
      <c r="CA15">
        <f t="shared" si="28"/>
        <v>0</v>
      </c>
      <c r="CB15">
        <f t="shared" si="28"/>
        <v>0</v>
      </c>
      <c r="CC15">
        <f t="shared" si="28"/>
        <v>0</v>
      </c>
      <c r="CD15">
        <f t="shared" si="28"/>
        <v>0</v>
      </c>
      <c r="CE15">
        <f t="shared" si="28"/>
        <v>0</v>
      </c>
      <c r="CF15">
        <f t="shared" si="28"/>
        <v>0</v>
      </c>
      <c r="CG15">
        <f t="shared" si="28"/>
        <v>0</v>
      </c>
      <c r="CH15">
        <f t="shared" si="28"/>
        <v>0</v>
      </c>
      <c r="CI15">
        <f t="shared" si="28"/>
        <v>0</v>
      </c>
      <c r="CJ15">
        <f t="shared" si="28"/>
        <v>0</v>
      </c>
      <c r="CK15">
        <f t="shared" si="31"/>
        <v>0</v>
      </c>
      <c r="CL15">
        <f t="shared" si="31"/>
        <v>0</v>
      </c>
      <c r="CM15">
        <f t="shared" si="31"/>
        <v>0</v>
      </c>
      <c r="CN15">
        <f t="shared" si="31"/>
        <v>0</v>
      </c>
      <c r="CO15">
        <f t="shared" si="31"/>
        <v>0</v>
      </c>
      <c r="CP15">
        <f t="shared" si="31"/>
        <v>0</v>
      </c>
      <c r="CQ15">
        <f t="shared" si="31"/>
        <v>0</v>
      </c>
      <c r="CR15">
        <f t="shared" si="31"/>
        <v>0</v>
      </c>
      <c r="CS15">
        <f t="shared" si="31"/>
        <v>0</v>
      </c>
      <c r="CT15">
        <f t="shared" si="31"/>
        <v>0</v>
      </c>
      <c r="CU15">
        <f t="shared" si="31"/>
        <v>0</v>
      </c>
      <c r="CV15">
        <f t="shared" si="31"/>
        <v>0</v>
      </c>
      <c r="CW15">
        <f t="shared" si="31"/>
        <v>0</v>
      </c>
      <c r="CX15">
        <f t="shared" si="31"/>
        <v>0</v>
      </c>
      <c r="CY15">
        <f t="shared" si="31"/>
        <v>0</v>
      </c>
      <c r="CZ15">
        <f t="shared" si="31"/>
        <v>0</v>
      </c>
      <c r="DA15">
        <f t="shared" si="31"/>
        <v>0</v>
      </c>
      <c r="DB15">
        <f t="shared" si="31"/>
        <v>0</v>
      </c>
      <c r="DC15">
        <f t="shared" si="31"/>
        <v>0</v>
      </c>
      <c r="DD15">
        <f t="shared" si="31"/>
        <v>0</v>
      </c>
      <c r="DE15">
        <f t="shared" si="31"/>
        <v>0</v>
      </c>
      <c r="DF15">
        <f t="shared" si="31"/>
        <v>0</v>
      </c>
      <c r="DG15">
        <f t="shared" si="31"/>
        <v>0</v>
      </c>
      <c r="DH15">
        <f t="shared" si="31"/>
        <v>0</v>
      </c>
      <c r="DI15">
        <f t="shared" si="31"/>
        <v>0</v>
      </c>
      <c r="DJ15">
        <f t="shared" si="31"/>
        <v>0</v>
      </c>
      <c r="DK15">
        <f t="shared" si="31"/>
        <v>0</v>
      </c>
      <c r="DL15">
        <f t="shared" si="31"/>
        <v>0</v>
      </c>
      <c r="DM15">
        <f t="shared" si="31"/>
        <v>0</v>
      </c>
      <c r="DN15">
        <f t="shared" si="31"/>
        <v>0</v>
      </c>
      <c r="DO15">
        <f t="shared" si="31"/>
        <v>0</v>
      </c>
      <c r="DP15">
        <f t="shared" si="31"/>
        <v>0</v>
      </c>
      <c r="DQ15">
        <f t="shared" si="31"/>
        <v>0</v>
      </c>
      <c r="DR15">
        <f t="shared" si="31"/>
        <v>0</v>
      </c>
      <c r="DS15">
        <f t="shared" si="31"/>
        <v>0</v>
      </c>
      <c r="DT15">
        <f t="shared" si="31"/>
        <v>0</v>
      </c>
      <c r="DU15">
        <f t="shared" si="31"/>
        <v>0</v>
      </c>
      <c r="DV15">
        <f t="shared" si="31"/>
        <v>0</v>
      </c>
      <c r="DW15">
        <f t="shared" si="31"/>
        <v>0</v>
      </c>
      <c r="DX15">
        <f t="shared" si="31"/>
        <v>0</v>
      </c>
      <c r="DY15">
        <f t="shared" si="31"/>
        <v>0</v>
      </c>
      <c r="DZ15">
        <f t="shared" si="31"/>
        <v>0</v>
      </c>
      <c r="EA15">
        <f t="shared" si="31"/>
        <v>0</v>
      </c>
      <c r="EB15">
        <f t="shared" si="31"/>
        <v>0</v>
      </c>
      <c r="EC15">
        <f t="shared" si="31"/>
        <v>0</v>
      </c>
      <c r="ED15">
        <f t="shared" si="31"/>
        <v>0</v>
      </c>
      <c r="EE15">
        <f t="shared" si="31"/>
        <v>0</v>
      </c>
      <c r="EF15">
        <f t="shared" si="31"/>
        <v>0</v>
      </c>
      <c r="EG15">
        <f t="shared" si="29"/>
        <v>0</v>
      </c>
      <c r="EH15">
        <f t="shared" si="23"/>
        <v>0</v>
      </c>
      <c r="EI15">
        <f t="shared" si="23"/>
        <v>0</v>
      </c>
      <c r="EJ15">
        <f t="shared" si="23"/>
        <v>0</v>
      </c>
      <c r="EK15">
        <f t="shared" si="23"/>
        <v>0</v>
      </c>
      <c r="EL15">
        <f t="shared" si="23"/>
        <v>0</v>
      </c>
      <c r="EM15">
        <f t="shared" si="23"/>
        <v>0</v>
      </c>
      <c r="EN15">
        <f t="shared" si="23"/>
        <v>0</v>
      </c>
      <c r="EO15">
        <f t="shared" si="23"/>
        <v>0</v>
      </c>
      <c r="EP15">
        <f t="shared" si="23"/>
        <v>0</v>
      </c>
      <c r="EQ15">
        <f t="shared" si="23"/>
        <v>0</v>
      </c>
      <c r="ER15">
        <f t="shared" si="23"/>
        <v>0</v>
      </c>
      <c r="ES15">
        <f t="shared" si="23"/>
        <v>0</v>
      </c>
      <c r="ET15">
        <f t="shared" si="23"/>
        <v>0</v>
      </c>
      <c r="EU15">
        <f t="shared" si="23"/>
        <v>0</v>
      </c>
      <c r="EV15">
        <f t="shared" si="23"/>
        <v>0</v>
      </c>
      <c r="EW15">
        <f t="shared" si="23"/>
        <v>0</v>
      </c>
      <c r="EX15">
        <f t="shared" si="23"/>
        <v>0</v>
      </c>
      <c r="EY15">
        <f t="shared" si="23"/>
        <v>0</v>
      </c>
      <c r="EZ15">
        <f t="shared" si="23"/>
        <v>0</v>
      </c>
      <c r="FA15">
        <f t="shared" si="23"/>
        <v>0</v>
      </c>
      <c r="FB15">
        <f t="shared" si="23"/>
        <v>0</v>
      </c>
      <c r="FC15">
        <f t="shared" si="23"/>
        <v>0</v>
      </c>
      <c r="FD15">
        <f t="shared" si="23"/>
        <v>0</v>
      </c>
      <c r="FE15">
        <f t="shared" si="23"/>
        <v>0</v>
      </c>
      <c r="FG15" s="48" t="str">
        <f t="shared" si="27"/>
        <v/>
      </c>
      <c r="FI15" s="1" t="str">
        <f t="shared" si="24"/>
        <v/>
      </c>
      <c r="FJ15">
        <f t="shared" si="25"/>
        <v>7</v>
      </c>
      <c r="FK15">
        <f>FM8-FJ14+1</f>
        <v>38</v>
      </c>
      <c r="FM15">
        <f>IF(FM14="","",IF($FI14="Y",0,INDEX(Capacity!$S$3:$T$258,MATCH(MOD(INDEX(Capacity!$V$3:$W$258,MATCH(INDEX($J14:$FE14,1,$FJ14),Capacity!$V$3:$V$258,0),2)+FM$9,255),Capacity!$S$3:$S$258,0),2)))</f>
        <v>5</v>
      </c>
      <c r="FN15">
        <f>IF(FN14="","",IF($FI14="Y",0,INDEX(Capacity!$S$3:$T$258,MATCH(MOD(INDEX(Capacity!$V$3:$W$258,MATCH(INDEX($J14:$FE14,1,$FJ14),Capacity!$V$3:$V$258,0),2)+FN$9,255),Capacity!$S$3:$S$258,0),2)))</f>
        <v>159</v>
      </c>
      <c r="FO15">
        <f>IF(FO14="","",IF($FI14="Y",0,INDEX(Capacity!$S$3:$T$258,MATCH(MOD(INDEX(Capacity!$V$3:$W$258,MATCH(INDEX($J14:$FE14,1,$FJ14),Capacity!$V$3:$V$258,0),2)+FO$9,255),Capacity!$S$3:$S$258,0),2)))</f>
        <v>237</v>
      </c>
      <c r="FP15">
        <f>IF(FP14="","",IF($FI14="Y",0,INDEX(Capacity!$S$3:$T$258,MATCH(MOD(INDEX(Capacity!$V$3:$W$258,MATCH(INDEX($J14:$FE14,1,$FJ14),Capacity!$V$3:$V$258,0),2)+FP$9,255),Capacity!$S$3:$S$258,0),2)))</f>
        <v>217</v>
      </c>
      <c r="FQ15">
        <f>IF(FQ14="","",IF($FI14="Y",0,INDEX(Capacity!$S$3:$T$258,MATCH(MOD(INDEX(Capacity!$V$3:$W$258,MATCH(INDEX($J14:$FE14,1,$FJ14),Capacity!$V$3:$V$258,0),2)+FQ$9,255),Capacity!$S$3:$S$258,0),2)))</f>
        <v>206</v>
      </c>
      <c r="FR15">
        <f>IF(FR14="","",IF($FI14="Y",0,INDEX(Capacity!$S$3:$T$258,MATCH(MOD(INDEX(Capacity!$V$3:$W$258,MATCH(INDEX($J14:$FE14,1,$FJ14),Capacity!$V$3:$V$258,0),2)+FR$9,255),Capacity!$S$3:$S$258,0),2)))</f>
        <v>252</v>
      </c>
      <c r="FS15">
        <f>IF(FS14="","",IF($FI14="Y",0,INDEX(Capacity!$S$3:$T$258,MATCH(MOD(INDEX(Capacity!$V$3:$W$258,MATCH(INDEX($J14:$FE14,1,$FJ14),Capacity!$V$3:$V$258,0),2)+FS$9,255),Capacity!$S$3:$S$258,0),2)))</f>
        <v>59</v>
      </c>
      <c r="FT15">
        <f>IF(FT14="","",IF($FI14="Y",0,INDEX(Capacity!$S$3:$T$258,MATCH(MOD(INDEX(Capacity!$V$3:$W$258,MATCH(INDEX($J14:$FE14,1,$FJ14),Capacity!$V$3:$V$258,0),2)+FT$9,255),Capacity!$S$3:$S$258,0),2)))</f>
        <v>62</v>
      </c>
      <c r="FU15">
        <f>IF(FU14="","",IF($FI14="Y",0,INDEX(Capacity!$S$3:$T$258,MATCH(MOD(INDEX(Capacity!$V$3:$W$258,MATCH(INDEX($J14:$FE14,1,$FJ14),Capacity!$V$3:$V$258,0),2)+FU$9,255),Capacity!$S$3:$S$258,0),2)))</f>
        <v>168</v>
      </c>
      <c r="FV15">
        <f>IF(FV14="","",IF($FI14="Y",0,INDEX(Capacity!$S$3:$T$258,MATCH(MOD(INDEX(Capacity!$V$3:$W$258,MATCH(INDEX($J14:$FE14,1,$FJ14),Capacity!$V$3:$V$258,0),2)+FV$9,255),Capacity!$S$3:$S$258,0),2)))</f>
        <v>211</v>
      </c>
      <c r="FW15">
        <f>IF(FW14="","",IF($FI14="Y",0,INDEX(Capacity!$S$3:$T$258,MATCH(MOD(INDEX(Capacity!$V$3:$W$258,MATCH(INDEX($J14:$FE14,1,$FJ14),Capacity!$V$3:$V$258,0),2)+FW$9,255),Capacity!$S$3:$S$258,0),2)))</f>
        <v>226</v>
      </c>
      <c r="FX15" t="str">
        <f>IF(FX14="","",IF($FI14="Y",0,INDEX(Capacity!$S$3:$T$258,MATCH(MOD(INDEX(Capacity!$V$3:$W$258,MATCH(INDEX($J14:$FE14,1,$FJ14),Capacity!$V$3:$V$258,0),2)+FX$9,255),Capacity!$S$3:$S$258,0),2)))</f>
        <v/>
      </c>
      <c r="FY15" t="str">
        <f>IF(FY14="","",IF($FI14="Y",0,INDEX(Capacity!$S$3:$T$258,MATCH(MOD(INDEX(Capacity!$V$3:$W$258,MATCH(INDEX($J14:$FE14,1,$FJ14),Capacity!$V$3:$V$258,0),2)+FY$9,255),Capacity!$S$3:$S$258,0),2)))</f>
        <v/>
      </c>
      <c r="FZ15" t="str">
        <f>IF(FZ14="","",IF($FI14="Y",0,INDEX(Capacity!$S$3:$T$258,MATCH(MOD(INDEX(Capacity!$V$3:$W$258,MATCH(INDEX($J14:$FE14,1,$FJ14),Capacity!$V$3:$V$258,0),2)+FZ$9,255),Capacity!$S$3:$S$258,0),2)))</f>
        <v/>
      </c>
      <c r="GA15" t="str">
        <f>IF(GA14="","",IF($FI14="Y",0,INDEX(Capacity!$S$3:$T$258,MATCH(MOD(INDEX(Capacity!$V$3:$W$258,MATCH(INDEX($J14:$FE14,1,$FJ14),Capacity!$V$3:$V$258,0),2)+GA$9,255),Capacity!$S$3:$S$258,0),2)))</f>
        <v/>
      </c>
      <c r="GB15" t="str">
        <f>IF(GB14="","",IF($FI14="Y",0,INDEX(Capacity!$S$3:$T$258,MATCH(MOD(INDEX(Capacity!$V$3:$W$258,MATCH(INDEX($J14:$FE14,1,$FJ14),Capacity!$V$3:$V$258,0),2)+GB$9,255),Capacity!$S$3:$S$258,0),2)))</f>
        <v/>
      </c>
      <c r="GC15" t="str">
        <f>IF(GC14="","",IF($FI14="Y",0,INDEX(Capacity!$S$3:$T$258,MATCH(MOD(INDEX(Capacity!$V$3:$W$258,MATCH(INDEX($J14:$FE14,1,$FJ14),Capacity!$V$3:$V$258,0),2)+GC$9,255),Capacity!$S$3:$S$258,0),2)))</f>
        <v/>
      </c>
      <c r="GD15" t="str">
        <f>IF(GD14="","",IF($FI14="Y",0,INDEX(Capacity!$S$3:$T$258,MATCH(MOD(INDEX(Capacity!$V$3:$W$258,MATCH(INDEX($J14:$FE14,1,$FJ14),Capacity!$V$3:$V$258,0),2)+GD$9,255),Capacity!$S$3:$S$258,0),2)))</f>
        <v/>
      </c>
      <c r="GE15" t="str">
        <f>IF(GE14="","",IF($FI14="Y",0,INDEX(Capacity!$S$3:$T$258,MATCH(MOD(INDEX(Capacity!$V$3:$W$258,MATCH(INDEX($J14:$FE14,1,$FJ14),Capacity!$V$3:$V$258,0),2)+GE$9,255),Capacity!$S$3:$S$258,0),2)))</f>
        <v/>
      </c>
      <c r="GF15" t="str">
        <f>IF(GF14="","",IF($FI14="Y",0,INDEX(Capacity!$S$3:$T$258,MATCH(MOD(INDEX(Capacity!$V$3:$W$258,MATCH(INDEX($J14:$FE14,1,$FJ14),Capacity!$V$3:$V$258,0),2)+GF$9,255),Capacity!$S$3:$S$258,0),2)))</f>
        <v/>
      </c>
      <c r="GG15" t="str">
        <f>IF(GG14="","",IF($FI14="Y",0,INDEX(Capacity!$S$3:$T$258,MATCH(MOD(INDEX(Capacity!$V$3:$W$258,MATCH(INDEX($J14:$FE14,1,$FJ14),Capacity!$V$3:$V$258,0),2)+GG$9,255),Capacity!$S$3:$S$258,0),2)))</f>
        <v/>
      </c>
      <c r="GH15" t="str">
        <f>IF(GH14="","",IF($FI14="Y",0,INDEX(Capacity!$S$3:$T$258,MATCH(MOD(INDEX(Capacity!$V$3:$W$258,MATCH(INDEX($J14:$FE14,1,$FJ14),Capacity!$V$3:$V$258,0),2)+GH$9,255),Capacity!$S$3:$S$258,0),2)))</f>
        <v/>
      </c>
      <c r="GI15" t="str">
        <f>IF(GI14="","",IF($FI14="Y",0,INDEX(Capacity!$S$3:$T$258,MATCH(MOD(INDEX(Capacity!$V$3:$W$258,MATCH(INDEX($J14:$FE14,1,$FJ14),Capacity!$V$3:$V$258,0),2)+GI$9,255),Capacity!$S$3:$S$258,0),2)))</f>
        <v/>
      </c>
      <c r="GJ15" t="str">
        <f>IF(GJ14="","",IF($FI14="Y",0,INDEX(Capacity!$S$3:$T$258,MATCH(MOD(INDEX(Capacity!$V$3:$W$258,MATCH(INDEX($J14:$FE14,1,$FJ14),Capacity!$V$3:$V$258,0),2)+GJ$9,255),Capacity!$S$3:$S$258,0),2)))</f>
        <v/>
      </c>
      <c r="GK15" t="str">
        <f>IF(GK14="","",IF($FI14="Y",0,INDEX(Capacity!$S$3:$T$258,MATCH(MOD(INDEX(Capacity!$V$3:$W$258,MATCH(INDEX($J14:$FE14,1,$FJ14),Capacity!$V$3:$V$258,0),2)+GK$9,255),Capacity!$S$3:$S$258,0),2)))</f>
        <v/>
      </c>
      <c r="GL15" t="str">
        <f>IF(GL14="","",IF($FI14="Y",0,INDEX(Capacity!$S$3:$T$258,MATCH(MOD(INDEX(Capacity!$V$3:$W$258,MATCH(INDEX($J14:$FE14,1,$FJ14),Capacity!$V$3:$V$258,0),2)+GL$9,255),Capacity!$S$3:$S$258,0),2)))</f>
        <v/>
      </c>
      <c r="GM15" t="str">
        <f>IF(GM14="","",IF($FI14="Y",0,INDEX(Capacity!$S$3:$T$258,MATCH(MOD(INDEX(Capacity!$V$3:$W$258,MATCH(INDEX($J14:$FE14,1,$FJ14),Capacity!$V$3:$V$258,0),2)+GM$9,255),Capacity!$S$3:$S$258,0),2)))</f>
        <v/>
      </c>
      <c r="GN15" t="str">
        <f>IF(GN14="","",IF($FI14="Y",0,INDEX(Capacity!$S$3:$T$258,MATCH(MOD(INDEX(Capacity!$V$3:$W$258,MATCH(INDEX($J14:$FE14,1,$FJ14),Capacity!$V$3:$V$258,0),2)+GN$9,255),Capacity!$S$3:$S$258,0),2)))</f>
        <v/>
      </c>
      <c r="GO15" t="str">
        <f>IF(GO14="","",IF($FI14="Y",0,INDEX(Capacity!$S$3:$T$258,MATCH(MOD(INDEX(Capacity!$V$3:$W$258,MATCH(INDEX($J14:$FE14,1,$FJ14),Capacity!$V$3:$V$258,0),2)+GO$9,255),Capacity!$S$3:$S$258,0),2)))</f>
        <v/>
      </c>
      <c r="GP15" t="str">
        <f>IF(GP14="","",IF($FI14="Y",0,INDEX(Capacity!$S$3:$T$258,MATCH(MOD(INDEX(Capacity!$V$3:$W$258,MATCH(INDEX($J14:$FE14,1,$FJ14),Capacity!$V$3:$V$258,0),2)+GP$9,255),Capacity!$S$3:$S$258,0),2)))</f>
        <v/>
      </c>
      <c r="GQ15" t="str">
        <f>IF(GQ14="","",IF($FI14="Y",0,INDEX(Capacity!$S$3:$T$258,MATCH(MOD(INDEX(Capacity!$V$3:$W$258,MATCH(INDEX($J14:$FE14,1,$FJ14),Capacity!$V$3:$V$258,0),2)+GQ$9,255),Capacity!$S$3:$S$258,0),2)))</f>
        <v/>
      </c>
      <c r="GR15" t="str">
        <f>IF(GR14="","",IF($FI14="Y",0,INDEX(Capacity!$S$3:$T$258,MATCH(MOD(INDEX(Capacity!$V$3:$W$258,MATCH(INDEX($J14:$FE14,1,$FJ14),Capacity!$V$3:$V$258,0),2)+GR$9,255),Capacity!$S$3:$S$258,0),2)))</f>
        <v/>
      </c>
      <c r="GS15" t="str">
        <f>IF(GS14="","",IF($FI14="Y",0,INDEX(Capacity!$S$3:$T$258,MATCH(MOD(INDEX(Capacity!$V$3:$W$258,MATCH(INDEX($J14:$FE14,1,$FJ14),Capacity!$V$3:$V$258,0),2)+GS$9,255),Capacity!$S$3:$S$258,0),2)))</f>
        <v/>
      </c>
      <c r="GT15" t="str">
        <f>IF(GT14="","",IF($FI14="Y",0,INDEX(Capacity!$S$3:$T$258,MATCH(MOD(INDEX(Capacity!$V$3:$W$258,MATCH(INDEX($J14:$FE14,1,$FJ14),Capacity!$V$3:$V$258,0),2)+GT$9,255),Capacity!$S$3:$S$258,0),2)))</f>
        <v/>
      </c>
      <c r="GU15" t="str">
        <f>IF(GU14="","",IF($FI14="Y",0,INDEX(Capacity!$S$3:$T$258,MATCH(MOD(INDEX(Capacity!$V$3:$W$258,MATCH(INDEX($J14:$FE14,1,$FJ14),Capacity!$V$3:$V$258,0),2)+GU$9,255),Capacity!$S$3:$S$258,0),2)))</f>
        <v/>
      </c>
      <c r="GV15" t="str">
        <f>IF(GV14="","",IF($FI14="Y",0,INDEX(Capacity!$S$3:$T$258,MATCH(MOD(INDEX(Capacity!$V$3:$W$258,MATCH(INDEX($J14:$FE14,1,$FJ14),Capacity!$V$3:$V$258,0),2)+GV$9,255),Capacity!$S$3:$S$258,0),2)))</f>
        <v/>
      </c>
      <c r="GW15" t="str">
        <f>IF(GW14="","",IF($FI14="Y",0,INDEX(Capacity!$S$3:$T$258,MATCH(MOD(INDEX(Capacity!$V$3:$W$258,MATCH(INDEX($J14:$FE14,1,$FJ14),Capacity!$V$3:$V$258,0),2)+GW$9,255),Capacity!$S$3:$S$258,0),2)))</f>
        <v/>
      </c>
      <c r="GX15" t="str">
        <f>IF(GX14="","",IF($FI14="Y",0,INDEX(Capacity!$S$3:$T$258,MATCH(MOD(INDEX(Capacity!$V$3:$W$258,MATCH(INDEX($J14:$FE14,1,$FJ14),Capacity!$V$3:$V$258,0),2)+GX$9,255),Capacity!$S$3:$S$258,0),2)))</f>
        <v/>
      </c>
      <c r="GY15" t="str">
        <f>IF(GY14="","",IF($FI14="Y",0,INDEX(Capacity!$S$3:$T$258,MATCH(MOD(INDEX(Capacity!$V$3:$W$258,MATCH(INDEX($J14:$FE14,1,$FJ14),Capacity!$V$3:$V$258,0),2)+GY$9,255),Capacity!$S$3:$S$258,0),2)))</f>
        <v/>
      </c>
      <c r="GZ15" t="str">
        <f>IF(GZ14="","",IF($FI14="Y",0,INDEX(Capacity!$S$3:$T$258,MATCH(MOD(INDEX(Capacity!$V$3:$W$258,MATCH(INDEX($J14:$FE14,1,$FJ14),Capacity!$V$3:$V$258,0),2)+GZ$9,255),Capacity!$S$3:$S$258,0),2)))</f>
        <v/>
      </c>
      <c r="HA15" t="str">
        <f>IF(HA14="","",IF($FI14="Y",0,INDEX(Capacity!$S$3:$T$258,MATCH(MOD(INDEX(Capacity!$V$3:$W$258,MATCH(INDEX($J14:$FE14,1,$FJ14),Capacity!$V$3:$V$258,0),2)+HA$9,255),Capacity!$S$3:$S$258,0),2)))</f>
        <v/>
      </c>
      <c r="HB15" t="str">
        <f>IF(HB14="","",IF($FI14="Y",0,INDEX(Capacity!$S$3:$T$258,MATCH(MOD(INDEX(Capacity!$V$3:$W$258,MATCH(INDEX($J14:$FE14,1,$FJ14),Capacity!$V$3:$V$258,0),2)+HB$9,255),Capacity!$S$3:$S$258,0),2)))</f>
        <v/>
      </c>
      <c r="HC15" t="str">
        <f>IF(HC14="","",IF($FI14="Y",0,INDEX(Capacity!$S$3:$T$258,MATCH(MOD(INDEX(Capacity!$V$3:$W$258,MATCH(INDEX($J14:$FE14,1,$FJ14),Capacity!$V$3:$V$258,0),2)+HC$9,255),Capacity!$S$3:$S$258,0),2)))</f>
        <v/>
      </c>
      <c r="HD15" t="str">
        <f>IF(HD14="","",IF($FI14="Y",0,INDEX(Capacity!$S$3:$T$258,MATCH(MOD(INDEX(Capacity!$V$3:$W$258,MATCH(INDEX($J14:$FE14,1,$FJ14),Capacity!$V$3:$V$258,0),2)+HD$9,255),Capacity!$S$3:$S$258,0),2)))</f>
        <v/>
      </c>
      <c r="HE15" t="str">
        <f>IF(HE14="","",IF($FI14="Y",0,INDEX(Capacity!$S$3:$T$258,MATCH(MOD(INDEX(Capacity!$V$3:$W$258,MATCH(INDEX($J14:$FE14,1,$FJ14),Capacity!$V$3:$V$258,0),2)+HE$9,255),Capacity!$S$3:$S$258,0),2)))</f>
        <v/>
      </c>
      <c r="HF15" t="str">
        <f>IF(HF14="","",IF($FI14="Y",0,INDEX(Capacity!$S$3:$T$258,MATCH(MOD(INDEX(Capacity!$V$3:$W$258,MATCH(INDEX($J14:$FE14,1,$FJ14),Capacity!$V$3:$V$258,0),2)+HF$9,255),Capacity!$S$3:$S$258,0),2)))</f>
        <v/>
      </c>
      <c r="HG15" t="str">
        <f>IF(HG14="","",IF($FI14="Y",0,INDEX(Capacity!$S$3:$T$258,MATCH(MOD(INDEX(Capacity!$V$3:$W$258,MATCH(INDEX($J14:$FE14,1,$FJ14),Capacity!$V$3:$V$258,0),2)+HG$9,255),Capacity!$S$3:$S$258,0),2)))</f>
        <v/>
      </c>
      <c r="HH15" t="str">
        <f>IF(HH14="","",IF($FI14="Y",0,INDEX(Capacity!$S$3:$T$258,MATCH(MOD(INDEX(Capacity!$V$3:$W$258,MATCH(INDEX($J14:$FE14,1,$FJ14),Capacity!$V$3:$V$258,0),2)+HH$9,255),Capacity!$S$3:$S$258,0),2)))</f>
        <v/>
      </c>
      <c r="HI15" t="str">
        <f>IF(HI14="","",IF($FI14="Y",0,INDEX(Capacity!$S$3:$T$258,MATCH(MOD(INDEX(Capacity!$V$3:$W$258,MATCH(INDEX($J14:$FE14,1,$FJ14),Capacity!$V$3:$V$258,0),2)+HI$9,255),Capacity!$S$3:$S$258,0),2)))</f>
        <v/>
      </c>
      <c r="HJ15" t="str">
        <f>IF(HJ14="","",IF($FI14="Y",0,INDEX(Capacity!$S$3:$T$258,MATCH(MOD(INDEX(Capacity!$V$3:$W$258,MATCH(INDEX($J14:$FE14,1,$FJ14),Capacity!$V$3:$V$258,0),2)+HJ$9,255),Capacity!$S$3:$S$258,0),2)))</f>
        <v/>
      </c>
      <c r="HK15" t="str">
        <f>IF(HK14="","",IF($FI14="Y",0,INDEX(Capacity!$S$3:$T$258,MATCH(MOD(INDEX(Capacity!$V$3:$W$258,MATCH(INDEX($J14:$FE14,1,$FJ14),Capacity!$V$3:$V$258,0),2)+HK$9,255),Capacity!$S$3:$S$258,0),2)))</f>
        <v/>
      </c>
      <c r="HL15" t="str">
        <f>IF(HL14="","",IF($FI14="Y",0,INDEX(Capacity!$S$3:$T$258,MATCH(MOD(INDEX(Capacity!$V$3:$W$258,MATCH(INDEX($J14:$FE14,1,$FJ14),Capacity!$V$3:$V$258,0),2)+HL$9,255),Capacity!$S$3:$S$258,0),2)))</f>
        <v/>
      </c>
      <c r="HM15" t="str">
        <f>IF(HM14="","",IF($FI14="Y",0,INDEX(Capacity!$S$3:$T$258,MATCH(MOD(INDEX(Capacity!$V$3:$W$258,MATCH(INDEX($J14:$FE14,1,$FJ14),Capacity!$V$3:$V$258,0),2)+HM$9,255),Capacity!$S$3:$S$258,0),2)))</f>
        <v/>
      </c>
      <c r="HN15" t="str">
        <f>IF(HN14="","",IF($FI14="Y",0,INDEX(Capacity!$S$3:$T$258,MATCH(MOD(INDEX(Capacity!$V$3:$W$258,MATCH(INDEX($J14:$FE14,1,$FJ14),Capacity!$V$3:$V$258,0),2)+HN$9,255),Capacity!$S$3:$S$258,0),2)))</f>
        <v/>
      </c>
      <c r="HO15" t="str">
        <f>IF(HO14="","",IF($FI14="Y",0,INDEX(Capacity!$S$3:$T$258,MATCH(MOD(INDEX(Capacity!$V$3:$W$258,MATCH(INDEX($J14:$FE14,1,$FJ14),Capacity!$V$3:$V$258,0),2)+HO$9,255),Capacity!$S$3:$S$258,0),2)))</f>
        <v/>
      </c>
      <c r="HP15" t="str">
        <f>IF(HP14="","",IF($FI14="Y",0,INDEX(Capacity!$S$3:$T$258,MATCH(MOD(INDEX(Capacity!$V$3:$W$258,MATCH(INDEX($J14:$FE14,1,$FJ14),Capacity!$V$3:$V$258,0),2)+HP$9,255),Capacity!$S$3:$S$258,0),2)))</f>
        <v/>
      </c>
      <c r="HQ15" t="str">
        <f>IF(HQ14="","",IF($FI14="Y",0,INDEX(Capacity!$S$3:$T$258,MATCH(MOD(INDEX(Capacity!$V$3:$W$258,MATCH(INDEX($J14:$FE14,1,$FJ14),Capacity!$V$3:$V$258,0),2)+HQ$9,255),Capacity!$S$3:$S$258,0),2)))</f>
        <v/>
      </c>
      <c r="HR15" t="str">
        <f>IF(HR14="","",IF($FI14="Y",0,INDEX(Capacity!$S$3:$T$258,MATCH(MOD(INDEX(Capacity!$V$3:$W$258,MATCH(INDEX($J14:$FE14,1,$FJ14),Capacity!$V$3:$V$258,0),2)+HR$9,255),Capacity!$S$3:$S$258,0),2)))</f>
        <v/>
      </c>
      <c r="HS15" t="str">
        <f>IF(HS14="","",IF($FI14="Y",0,INDEX(Capacity!$S$3:$T$258,MATCH(MOD(INDEX(Capacity!$V$3:$W$258,MATCH(INDEX($J14:$FE14,1,$FJ14),Capacity!$V$3:$V$258,0),2)+HS$9,255),Capacity!$S$3:$S$258,0),2)))</f>
        <v/>
      </c>
      <c r="HT15" t="str">
        <f>IF(HT14="","",IF($FI14="Y",0,INDEX(Capacity!$S$3:$T$258,MATCH(MOD(INDEX(Capacity!$V$3:$W$258,MATCH(INDEX($J14:$FE14,1,$FJ14),Capacity!$V$3:$V$258,0),2)+HT$9,255),Capacity!$S$3:$S$258,0),2)))</f>
        <v/>
      </c>
      <c r="HU15" t="str">
        <f>IF(HU14="","",IF($FI14="Y",0,INDEX(Capacity!$S$3:$T$258,MATCH(MOD(INDEX(Capacity!$V$3:$W$258,MATCH(INDEX($J14:$FE14,1,$FJ14),Capacity!$V$3:$V$258,0),2)+HU$9,255),Capacity!$S$3:$S$258,0),2)))</f>
        <v/>
      </c>
      <c r="HV15" t="str">
        <f>IF(HV14="","",IF($FI14="Y",0,INDEX(Capacity!$S$3:$T$258,MATCH(MOD(INDEX(Capacity!$V$3:$W$258,MATCH(INDEX($J14:$FE14,1,$FJ14),Capacity!$V$3:$V$258,0),2)+HV$9,255),Capacity!$S$3:$S$258,0),2)))</f>
        <v/>
      </c>
      <c r="HW15" t="str">
        <f>IF(HW14="","",IF($FI14="Y",0,INDEX(Capacity!$S$3:$T$258,MATCH(MOD(INDEX(Capacity!$V$3:$W$258,MATCH(INDEX($J14:$FE14,1,$FJ14),Capacity!$V$3:$V$258,0),2)+HW$9,255),Capacity!$S$3:$S$258,0),2)))</f>
        <v/>
      </c>
      <c r="HX15" t="str">
        <f>IF(HX14="","",IF($FI14="Y",0,INDEX(Capacity!$S$3:$T$258,MATCH(MOD(INDEX(Capacity!$V$3:$W$258,MATCH(INDEX($J14:$FE14,1,$FJ14),Capacity!$V$3:$V$258,0),2)+HX$9,255),Capacity!$S$3:$S$258,0),2)))</f>
        <v/>
      </c>
      <c r="HY15" t="str">
        <f>IF(HY14="","",IF($FI14="Y",0,INDEX(Capacity!$S$3:$T$258,MATCH(MOD(INDEX(Capacity!$V$3:$W$258,MATCH(INDEX($J14:$FE14,1,$FJ14),Capacity!$V$3:$V$258,0),2)+HY$9,255),Capacity!$S$3:$S$258,0),2)))</f>
        <v/>
      </c>
      <c r="HZ15" t="str">
        <f>IF(HZ14="","",IF($FI14="Y",0,INDEX(Capacity!$S$3:$T$258,MATCH(MOD(INDEX(Capacity!$V$3:$W$258,MATCH(INDEX($J14:$FE14,1,$FJ14),Capacity!$V$3:$V$258,0),2)+HZ$9,255),Capacity!$S$3:$S$258,0),2)))</f>
        <v/>
      </c>
      <c r="IA15" t="str">
        <f>IF(IA14="","",IF($FI14="Y",0,INDEX(Capacity!$S$3:$T$258,MATCH(MOD(INDEX(Capacity!$V$3:$W$258,MATCH(INDEX($J14:$FE14,1,$FJ14),Capacity!$V$3:$V$258,0),2)+IA$9,255),Capacity!$S$3:$S$258,0),2)))</f>
        <v/>
      </c>
      <c r="IB15" t="str">
        <f>IF(IB14="","",IF($FI14="Y",0,INDEX(Capacity!$S$3:$T$258,MATCH(MOD(INDEX(Capacity!$V$3:$W$258,MATCH(INDEX($J14:$FE14,1,$FJ14),Capacity!$V$3:$V$258,0),2)+IB$9,255),Capacity!$S$3:$S$258,0),2)))</f>
        <v/>
      </c>
      <c r="IC15" t="str">
        <f>IF(IC14="","",IF($FI14="Y",0,INDEX(Capacity!$S$3:$T$258,MATCH(MOD(INDEX(Capacity!$V$3:$W$258,MATCH(INDEX($J14:$FE14,1,$FJ14),Capacity!$V$3:$V$258,0),2)+IC$9,255),Capacity!$S$3:$S$258,0),2)))</f>
        <v/>
      </c>
      <c r="ID15" t="str">
        <f>IF(ID14="","",IF($FI14="Y",0,INDEX(Capacity!$S$3:$T$258,MATCH(MOD(INDEX(Capacity!$V$3:$W$258,MATCH(INDEX($J14:$FE14,1,$FJ14),Capacity!$V$3:$V$258,0),2)+ID$9,255),Capacity!$S$3:$S$258,0),2)))</f>
        <v/>
      </c>
      <c r="IE15" t="str">
        <f>IF(IE14="","",IF($FI14="Y",0,INDEX(Capacity!$S$3:$T$258,MATCH(MOD(INDEX(Capacity!$V$3:$W$258,MATCH(INDEX($J14:$FE14,1,$FJ14),Capacity!$V$3:$V$258,0),2)+IE$9,255),Capacity!$S$3:$S$258,0),2)))</f>
        <v/>
      </c>
      <c r="IF15" t="str">
        <f>IF(IF14="","",IF($FI14="Y",0,INDEX(Capacity!$S$3:$T$258,MATCH(MOD(INDEX(Capacity!$V$3:$W$258,MATCH(INDEX($J14:$FE14,1,$FJ14),Capacity!$V$3:$V$258,0),2)+IF$9,255),Capacity!$S$3:$S$258,0),2)))</f>
        <v/>
      </c>
      <c r="IG15" t="str">
        <f>IF(IG14="","",IF($FI14="Y",0,INDEX(Capacity!$S$3:$T$258,MATCH(MOD(INDEX(Capacity!$V$3:$W$258,MATCH(INDEX($J14:$FE14,1,$FJ14),Capacity!$V$3:$V$258,0),2)+IG$9,255),Capacity!$S$3:$S$258,0),2)))</f>
        <v/>
      </c>
      <c r="IH15" t="str">
        <f>IF(IH14="","",IF($FI14="Y",0,INDEX(Capacity!$S$3:$T$258,MATCH(MOD(INDEX(Capacity!$V$3:$W$258,MATCH(INDEX($J14:$FE14,1,$FJ14),Capacity!$V$3:$V$258,0),2)+IH$9,255),Capacity!$S$3:$S$258,0),2)))</f>
        <v/>
      </c>
      <c r="II15" t="str">
        <f>IF(II14="","",IF($FI14="Y",0,INDEX(Capacity!$S$3:$T$258,MATCH(MOD(INDEX(Capacity!$V$3:$W$258,MATCH(INDEX($J14:$FE14,1,$FJ14),Capacity!$V$3:$V$258,0),2)+II$9,255),Capacity!$S$3:$S$258,0),2)))</f>
        <v/>
      </c>
      <c r="IJ15" t="str">
        <f>IF(IJ14="","",IF($FI14="Y",0,INDEX(Capacity!$S$3:$T$258,MATCH(MOD(INDEX(Capacity!$V$3:$W$258,MATCH(INDEX($J14:$FE14,1,$FJ14),Capacity!$V$3:$V$258,0),2)+IJ$9,255),Capacity!$S$3:$S$258,0),2)))</f>
        <v/>
      </c>
      <c r="IK15" t="str">
        <f>IF(IK14="","",IF($FI14="Y",0,INDEX(Capacity!$S$3:$T$258,MATCH(MOD(INDEX(Capacity!$V$3:$W$258,MATCH(INDEX($J14:$FE14,1,$FJ14),Capacity!$V$3:$V$258,0),2)+IK$9,255),Capacity!$S$3:$S$258,0),2)))</f>
        <v/>
      </c>
      <c r="IL15" t="str">
        <f>IF(IL14="","",IF($FI14="Y",0,INDEX(Capacity!$S$3:$T$258,MATCH(MOD(INDEX(Capacity!$V$3:$W$258,MATCH(INDEX($J14:$FE14,1,$FJ14),Capacity!$V$3:$V$258,0),2)+IL$9,255),Capacity!$S$3:$S$258,0),2)))</f>
        <v/>
      </c>
      <c r="IM15" t="str">
        <f>IF(IM14="","",IF($FI14="Y",0,INDEX(Capacity!$S$3:$T$258,MATCH(MOD(INDEX(Capacity!$V$3:$W$258,MATCH(INDEX($J14:$FE14,1,$FJ14),Capacity!$V$3:$V$258,0),2)+IM$9,255),Capacity!$S$3:$S$258,0),2)))</f>
        <v/>
      </c>
      <c r="IN15" t="str">
        <f>IF(IN14="","",IF($FI14="Y",0,INDEX(Capacity!$S$3:$T$258,MATCH(MOD(INDEX(Capacity!$V$3:$W$258,MATCH(INDEX($J14:$FE14,1,$FJ14),Capacity!$V$3:$V$258,0),2)+IN$9,255),Capacity!$S$3:$S$258,0),2)))</f>
        <v/>
      </c>
      <c r="IO15" t="str">
        <f>IF(IO14="","",IF($FI14="Y",0,INDEX(Capacity!$S$3:$T$258,MATCH(MOD(INDEX(Capacity!$V$3:$W$258,MATCH(INDEX($J14:$FE14,1,$FJ14),Capacity!$V$3:$V$258,0),2)+IO$9,255),Capacity!$S$3:$S$258,0),2)))</f>
        <v/>
      </c>
      <c r="IP15" t="str">
        <f>IF(IP14="","",IF($FI14="Y",0,INDEX(Capacity!$S$3:$T$258,MATCH(MOD(INDEX(Capacity!$V$3:$W$258,MATCH(INDEX($J14:$FE14,1,$FJ14),Capacity!$V$3:$V$258,0),2)+IP$9,255),Capacity!$S$3:$S$258,0),2)))</f>
        <v/>
      </c>
      <c r="IQ15" t="str">
        <f>IF(IQ14="","",IF($FI14="Y",0,INDEX(Capacity!$S$3:$T$258,MATCH(MOD(INDEX(Capacity!$V$3:$W$258,MATCH(INDEX($J14:$FE14,1,$FJ14),Capacity!$V$3:$V$258,0),2)+IQ$9,255),Capacity!$S$3:$S$258,0),2)))</f>
        <v/>
      </c>
      <c r="IR15" t="str">
        <f>IF(IR14="","",IF($FI14="Y",0,INDEX(Capacity!$S$3:$T$258,MATCH(MOD(INDEX(Capacity!$V$3:$W$258,MATCH(INDEX($J14:$FE14,1,$FJ14),Capacity!$V$3:$V$258,0),2)+IR$9,255),Capacity!$S$3:$S$258,0),2)))</f>
        <v/>
      </c>
      <c r="IS15" t="str">
        <f>IF(IS14="","",IF($FI14="Y",0,INDEX(Capacity!$S$3:$T$258,MATCH(MOD(INDEX(Capacity!$V$3:$W$258,MATCH(INDEX($J14:$FE14,1,$FJ14),Capacity!$V$3:$V$258,0),2)+IS$9,255),Capacity!$S$3:$S$258,0),2)))</f>
        <v/>
      </c>
      <c r="IT15" t="str">
        <f>IF(IT14="","",IF($FI14="Y",0,INDEX(Capacity!$S$3:$T$258,MATCH(MOD(INDEX(Capacity!$V$3:$W$258,MATCH(INDEX($J14:$FE14,1,$FJ14),Capacity!$V$3:$V$258,0),2)+IT$9,255),Capacity!$S$3:$S$258,0),2)))</f>
        <v/>
      </c>
      <c r="IU15" t="str">
        <f>IF(IU14="","",IF($FI14="Y",0,INDEX(Capacity!$S$3:$T$258,MATCH(MOD(INDEX(Capacity!$V$3:$W$258,MATCH(INDEX($J14:$FE14,1,$FJ14),Capacity!$V$3:$V$258,0),2)+IU$9,255),Capacity!$S$3:$S$258,0),2)))</f>
        <v/>
      </c>
      <c r="IV15" t="str">
        <f>IF(IV14="","",IF($FI14="Y",0,INDEX(Capacity!$S$3:$T$258,MATCH(MOD(INDEX(Capacity!$V$3:$W$258,MATCH(INDEX($J14:$FE14,1,$FJ14),Capacity!$V$3:$V$258,0),2)+IV$9,255),Capacity!$S$3:$S$258,0),2)))</f>
        <v/>
      </c>
      <c r="IW15" t="str">
        <f>IF(IW14="","",IF($FI14="Y",0,INDEX(Capacity!$S$3:$T$258,MATCH(MOD(INDEX(Capacity!$V$3:$W$258,MATCH(INDEX($J14:$FE14,1,$FJ14),Capacity!$V$3:$V$258,0),2)+IW$9,255),Capacity!$S$3:$S$258,0),2)))</f>
        <v/>
      </c>
      <c r="IX15" t="str">
        <f>IF(IX14="","",IF($FI14="Y",0,INDEX(Capacity!$S$3:$T$258,MATCH(MOD(INDEX(Capacity!$V$3:$W$258,MATCH(INDEX($J14:$FE14,1,$FJ14),Capacity!$V$3:$V$258,0),2)+IX$9,255),Capacity!$S$3:$S$258,0),2)))</f>
        <v/>
      </c>
      <c r="IY15" t="str">
        <f>IF(IY14="","",IF($FI14="Y",0,INDEX(Capacity!$S$3:$T$258,MATCH(MOD(INDEX(Capacity!$V$3:$W$258,MATCH(INDEX($J14:$FE14,1,$FJ14),Capacity!$V$3:$V$258,0),2)+IY$9,255),Capacity!$S$3:$S$258,0),2)))</f>
        <v/>
      </c>
      <c r="IZ15" t="str">
        <f>IF(IZ14="","",IF($FI14="Y",0,INDEX(Capacity!$S$3:$T$258,MATCH(MOD(INDEX(Capacity!$V$3:$W$258,MATCH(INDEX($J14:$FE14,1,$FJ14),Capacity!$V$3:$V$258,0),2)+IZ$9,255),Capacity!$S$3:$S$258,0),2)))</f>
        <v/>
      </c>
      <c r="JA15" t="str">
        <f>IF(JA14="","",IF($FI14="Y",0,INDEX(Capacity!$S$3:$T$258,MATCH(MOD(INDEX(Capacity!$V$3:$W$258,MATCH(INDEX($J14:$FE14,1,$FJ14),Capacity!$V$3:$V$258,0),2)+JA$9,255),Capacity!$S$3:$S$258,0),2)))</f>
        <v/>
      </c>
      <c r="JB15" t="str">
        <f>IF(JB14="","",IF($FI14="Y",0,INDEX(Capacity!$S$3:$T$258,MATCH(MOD(INDEX(Capacity!$V$3:$W$258,MATCH(INDEX($J14:$FE14,1,$FJ14),Capacity!$V$3:$V$258,0),2)+JB$9,255),Capacity!$S$3:$S$258,0),2)))</f>
        <v/>
      </c>
      <c r="JC15" t="str">
        <f>IF(JC14="","",IF($FI14="Y",0,INDEX(Capacity!$S$3:$T$258,MATCH(MOD(INDEX(Capacity!$V$3:$W$258,MATCH(INDEX($J14:$FE14,1,$FJ14),Capacity!$V$3:$V$258,0),2)+JC$9,255),Capacity!$S$3:$S$258,0),2)))</f>
        <v/>
      </c>
      <c r="JD15" t="str">
        <f>IF(JD14="","",IF($FI14="Y",0,INDEX(Capacity!$S$3:$T$258,MATCH(MOD(INDEX(Capacity!$V$3:$W$258,MATCH(INDEX($J14:$FE14,1,$FJ14),Capacity!$V$3:$V$258,0),2)+JD$9,255),Capacity!$S$3:$S$258,0),2)))</f>
        <v/>
      </c>
      <c r="JE15" t="str">
        <f>IF(JE14="","",IF($FI14="Y",0,INDEX(Capacity!$S$3:$T$258,MATCH(MOD(INDEX(Capacity!$V$3:$W$258,MATCH(INDEX($J14:$FE14,1,$FJ14),Capacity!$V$3:$V$258,0),2)+JE$9,255),Capacity!$S$3:$S$258,0),2)))</f>
        <v/>
      </c>
      <c r="JF15" t="str">
        <f>IF(JF14="","",IF($FI14="Y",0,INDEX(Capacity!$S$3:$T$258,MATCH(MOD(INDEX(Capacity!$V$3:$W$258,MATCH(INDEX($J14:$FE14,1,$FJ14),Capacity!$V$3:$V$258,0),2)+JF$9,255),Capacity!$S$3:$S$258,0),2)))</f>
        <v/>
      </c>
      <c r="JG15" t="str">
        <f>IF(JG14="","",IF($FI14="Y",0,INDEX(Capacity!$S$3:$T$258,MATCH(MOD(INDEX(Capacity!$V$3:$W$258,MATCH(INDEX($J14:$FE14,1,$FJ14),Capacity!$V$3:$V$258,0),2)+JG$9,255),Capacity!$S$3:$S$258,0),2)))</f>
        <v/>
      </c>
      <c r="JH15" t="str">
        <f>IF(JH14="","",IF($FI14="Y",0,INDEX(Capacity!$S$3:$T$258,MATCH(MOD(INDEX(Capacity!$V$3:$W$258,MATCH(INDEX($J14:$FE14,1,$FJ14),Capacity!$V$3:$V$258,0),2)+JH$9,255),Capacity!$S$3:$S$258,0),2)))</f>
        <v/>
      </c>
      <c r="JI15" t="str">
        <f>IF(JI14="","",IF($FI14="Y",0,INDEX(Capacity!$S$3:$T$258,MATCH(MOD(INDEX(Capacity!$V$3:$W$258,MATCH(INDEX($J14:$FE14,1,$FJ14),Capacity!$V$3:$V$258,0),2)+JI$9,255),Capacity!$S$3:$S$258,0),2)))</f>
        <v/>
      </c>
      <c r="JJ15" t="str">
        <f>IF(JJ14="","",IF($FI14="Y",0,INDEX(Capacity!$S$3:$T$258,MATCH(MOD(INDEX(Capacity!$V$3:$W$258,MATCH(INDEX($J14:$FE14,1,$FJ14),Capacity!$V$3:$V$258,0),2)+JJ$9,255),Capacity!$S$3:$S$258,0),2)))</f>
        <v/>
      </c>
      <c r="JK15" t="str">
        <f>IF(JK14="","",IF($FI14="Y",0,INDEX(Capacity!$S$3:$T$258,MATCH(MOD(INDEX(Capacity!$V$3:$W$258,MATCH(INDEX($J14:$FE14,1,$FJ14),Capacity!$V$3:$V$258,0),2)+JK$9,255),Capacity!$S$3:$S$258,0),2)))</f>
        <v/>
      </c>
      <c r="JL15" t="str">
        <f>IF(JL14="","",IF($FI14="Y",0,INDEX(Capacity!$S$3:$T$258,MATCH(MOD(INDEX(Capacity!$V$3:$W$258,MATCH(INDEX($J14:$FE14,1,$FJ14),Capacity!$V$3:$V$258,0),2)+JL$9,255),Capacity!$S$3:$S$258,0),2)))</f>
        <v/>
      </c>
      <c r="JM15" t="str">
        <f>IF(JM14="","",IF($FI14="Y",0,INDEX(Capacity!$S$3:$T$258,MATCH(MOD(INDEX(Capacity!$V$3:$W$258,MATCH(INDEX($J14:$FE14,1,$FJ14),Capacity!$V$3:$V$258,0),2)+JM$9,255),Capacity!$S$3:$S$258,0),2)))</f>
        <v/>
      </c>
      <c r="JN15" t="str">
        <f>IF(JN14="","",IF($FI14="Y",0,INDEX(Capacity!$S$3:$T$258,MATCH(MOD(INDEX(Capacity!$V$3:$W$258,MATCH(INDEX($J14:$FE14,1,$FJ14),Capacity!$V$3:$V$258,0),2)+JN$9,255),Capacity!$S$3:$S$258,0),2)))</f>
        <v/>
      </c>
      <c r="JO15" t="str">
        <f>IF(JO14="","",IF($FI14="Y",0,INDEX(Capacity!$S$3:$T$258,MATCH(MOD(INDEX(Capacity!$V$3:$W$258,MATCH(INDEX($J14:$FE14,1,$FJ14),Capacity!$V$3:$V$258,0),2)+JO$9,255),Capacity!$S$3:$S$258,0),2)))</f>
        <v/>
      </c>
      <c r="JP15" t="str">
        <f>IF(JP14="","",IF($FI14="Y",0,INDEX(Capacity!$S$3:$T$258,MATCH(MOD(INDEX(Capacity!$V$3:$W$258,MATCH(INDEX($J14:$FE14,1,$FJ14),Capacity!$V$3:$V$258,0),2)+JP$9,255),Capacity!$S$3:$S$258,0),2)))</f>
        <v/>
      </c>
      <c r="JQ15" t="str">
        <f>IF(JQ14="","",IF($FI14="Y",0,INDEX(Capacity!$S$3:$T$258,MATCH(MOD(INDEX(Capacity!$V$3:$W$258,MATCH(INDEX($J14:$FE14,1,$FJ14),Capacity!$V$3:$V$258,0),2)+JQ$9,255),Capacity!$S$3:$S$258,0),2)))</f>
        <v/>
      </c>
      <c r="JR15" t="str">
        <f>IF(JR14="","",IF($FI14="Y",0,INDEX(Capacity!$S$3:$T$258,MATCH(MOD(INDEX(Capacity!$V$3:$W$258,MATCH(INDEX($J14:$FE14,1,$FJ14),Capacity!$V$3:$V$258,0),2)+JR$9,255),Capacity!$S$3:$S$258,0),2)))</f>
        <v/>
      </c>
      <c r="JS15" t="str">
        <f>IF(JS14="","",IF($FI14="Y",0,INDEX(Capacity!$S$3:$T$258,MATCH(MOD(INDEX(Capacity!$V$3:$W$258,MATCH(INDEX($J14:$FE14,1,$FJ14),Capacity!$V$3:$V$258,0),2)+JS$9,255),Capacity!$S$3:$S$258,0),2)))</f>
        <v/>
      </c>
      <c r="JT15" t="str">
        <f>IF(JT14="","",IF($FI14="Y",0,INDEX(Capacity!$S$3:$T$258,MATCH(MOD(INDEX(Capacity!$V$3:$W$258,MATCH(INDEX($J14:$FE14,1,$FJ14),Capacity!$V$3:$V$258,0),2)+JT$9,255),Capacity!$S$3:$S$258,0),2)))</f>
        <v/>
      </c>
      <c r="JU15" t="str">
        <f>IF(JU14="","",IF($FI14="Y",0,INDEX(Capacity!$S$3:$T$258,MATCH(MOD(INDEX(Capacity!$V$3:$W$258,MATCH(INDEX($J14:$FE14,1,$FJ14),Capacity!$V$3:$V$258,0),2)+JU$9,255),Capacity!$S$3:$S$258,0),2)))</f>
        <v/>
      </c>
      <c r="JV15" t="str">
        <f>IF(JV14="","",IF($FI14="Y",0,INDEX(Capacity!$S$3:$T$258,MATCH(MOD(INDEX(Capacity!$V$3:$W$258,MATCH(INDEX($J14:$FE14,1,$FJ14),Capacity!$V$3:$V$258,0),2)+JV$9,255),Capacity!$S$3:$S$258,0),2)))</f>
        <v/>
      </c>
      <c r="JW15" t="str">
        <f>IF(JW14="","",IF($FI14="Y",0,INDEX(Capacity!$S$3:$T$258,MATCH(MOD(INDEX(Capacity!$V$3:$W$258,MATCH(INDEX($J14:$FE14,1,$FJ14),Capacity!$V$3:$V$258,0),2)+JW$9,255),Capacity!$S$3:$S$258,0),2)))</f>
        <v/>
      </c>
      <c r="JX15" t="str">
        <f>IF(JX14="","",IF($FI14="Y",0,INDEX(Capacity!$S$3:$T$258,MATCH(MOD(INDEX(Capacity!$V$3:$W$258,MATCH(INDEX($J14:$FE14,1,$FJ14),Capacity!$V$3:$V$258,0),2)+JX$9,255),Capacity!$S$3:$S$258,0),2)))</f>
        <v/>
      </c>
      <c r="JY15" t="str">
        <f>IF(JY14="","",IF($FI14="Y",0,INDEX(Capacity!$S$3:$T$258,MATCH(MOD(INDEX(Capacity!$V$3:$W$258,MATCH(INDEX($J14:$FE14,1,$FJ14),Capacity!$V$3:$V$258,0),2)+JY$9,255),Capacity!$S$3:$S$258,0),2)))</f>
        <v/>
      </c>
      <c r="JZ15" t="str">
        <f>IF(JZ14="","",IF($FI14="Y",0,INDEX(Capacity!$S$3:$T$258,MATCH(MOD(INDEX(Capacity!$V$3:$W$258,MATCH(INDEX($J14:$FE14,1,$FJ14),Capacity!$V$3:$V$258,0),2)+JZ$9,255),Capacity!$S$3:$S$258,0),2)))</f>
        <v/>
      </c>
      <c r="KA15" t="str">
        <f>IF(KA14="","",IF($FI14="Y",0,INDEX(Capacity!$S$3:$T$258,MATCH(MOD(INDEX(Capacity!$V$3:$W$258,MATCH(INDEX($J14:$FE14,1,$FJ14),Capacity!$V$3:$V$258,0),2)+KA$9,255),Capacity!$S$3:$S$258,0),2)))</f>
        <v/>
      </c>
      <c r="KB15" t="str">
        <f>IF(KB14="","",IF($FI14="Y",0,INDEX(Capacity!$S$3:$T$258,MATCH(MOD(INDEX(Capacity!$V$3:$W$258,MATCH(INDEX($J14:$FE14,1,$FJ14),Capacity!$V$3:$V$258,0),2)+KB$9,255),Capacity!$S$3:$S$258,0),2)))</f>
        <v/>
      </c>
      <c r="KC15" t="str">
        <f>IF(KC14="","",IF($FI14="Y",0,INDEX(Capacity!$S$3:$T$258,MATCH(MOD(INDEX(Capacity!$V$3:$W$258,MATCH(INDEX($J14:$FE14,1,$FJ14),Capacity!$V$3:$V$258,0),2)+KC$9,255),Capacity!$S$3:$S$258,0),2)))</f>
        <v/>
      </c>
      <c r="KD15" t="str">
        <f>IF(KD14="","",IF($FI14="Y",0,INDEX(Capacity!$S$3:$T$258,MATCH(MOD(INDEX(Capacity!$V$3:$W$258,MATCH(INDEX($J14:$FE14,1,$FJ14),Capacity!$V$3:$V$258,0),2)+KD$9,255),Capacity!$S$3:$S$258,0),2)))</f>
        <v/>
      </c>
      <c r="KE15" t="str">
        <f>IF(KE14="","",IF($FI14="Y",0,INDEX(Capacity!$S$3:$T$258,MATCH(MOD(INDEX(Capacity!$V$3:$W$258,MATCH(INDEX($J14:$FE14,1,$FJ14),Capacity!$V$3:$V$258,0),2)+KE$9,255),Capacity!$S$3:$S$258,0),2)))</f>
        <v/>
      </c>
      <c r="KF15" t="str">
        <f>IF(KF14="","",IF($FI14="Y",0,INDEX(Capacity!$S$3:$T$258,MATCH(MOD(INDEX(Capacity!$V$3:$W$258,MATCH(INDEX($J14:$FE14,1,$FJ14),Capacity!$V$3:$V$258,0),2)+KF$9,255),Capacity!$S$3:$S$258,0),2)))</f>
        <v/>
      </c>
      <c r="KG15" t="str">
        <f>IF(KG14="","",IF($FI14="Y",0,INDEX(Capacity!$S$3:$T$258,MATCH(MOD(INDEX(Capacity!$V$3:$W$258,MATCH(INDEX($J14:$FE14,1,$FJ14),Capacity!$V$3:$V$258,0),2)+KG$9,255),Capacity!$S$3:$S$258,0),2)))</f>
        <v/>
      </c>
      <c r="KH15" t="str">
        <f>IF(KH14="","",IF($FI14="Y",0,INDEX(Capacity!$S$3:$T$258,MATCH(MOD(INDEX(Capacity!$V$3:$W$258,MATCH(INDEX($J14:$FE14,1,$FJ14),Capacity!$V$3:$V$258,0),2)+KH$9,255),Capacity!$S$3:$S$258,0),2)))</f>
        <v/>
      </c>
      <c r="KI15" t="str">
        <f>IF(KI14="","",IF($FI14="Y",0,INDEX(Capacity!$S$3:$T$258,MATCH(MOD(INDEX(Capacity!$V$3:$W$258,MATCH(INDEX($J14:$FE14,1,$FJ14),Capacity!$V$3:$V$258,0),2)+KI$9,255),Capacity!$S$3:$S$258,0),2)))</f>
        <v/>
      </c>
      <c r="KJ15" t="str">
        <f>IF(KJ14="","",IF($FI14="Y",0,INDEX(Capacity!$S$3:$T$258,MATCH(MOD(INDEX(Capacity!$V$3:$W$258,MATCH(INDEX($J14:$FE14,1,$FJ14),Capacity!$V$3:$V$258,0),2)+KJ$9,255),Capacity!$S$3:$S$258,0),2)))</f>
        <v/>
      </c>
      <c r="KK15" t="str">
        <f>IF(KK14="","",IF($FI14="Y",0,INDEX(Capacity!$S$3:$T$258,MATCH(MOD(INDEX(Capacity!$V$3:$W$258,MATCH(INDEX($J14:$FE14,1,$FJ14),Capacity!$V$3:$V$258,0),2)+KK$9,255),Capacity!$S$3:$S$258,0),2)))</f>
        <v/>
      </c>
      <c r="KL15" t="str">
        <f>IF(KL14="","",IF($FI14="Y",0,INDEX(Capacity!$S$3:$T$258,MATCH(MOD(INDEX(Capacity!$V$3:$W$258,MATCH(INDEX($J14:$FE14,1,$FJ14),Capacity!$V$3:$V$258,0),2)+KL$9,255),Capacity!$S$3:$S$258,0),2)))</f>
        <v/>
      </c>
      <c r="KM15" t="str">
        <f>IF(KM14="","",IF($FI14="Y",0,INDEX(Capacity!$S$3:$T$258,MATCH(MOD(INDEX(Capacity!$V$3:$W$258,MATCH(INDEX($J14:$FE14,1,$FJ14),Capacity!$V$3:$V$258,0),2)+KM$9,255),Capacity!$S$3:$S$258,0),2)))</f>
        <v/>
      </c>
      <c r="KN15" t="str">
        <f>IF(KN14="","",IF($FI14="Y",0,INDEX(Capacity!$S$3:$T$258,MATCH(MOD(INDEX(Capacity!$V$3:$W$258,MATCH(INDEX($J14:$FE14,1,$FJ14),Capacity!$V$3:$V$258,0),2)+KN$9,255),Capacity!$S$3:$S$258,0),2)))</f>
        <v/>
      </c>
      <c r="KO15" t="str">
        <f>IF(KO14="","",IF($FI14="Y",0,INDEX(Capacity!$S$3:$T$258,MATCH(MOD(INDEX(Capacity!$V$3:$W$258,MATCH(INDEX($J14:$FE14,1,$FJ14),Capacity!$V$3:$V$258,0),2)+KO$9,255),Capacity!$S$3:$S$258,0),2)))</f>
        <v/>
      </c>
      <c r="KP15" t="str">
        <f>IF(KP14="","",IF($FI14="Y",0,INDEX(Capacity!$S$3:$T$258,MATCH(MOD(INDEX(Capacity!$V$3:$W$258,MATCH(INDEX($J14:$FE14,1,$FJ14),Capacity!$V$3:$V$258,0),2)+KP$9,255),Capacity!$S$3:$S$258,0),2)))</f>
        <v/>
      </c>
      <c r="KQ15" t="str">
        <f>IF(KQ14="","",IF($FI14="Y",0,INDEX(Capacity!$S$3:$T$258,MATCH(MOD(INDEX(Capacity!$V$3:$W$258,MATCH(INDEX($J14:$FE14,1,$FJ14),Capacity!$V$3:$V$258,0),2)+KQ$9,255),Capacity!$S$3:$S$258,0),2)))</f>
        <v/>
      </c>
      <c r="KR15" t="str">
        <f>IF(KR14="","",IF($FI14="Y",0,INDEX(Capacity!$S$3:$T$258,MATCH(MOD(INDEX(Capacity!$V$3:$W$258,MATCH(INDEX($J14:$FE14,1,$FJ14),Capacity!$V$3:$V$258,0),2)+KR$9,255),Capacity!$S$3:$S$258,0),2)))</f>
        <v/>
      </c>
      <c r="KS15" t="str">
        <f>IF(KS14="","",IF($FI14="Y",0,INDEX(Capacity!$S$3:$T$258,MATCH(MOD(INDEX(Capacity!$V$3:$W$258,MATCH(INDEX($J14:$FE14,1,$FJ14),Capacity!$V$3:$V$258,0),2)+KS$9,255),Capacity!$S$3:$S$258,0),2)))</f>
        <v/>
      </c>
      <c r="KT15" t="str">
        <f>IF(KT14="","",IF($FI14="Y",0,INDEX(Capacity!$S$3:$T$258,MATCH(MOD(INDEX(Capacity!$V$3:$W$258,MATCH(INDEX($J14:$FE14,1,$FJ14),Capacity!$V$3:$V$258,0),2)+KT$9,255),Capacity!$S$3:$S$258,0),2)))</f>
        <v/>
      </c>
      <c r="KU15" t="str">
        <f>IF(KU14="","",IF($FI14="Y",0,INDEX(Capacity!$S$3:$T$258,MATCH(MOD(INDEX(Capacity!$V$3:$W$258,MATCH(INDEX($J14:$FE14,1,$FJ14),Capacity!$V$3:$V$258,0),2)+KU$9,255),Capacity!$S$3:$S$258,0),2)))</f>
        <v/>
      </c>
      <c r="KV15" t="str">
        <f>IF(KV14="","",IF($FI14="Y",0,INDEX(Capacity!$S$3:$T$258,MATCH(MOD(INDEX(Capacity!$V$3:$W$258,MATCH(INDEX($J14:$FE14,1,$FJ14),Capacity!$V$3:$V$258,0),2)+KV$9,255),Capacity!$S$3:$S$258,0),2)))</f>
        <v/>
      </c>
      <c r="KW15" t="str">
        <f>IF(KW14="","",IF($FI14="Y",0,INDEX(Capacity!$S$3:$T$258,MATCH(MOD(INDEX(Capacity!$V$3:$W$258,MATCH(INDEX($J14:$FE14,1,$FJ14),Capacity!$V$3:$V$258,0),2)+KW$9,255),Capacity!$S$3:$S$258,0),2)))</f>
        <v/>
      </c>
      <c r="KX15" t="str">
        <f>IF(KX14="","",IF($FI14="Y",0,INDEX(Capacity!$S$3:$T$258,MATCH(MOD(INDEX(Capacity!$V$3:$W$258,MATCH(INDEX($J14:$FE14,1,$FJ14),Capacity!$V$3:$V$258,0),2)+KX$9,255),Capacity!$S$3:$S$258,0),2)))</f>
        <v/>
      </c>
      <c r="KY15" t="str">
        <f>IF(KY14="","",IF($FI14="Y",0,INDEX(Capacity!$S$3:$T$258,MATCH(MOD(INDEX(Capacity!$V$3:$W$258,MATCH(INDEX($J14:$FE14,1,$FJ14),Capacity!$V$3:$V$258,0),2)+KY$9,255),Capacity!$S$3:$S$258,0),2)))</f>
        <v/>
      </c>
      <c r="KZ15" t="str">
        <f>IF(KZ14="","",IF($FI14="Y",0,INDEX(Capacity!$S$3:$T$258,MATCH(MOD(INDEX(Capacity!$V$3:$W$258,MATCH(INDEX($J14:$FE14,1,$FJ14),Capacity!$V$3:$V$258,0),2)+KZ$9,255),Capacity!$S$3:$S$258,0),2)))</f>
        <v/>
      </c>
      <c r="LA15" t="str">
        <f>IF(LA14="","",IF($FI14="Y",0,INDEX(Capacity!$S$3:$T$258,MATCH(MOD(INDEX(Capacity!$V$3:$W$258,MATCH(INDEX($J14:$FE14,1,$FJ14),Capacity!$V$3:$V$258,0),2)+LA$9,255),Capacity!$S$3:$S$258,0),2)))</f>
        <v/>
      </c>
      <c r="LB15" t="str">
        <f>IF(LB14="","",IF($FI14="Y",0,INDEX(Capacity!$S$3:$T$258,MATCH(MOD(INDEX(Capacity!$V$3:$W$258,MATCH(INDEX($J14:$FE14,1,$FJ14),Capacity!$V$3:$V$258,0),2)+LB$9,255),Capacity!$S$3:$S$258,0),2)))</f>
        <v/>
      </c>
      <c r="LC15" t="str">
        <f>IF(LC14="","",IF($FI14="Y",0,INDEX(Capacity!$S$3:$T$258,MATCH(MOD(INDEX(Capacity!$V$3:$W$258,MATCH(INDEX($J14:$FE14,1,$FJ14),Capacity!$V$3:$V$258,0),2)+LC$9,255),Capacity!$S$3:$S$258,0),2)))</f>
        <v/>
      </c>
      <c r="LD15" t="str">
        <f>IF(LD14="","",IF($FI14="Y",0,INDEX(Capacity!$S$3:$T$258,MATCH(MOD(INDEX(Capacity!$V$3:$W$258,MATCH(INDEX($J14:$FE14,1,$FJ14),Capacity!$V$3:$V$258,0),2)+LD$9,255),Capacity!$S$3:$S$258,0),2)))</f>
        <v/>
      </c>
      <c r="LE15" t="str">
        <f>IF(LE14="","",IF($FI14="Y",0,INDEX(Capacity!$S$3:$T$258,MATCH(MOD(INDEX(Capacity!$V$3:$W$258,MATCH(INDEX($J14:$FE14,1,$FJ14),Capacity!$V$3:$V$258,0),2)+LE$9,255),Capacity!$S$3:$S$258,0),2)))</f>
        <v/>
      </c>
      <c r="LF15" t="str">
        <f>IF(LF14="","",IF($FI14="Y",0,INDEX(Capacity!$S$3:$T$258,MATCH(MOD(INDEX(Capacity!$V$3:$W$258,MATCH(INDEX($J14:$FE14,1,$FJ14),Capacity!$V$3:$V$258,0),2)+LF$9,255),Capacity!$S$3:$S$258,0),2)))</f>
        <v/>
      </c>
      <c r="LG15" t="str">
        <f>IF(LG14="","",IF($FI14="Y",0,INDEX(Capacity!$S$3:$T$258,MATCH(MOD(INDEX(Capacity!$V$3:$W$258,MATCH(INDEX($J14:$FE14,1,$FJ14),Capacity!$V$3:$V$258,0),2)+LG$9,255),Capacity!$S$3:$S$258,0),2)))</f>
        <v/>
      </c>
      <c r="LH15" t="str">
        <f>IF(LH14="","",IF($FI14="Y",0,INDEX(Capacity!$S$3:$T$258,MATCH(MOD(INDEX(Capacity!$V$3:$W$258,MATCH(INDEX($J14:$FE14,1,$FJ14),Capacity!$V$3:$V$258,0),2)+LH$9,255),Capacity!$S$3:$S$258,0),2)))</f>
        <v/>
      </c>
    </row>
    <row r="16" spans="1:320" x14ac:dyDescent="0.25">
      <c r="B16" s="69">
        <f>INDEX(Capacity!$I$2:$O$162,MATCH('25x25ByteQRVersion2L'!AH9&amp;"-"&amp;'25x25ByteQRVersion2L'!AH10,Capacity!$I$2:$I$162,0),4)+INDEX(Capacity!$I$2:$O$162,MATCH('25x25ByteQRVersion2L'!AH9&amp;"-"&amp;'25x25ByteQRVersion2L'!AH10,Capacity!$I$2:$I$162,0),6)</f>
        <v>1</v>
      </c>
      <c r="C16" s="70" t="s">
        <v>460</v>
      </c>
      <c r="D16" s="45"/>
      <c r="E16" s="46"/>
      <c r="I16" s="7">
        <f t="shared" si="26"/>
        <v>7</v>
      </c>
      <c r="J16" t="str">
        <f t="shared" si="30"/>
        <v/>
      </c>
      <c r="K16" t="str">
        <f t="shared" si="30"/>
        <v/>
      </c>
      <c r="L16" t="str">
        <f t="shared" si="30"/>
        <v/>
      </c>
      <c r="M16" t="str">
        <f t="shared" si="30"/>
        <v/>
      </c>
      <c r="N16" t="str">
        <f t="shared" si="30"/>
        <v/>
      </c>
      <c r="O16" t="str">
        <f t="shared" si="30"/>
        <v/>
      </c>
      <c r="P16">
        <f t="shared" si="30"/>
        <v>0</v>
      </c>
      <c r="Q16">
        <f t="shared" si="30"/>
        <v>185</v>
      </c>
      <c r="R16">
        <f t="shared" si="30"/>
        <v>123</v>
      </c>
      <c r="S16">
        <f t="shared" si="30"/>
        <v>232</v>
      </c>
      <c r="T16">
        <f t="shared" si="30"/>
        <v>28</v>
      </c>
      <c r="U16">
        <f t="shared" si="30"/>
        <v>228</v>
      </c>
      <c r="V16">
        <f t="shared" si="30"/>
        <v>113</v>
      </c>
      <c r="W16">
        <f t="shared" si="30"/>
        <v>156</v>
      </c>
      <c r="X16">
        <f t="shared" si="30"/>
        <v>139</v>
      </c>
      <c r="Y16">
        <f t="shared" si="30"/>
        <v>70</v>
      </c>
      <c r="Z16">
        <f t="shared" si="30"/>
        <v>62</v>
      </c>
      <c r="AA16">
        <f t="shared" si="30"/>
        <v>208</v>
      </c>
      <c r="AB16">
        <f t="shared" si="30"/>
        <v>236</v>
      </c>
      <c r="AC16">
        <f t="shared" si="30"/>
        <v>17</v>
      </c>
      <c r="AD16">
        <f t="shared" si="30"/>
        <v>236</v>
      </c>
      <c r="AE16">
        <f t="shared" si="30"/>
        <v>17</v>
      </c>
      <c r="AF16">
        <f t="shared" si="30"/>
        <v>236</v>
      </c>
      <c r="AG16">
        <f t="shared" si="30"/>
        <v>17</v>
      </c>
      <c r="AH16">
        <f t="shared" si="30"/>
        <v>236</v>
      </c>
      <c r="AI16">
        <f t="shared" si="30"/>
        <v>17</v>
      </c>
      <c r="AJ16">
        <f t="shared" si="30"/>
        <v>236</v>
      </c>
      <c r="AK16">
        <f t="shared" si="30"/>
        <v>17</v>
      </c>
      <c r="AL16">
        <f t="shared" si="30"/>
        <v>236</v>
      </c>
      <c r="AM16">
        <f t="shared" si="30"/>
        <v>17</v>
      </c>
      <c r="AN16">
        <f t="shared" si="30"/>
        <v>236</v>
      </c>
      <c r="AO16">
        <f t="shared" si="30"/>
        <v>17</v>
      </c>
      <c r="AP16">
        <f t="shared" si="30"/>
        <v>236</v>
      </c>
      <c r="AQ16">
        <f t="shared" si="30"/>
        <v>17</v>
      </c>
      <c r="AR16">
        <f t="shared" si="30"/>
        <v>0</v>
      </c>
      <c r="AS16">
        <f t="shared" si="30"/>
        <v>0</v>
      </c>
      <c r="AT16">
        <f t="shared" si="30"/>
        <v>0</v>
      </c>
      <c r="AU16">
        <f t="shared" si="30"/>
        <v>0</v>
      </c>
      <c r="AV16">
        <f t="shared" si="30"/>
        <v>0</v>
      </c>
      <c r="AW16">
        <f t="shared" si="30"/>
        <v>0</v>
      </c>
      <c r="AX16">
        <f t="shared" si="30"/>
        <v>0</v>
      </c>
      <c r="AY16">
        <f t="shared" si="30"/>
        <v>0</v>
      </c>
      <c r="AZ16">
        <f t="shared" si="30"/>
        <v>0</v>
      </c>
      <c r="BA16">
        <f t="shared" si="30"/>
        <v>0</v>
      </c>
      <c r="BB16">
        <f t="shared" si="30"/>
        <v>0</v>
      </c>
      <c r="BC16">
        <f t="shared" si="30"/>
        <v>0</v>
      </c>
      <c r="BD16">
        <f t="shared" si="30"/>
        <v>0</v>
      </c>
      <c r="BE16">
        <f t="shared" si="30"/>
        <v>0</v>
      </c>
      <c r="BF16">
        <f t="shared" si="30"/>
        <v>0</v>
      </c>
      <c r="BG16">
        <f t="shared" si="30"/>
        <v>0</v>
      </c>
      <c r="BH16">
        <f t="shared" si="30"/>
        <v>0</v>
      </c>
      <c r="BI16">
        <f t="shared" si="30"/>
        <v>0</v>
      </c>
      <c r="BJ16">
        <f t="shared" si="30"/>
        <v>0</v>
      </c>
      <c r="BK16">
        <f t="shared" si="30"/>
        <v>0</v>
      </c>
      <c r="BL16">
        <f t="shared" si="30"/>
        <v>0</v>
      </c>
      <c r="BM16">
        <f t="shared" si="30"/>
        <v>0</v>
      </c>
      <c r="BN16">
        <f t="shared" si="30"/>
        <v>0</v>
      </c>
      <c r="BO16">
        <f t="shared" si="30"/>
        <v>0</v>
      </c>
      <c r="BP16">
        <f t="shared" si="30"/>
        <v>0</v>
      </c>
      <c r="BQ16">
        <f t="shared" si="30"/>
        <v>0</v>
      </c>
      <c r="BR16">
        <f t="shared" si="30"/>
        <v>0</v>
      </c>
      <c r="BS16">
        <f t="shared" si="30"/>
        <v>0</v>
      </c>
      <c r="BT16">
        <f t="shared" si="30"/>
        <v>0</v>
      </c>
      <c r="BU16">
        <f t="shared" si="28"/>
        <v>0</v>
      </c>
      <c r="BV16">
        <f t="shared" si="28"/>
        <v>0</v>
      </c>
      <c r="BW16">
        <f t="shared" si="28"/>
        <v>0</v>
      </c>
      <c r="BX16">
        <f t="shared" si="28"/>
        <v>0</v>
      </c>
      <c r="BY16">
        <f t="shared" si="28"/>
        <v>0</v>
      </c>
      <c r="BZ16">
        <f t="shared" si="28"/>
        <v>0</v>
      </c>
      <c r="CA16">
        <f t="shared" si="28"/>
        <v>0</v>
      </c>
      <c r="CB16">
        <f t="shared" si="28"/>
        <v>0</v>
      </c>
      <c r="CC16">
        <f t="shared" si="28"/>
        <v>0</v>
      </c>
      <c r="CD16">
        <f t="shared" si="28"/>
        <v>0</v>
      </c>
      <c r="CE16">
        <f t="shared" si="28"/>
        <v>0</v>
      </c>
      <c r="CF16">
        <f t="shared" si="28"/>
        <v>0</v>
      </c>
      <c r="CG16">
        <f t="shared" si="28"/>
        <v>0</v>
      </c>
      <c r="CH16">
        <f t="shared" si="28"/>
        <v>0</v>
      </c>
      <c r="CI16">
        <f t="shared" si="28"/>
        <v>0</v>
      </c>
      <c r="CJ16">
        <f t="shared" si="28"/>
        <v>0</v>
      </c>
      <c r="CK16">
        <f t="shared" si="31"/>
        <v>0</v>
      </c>
      <c r="CL16">
        <f t="shared" si="31"/>
        <v>0</v>
      </c>
      <c r="CM16">
        <f t="shared" si="31"/>
        <v>0</v>
      </c>
      <c r="CN16">
        <f t="shared" si="31"/>
        <v>0</v>
      </c>
      <c r="CO16">
        <f t="shared" si="31"/>
        <v>0</v>
      </c>
      <c r="CP16">
        <f t="shared" si="31"/>
        <v>0</v>
      </c>
      <c r="CQ16">
        <f t="shared" si="31"/>
        <v>0</v>
      </c>
      <c r="CR16">
        <f t="shared" si="31"/>
        <v>0</v>
      </c>
      <c r="CS16">
        <f t="shared" si="31"/>
        <v>0</v>
      </c>
      <c r="CT16">
        <f t="shared" si="31"/>
        <v>0</v>
      </c>
      <c r="CU16">
        <f t="shared" si="31"/>
        <v>0</v>
      </c>
      <c r="CV16">
        <f t="shared" si="31"/>
        <v>0</v>
      </c>
      <c r="CW16">
        <f t="shared" si="31"/>
        <v>0</v>
      </c>
      <c r="CX16">
        <f t="shared" si="31"/>
        <v>0</v>
      </c>
      <c r="CY16">
        <f t="shared" si="31"/>
        <v>0</v>
      </c>
      <c r="CZ16">
        <f t="shared" si="31"/>
        <v>0</v>
      </c>
      <c r="DA16">
        <f t="shared" si="31"/>
        <v>0</v>
      </c>
      <c r="DB16">
        <f t="shared" si="31"/>
        <v>0</v>
      </c>
      <c r="DC16">
        <f t="shared" si="31"/>
        <v>0</v>
      </c>
      <c r="DD16">
        <f t="shared" si="31"/>
        <v>0</v>
      </c>
      <c r="DE16">
        <f t="shared" si="31"/>
        <v>0</v>
      </c>
      <c r="DF16">
        <f t="shared" si="31"/>
        <v>0</v>
      </c>
      <c r="DG16">
        <f t="shared" si="31"/>
        <v>0</v>
      </c>
      <c r="DH16">
        <f t="shared" si="31"/>
        <v>0</v>
      </c>
      <c r="DI16">
        <f t="shared" si="31"/>
        <v>0</v>
      </c>
      <c r="DJ16">
        <f t="shared" si="31"/>
        <v>0</v>
      </c>
      <c r="DK16">
        <f t="shared" si="31"/>
        <v>0</v>
      </c>
      <c r="DL16">
        <f t="shared" si="31"/>
        <v>0</v>
      </c>
      <c r="DM16">
        <f t="shared" si="31"/>
        <v>0</v>
      </c>
      <c r="DN16">
        <f t="shared" si="31"/>
        <v>0</v>
      </c>
      <c r="DO16">
        <f t="shared" si="31"/>
        <v>0</v>
      </c>
      <c r="DP16">
        <f t="shared" si="31"/>
        <v>0</v>
      </c>
      <c r="DQ16">
        <f t="shared" si="31"/>
        <v>0</v>
      </c>
      <c r="DR16">
        <f t="shared" si="31"/>
        <v>0</v>
      </c>
      <c r="DS16">
        <f t="shared" si="31"/>
        <v>0</v>
      </c>
      <c r="DT16">
        <f t="shared" si="31"/>
        <v>0</v>
      </c>
      <c r="DU16">
        <f t="shared" si="31"/>
        <v>0</v>
      </c>
      <c r="DV16">
        <f t="shared" si="31"/>
        <v>0</v>
      </c>
      <c r="DW16">
        <f t="shared" si="31"/>
        <v>0</v>
      </c>
      <c r="DX16">
        <f t="shared" si="31"/>
        <v>0</v>
      </c>
      <c r="DY16">
        <f t="shared" si="31"/>
        <v>0</v>
      </c>
      <c r="DZ16">
        <f t="shared" si="31"/>
        <v>0</v>
      </c>
      <c r="EA16">
        <f t="shared" si="31"/>
        <v>0</v>
      </c>
      <c r="EB16">
        <f t="shared" si="31"/>
        <v>0</v>
      </c>
      <c r="EC16">
        <f t="shared" si="31"/>
        <v>0</v>
      </c>
      <c r="ED16">
        <f t="shared" si="31"/>
        <v>0</v>
      </c>
      <c r="EE16">
        <f t="shared" si="31"/>
        <v>0</v>
      </c>
      <c r="EF16">
        <f t="shared" si="31"/>
        <v>0</v>
      </c>
      <c r="EG16">
        <f t="shared" si="29"/>
        <v>0</v>
      </c>
      <c r="EH16">
        <f t="shared" si="23"/>
        <v>0</v>
      </c>
      <c r="EI16">
        <f t="shared" si="23"/>
        <v>0</v>
      </c>
      <c r="EJ16">
        <f t="shared" si="23"/>
        <v>0</v>
      </c>
      <c r="EK16">
        <f t="shared" si="23"/>
        <v>0</v>
      </c>
      <c r="EL16">
        <f t="shared" si="23"/>
        <v>0</v>
      </c>
      <c r="EM16">
        <f t="shared" si="23"/>
        <v>0</v>
      </c>
      <c r="EN16">
        <f t="shared" si="23"/>
        <v>0</v>
      </c>
      <c r="EO16">
        <f t="shared" si="23"/>
        <v>0</v>
      </c>
      <c r="EP16">
        <f t="shared" si="23"/>
        <v>0</v>
      </c>
      <c r="EQ16">
        <f t="shared" si="23"/>
        <v>0</v>
      </c>
      <c r="ER16">
        <f t="shared" si="23"/>
        <v>0</v>
      </c>
      <c r="ES16">
        <f t="shared" si="23"/>
        <v>0</v>
      </c>
      <c r="ET16">
        <f t="shared" si="23"/>
        <v>0</v>
      </c>
      <c r="EU16">
        <f t="shared" si="23"/>
        <v>0</v>
      </c>
      <c r="EV16">
        <f t="shared" si="23"/>
        <v>0</v>
      </c>
      <c r="EW16">
        <f t="shared" si="23"/>
        <v>0</v>
      </c>
      <c r="EX16">
        <f t="shared" si="23"/>
        <v>0</v>
      </c>
      <c r="EY16">
        <f t="shared" si="23"/>
        <v>0</v>
      </c>
      <c r="EZ16">
        <f t="shared" si="23"/>
        <v>0</v>
      </c>
      <c r="FA16">
        <f t="shared" si="23"/>
        <v>0</v>
      </c>
      <c r="FB16">
        <f t="shared" si="23"/>
        <v>0</v>
      </c>
      <c r="FC16">
        <f t="shared" si="23"/>
        <v>0</v>
      </c>
      <c r="FD16">
        <f t="shared" si="23"/>
        <v>0</v>
      </c>
      <c r="FE16">
        <f t="shared" si="23"/>
        <v>0</v>
      </c>
      <c r="FG16" s="48" t="str">
        <f t="shared" si="27"/>
        <v/>
      </c>
      <c r="FI16" s="1" t="str">
        <f t="shared" si="24"/>
        <v/>
      </c>
      <c r="FJ16">
        <f t="shared" si="25"/>
        <v>8</v>
      </c>
      <c r="FK16">
        <f>FM8-FJ15+1</f>
        <v>37</v>
      </c>
      <c r="FM16">
        <f>IF(FM15="","",IF($FI15="Y",0,INDEX(Capacity!$S$3:$T$258,MATCH(MOD(INDEX(Capacity!$V$3:$W$258,MATCH(INDEX($J15:$FE15,1,$FJ15),Capacity!$V$3:$V$258,0),2)+FM$9,255),Capacity!$S$3:$S$258,0),2)))</f>
        <v>151</v>
      </c>
      <c r="FN16">
        <f>IF(FN15="","",IF($FI15="Y",0,INDEX(Capacity!$S$3:$T$258,MATCH(MOD(INDEX(Capacity!$V$3:$W$258,MATCH(INDEX($J15:$FE15,1,$FJ15),Capacity!$V$3:$V$258,0),2)+FN$9,255),Capacity!$S$3:$S$258,0),2)))</f>
        <v>59</v>
      </c>
      <c r="FO16">
        <f>IF(FO15="","",IF($FI15="Y",0,INDEX(Capacity!$S$3:$T$258,MATCH(MOD(INDEX(Capacity!$V$3:$W$258,MATCH(INDEX($J15:$FE15,1,$FJ15),Capacity!$V$3:$V$258,0),2)+FO$9,255),Capacity!$S$3:$S$258,0),2)))</f>
        <v>65</v>
      </c>
      <c r="FP16">
        <f>IF(FP15="","",IF($FI15="Y",0,INDEX(Capacity!$S$3:$T$258,MATCH(MOD(INDEX(Capacity!$V$3:$W$258,MATCH(INDEX($J15:$FE15,1,$FJ15),Capacity!$V$3:$V$258,0),2)+FP$9,255),Capacity!$S$3:$S$258,0),2)))</f>
        <v>215</v>
      </c>
      <c r="FQ16">
        <f>IF(FQ15="","",IF($FI15="Y",0,INDEX(Capacity!$S$3:$T$258,MATCH(MOD(INDEX(Capacity!$V$3:$W$258,MATCH(INDEX($J15:$FE15,1,$FJ15),Capacity!$V$3:$V$258,0),2)+FQ$9,255),Capacity!$S$3:$S$258,0),2)))</f>
        <v>55</v>
      </c>
      <c r="FR16">
        <f>IF(FR15="","",IF($FI15="Y",0,INDEX(Capacity!$S$3:$T$258,MATCH(MOD(INDEX(Capacity!$V$3:$W$258,MATCH(INDEX($J15:$FE15,1,$FJ15),Capacity!$V$3:$V$258,0),2)+FR$9,255),Capacity!$S$3:$S$258,0),2)))</f>
        <v>176</v>
      </c>
      <c r="FS16">
        <f>IF(FS15="","",IF($FI15="Y",0,INDEX(Capacity!$S$3:$T$258,MATCH(MOD(INDEX(Capacity!$V$3:$W$258,MATCH(INDEX($J15:$FE15,1,$FJ15),Capacity!$V$3:$V$258,0),2)+FS$9,255),Capacity!$S$3:$S$258,0),2)))</f>
        <v>50</v>
      </c>
      <c r="FT16">
        <f>IF(FT15="","",IF($FI15="Y",0,INDEX(Capacity!$S$3:$T$258,MATCH(MOD(INDEX(Capacity!$V$3:$W$258,MATCH(INDEX($J15:$FE15,1,$FJ15),Capacity!$V$3:$V$258,0),2)+FT$9,255),Capacity!$S$3:$S$258,0),2)))</f>
        <v>165</v>
      </c>
      <c r="FU16">
        <f>IF(FU15="","",IF($FI15="Y",0,INDEX(Capacity!$S$3:$T$258,MATCH(MOD(INDEX(Capacity!$V$3:$W$258,MATCH(INDEX($J15:$FE15,1,$FJ15),Capacity!$V$3:$V$258,0),2)+FU$9,255),Capacity!$S$3:$S$258,0),2)))</f>
        <v>43</v>
      </c>
      <c r="FV16">
        <f>IF(FV15="","",IF($FI15="Y",0,INDEX(Capacity!$S$3:$T$258,MATCH(MOD(INDEX(Capacity!$V$3:$W$258,MATCH(INDEX($J15:$FE15,1,$FJ15),Capacity!$V$3:$V$258,0),2)+FV$9,255),Capacity!$S$3:$S$258,0),2)))</f>
        <v>228</v>
      </c>
      <c r="FW16">
        <f>IF(FW15="","",IF($FI15="Y",0,INDEX(Capacity!$S$3:$T$258,MATCH(MOD(INDEX(Capacity!$V$3:$W$258,MATCH(INDEX($J15:$FE15,1,$FJ15),Capacity!$V$3:$V$258,0),2)+FW$9,255),Capacity!$S$3:$S$258,0),2)))</f>
        <v>229</v>
      </c>
      <c r="FX16" t="str">
        <f>IF(FX15="","",IF($FI15="Y",0,INDEX(Capacity!$S$3:$T$258,MATCH(MOD(INDEX(Capacity!$V$3:$W$258,MATCH(INDEX($J15:$FE15,1,$FJ15),Capacity!$V$3:$V$258,0),2)+FX$9,255),Capacity!$S$3:$S$258,0),2)))</f>
        <v/>
      </c>
      <c r="FY16" t="str">
        <f>IF(FY15="","",IF($FI15="Y",0,INDEX(Capacity!$S$3:$T$258,MATCH(MOD(INDEX(Capacity!$V$3:$W$258,MATCH(INDEX($J15:$FE15,1,$FJ15),Capacity!$V$3:$V$258,0),2)+FY$9,255),Capacity!$S$3:$S$258,0),2)))</f>
        <v/>
      </c>
      <c r="FZ16" t="str">
        <f>IF(FZ15="","",IF($FI15="Y",0,INDEX(Capacity!$S$3:$T$258,MATCH(MOD(INDEX(Capacity!$V$3:$W$258,MATCH(INDEX($J15:$FE15,1,$FJ15),Capacity!$V$3:$V$258,0),2)+FZ$9,255),Capacity!$S$3:$S$258,0),2)))</f>
        <v/>
      </c>
      <c r="GA16" t="str">
        <f>IF(GA15="","",IF($FI15="Y",0,INDEX(Capacity!$S$3:$T$258,MATCH(MOD(INDEX(Capacity!$V$3:$W$258,MATCH(INDEX($J15:$FE15,1,$FJ15),Capacity!$V$3:$V$258,0),2)+GA$9,255),Capacity!$S$3:$S$258,0),2)))</f>
        <v/>
      </c>
      <c r="GB16" t="str">
        <f>IF(GB15="","",IF($FI15="Y",0,INDEX(Capacity!$S$3:$T$258,MATCH(MOD(INDEX(Capacity!$V$3:$W$258,MATCH(INDEX($J15:$FE15,1,$FJ15),Capacity!$V$3:$V$258,0),2)+GB$9,255),Capacity!$S$3:$S$258,0),2)))</f>
        <v/>
      </c>
      <c r="GC16" t="str">
        <f>IF(GC15="","",IF($FI15="Y",0,INDEX(Capacity!$S$3:$T$258,MATCH(MOD(INDEX(Capacity!$V$3:$W$258,MATCH(INDEX($J15:$FE15,1,$FJ15),Capacity!$V$3:$V$258,0),2)+GC$9,255),Capacity!$S$3:$S$258,0),2)))</f>
        <v/>
      </c>
      <c r="GD16" t="str">
        <f>IF(GD15="","",IF($FI15="Y",0,INDEX(Capacity!$S$3:$T$258,MATCH(MOD(INDEX(Capacity!$V$3:$W$258,MATCH(INDEX($J15:$FE15,1,$FJ15),Capacity!$V$3:$V$258,0),2)+GD$9,255),Capacity!$S$3:$S$258,0),2)))</f>
        <v/>
      </c>
      <c r="GE16" t="str">
        <f>IF(GE15="","",IF($FI15="Y",0,INDEX(Capacity!$S$3:$T$258,MATCH(MOD(INDEX(Capacity!$V$3:$W$258,MATCH(INDEX($J15:$FE15,1,$FJ15),Capacity!$V$3:$V$258,0),2)+GE$9,255),Capacity!$S$3:$S$258,0),2)))</f>
        <v/>
      </c>
      <c r="GF16" t="str">
        <f>IF(GF15="","",IF($FI15="Y",0,INDEX(Capacity!$S$3:$T$258,MATCH(MOD(INDEX(Capacity!$V$3:$W$258,MATCH(INDEX($J15:$FE15,1,$FJ15),Capacity!$V$3:$V$258,0),2)+GF$9,255),Capacity!$S$3:$S$258,0),2)))</f>
        <v/>
      </c>
      <c r="GG16" t="str">
        <f>IF(GG15="","",IF($FI15="Y",0,INDEX(Capacity!$S$3:$T$258,MATCH(MOD(INDEX(Capacity!$V$3:$W$258,MATCH(INDEX($J15:$FE15,1,$FJ15),Capacity!$V$3:$V$258,0),2)+GG$9,255),Capacity!$S$3:$S$258,0),2)))</f>
        <v/>
      </c>
      <c r="GH16" t="str">
        <f>IF(GH15="","",IF($FI15="Y",0,INDEX(Capacity!$S$3:$T$258,MATCH(MOD(INDEX(Capacity!$V$3:$W$258,MATCH(INDEX($J15:$FE15,1,$FJ15),Capacity!$V$3:$V$258,0),2)+GH$9,255),Capacity!$S$3:$S$258,0),2)))</f>
        <v/>
      </c>
      <c r="GI16" t="str">
        <f>IF(GI15="","",IF($FI15="Y",0,INDEX(Capacity!$S$3:$T$258,MATCH(MOD(INDEX(Capacity!$V$3:$W$258,MATCH(INDEX($J15:$FE15,1,$FJ15),Capacity!$V$3:$V$258,0),2)+GI$9,255),Capacity!$S$3:$S$258,0),2)))</f>
        <v/>
      </c>
      <c r="GJ16" t="str">
        <f>IF(GJ15="","",IF($FI15="Y",0,INDEX(Capacity!$S$3:$T$258,MATCH(MOD(INDEX(Capacity!$V$3:$W$258,MATCH(INDEX($J15:$FE15,1,$FJ15),Capacity!$V$3:$V$258,0),2)+GJ$9,255),Capacity!$S$3:$S$258,0),2)))</f>
        <v/>
      </c>
      <c r="GK16" t="str">
        <f>IF(GK15="","",IF($FI15="Y",0,INDEX(Capacity!$S$3:$T$258,MATCH(MOD(INDEX(Capacity!$V$3:$W$258,MATCH(INDEX($J15:$FE15,1,$FJ15),Capacity!$V$3:$V$258,0),2)+GK$9,255),Capacity!$S$3:$S$258,0),2)))</f>
        <v/>
      </c>
      <c r="GL16" t="str">
        <f>IF(GL15="","",IF($FI15="Y",0,INDEX(Capacity!$S$3:$T$258,MATCH(MOD(INDEX(Capacity!$V$3:$W$258,MATCH(INDEX($J15:$FE15,1,$FJ15),Capacity!$V$3:$V$258,0),2)+GL$9,255),Capacity!$S$3:$S$258,0),2)))</f>
        <v/>
      </c>
      <c r="GM16" t="str">
        <f>IF(GM15="","",IF($FI15="Y",0,INDEX(Capacity!$S$3:$T$258,MATCH(MOD(INDEX(Capacity!$V$3:$W$258,MATCH(INDEX($J15:$FE15,1,$FJ15),Capacity!$V$3:$V$258,0),2)+GM$9,255),Capacity!$S$3:$S$258,0),2)))</f>
        <v/>
      </c>
      <c r="GN16" t="str">
        <f>IF(GN15="","",IF($FI15="Y",0,INDEX(Capacity!$S$3:$T$258,MATCH(MOD(INDEX(Capacity!$V$3:$W$258,MATCH(INDEX($J15:$FE15,1,$FJ15),Capacity!$V$3:$V$258,0),2)+GN$9,255),Capacity!$S$3:$S$258,0),2)))</f>
        <v/>
      </c>
      <c r="GO16" t="str">
        <f>IF(GO15="","",IF($FI15="Y",0,INDEX(Capacity!$S$3:$T$258,MATCH(MOD(INDEX(Capacity!$V$3:$W$258,MATCH(INDEX($J15:$FE15,1,$FJ15),Capacity!$V$3:$V$258,0),2)+GO$9,255),Capacity!$S$3:$S$258,0),2)))</f>
        <v/>
      </c>
      <c r="GP16" t="str">
        <f>IF(GP15="","",IF($FI15="Y",0,INDEX(Capacity!$S$3:$T$258,MATCH(MOD(INDEX(Capacity!$V$3:$W$258,MATCH(INDEX($J15:$FE15,1,$FJ15),Capacity!$V$3:$V$258,0),2)+GP$9,255),Capacity!$S$3:$S$258,0),2)))</f>
        <v/>
      </c>
      <c r="GQ16" t="str">
        <f>IF(GQ15="","",IF($FI15="Y",0,INDEX(Capacity!$S$3:$T$258,MATCH(MOD(INDEX(Capacity!$V$3:$W$258,MATCH(INDEX($J15:$FE15,1,$FJ15),Capacity!$V$3:$V$258,0),2)+GQ$9,255),Capacity!$S$3:$S$258,0),2)))</f>
        <v/>
      </c>
      <c r="GR16" t="str">
        <f>IF(GR15="","",IF($FI15="Y",0,INDEX(Capacity!$S$3:$T$258,MATCH(MOD(INDEX(Capacity!$V$3:$W$258,MATCH(INDEX($J15:$FE15,1,$FJ15),Capacity!$V$3:$V$258,0),2)+GR$9,255),Capacity!$S$3:$S$258,0),2)))</f>
        <v/>
      </c>
      <c r="GS16" t="str">
        <f>IF(GS15="","",IF($FI15="Y",0,INDEX(Capacity!$S$3:$T$258,MATCH(MOD(INDEX(Capacity!$V$3:$W$258,MATCH(INDEX($J15:$FE15,1,$FJ15),Capacity!$V$3:$V$258,0),2)+GS$9,255),Capacity!$S$3:$S$258,0),2)))</f>
        <v/>
      </c>
      <c r="GT16" t="str">
        <f>IF(GT15="","",IF($FI15="Y",0,INDEX(Capacity!$S$3:$T$258,MATCH(MOD(INDEX(Capacity!$V$3:$W$258,MATCH(INDEX($J15:$FE15,1,$FJ15),Capacity!$V$3:$V$258,0),2)+GT$9,255),Capacity!$S$3:$S$258,0),2)))</f>
        <v/>
      </c>
      <c r="GU16" t="str">
        <f>IF(GU15="","",IF($FI15="Y",0,INDEX(Capacity!$S$3:$T$258,MATCH(MOD(INDEX(Capacity!$V$3:$W$258,MATCH(INDEX($J15:$FE15,1,$FJ15),Capacity!$V$3:$V$258,0),2)+GU$9,255),Capacity!$S$3:$S$258,0),2)))</f>
        <v/>
      </c>
      <c r="GV16" t="str">
        <f>IF(GV15="","",IF($FI15="Y",0,INDEX(Capacity!$S$3:$T$258,MATCH(MOD(INDEX(Capacity!$V$3:$W$258,MATCH(INDEX($J15:$FE15,1,$FJ15),Capacity!$V$3:$V$258,0),2)+GV$9,255),Capacity!$S$3:$S$258,0),2)))</f>
        <v/>
      </c>
      <c r="GW16" t="str">
        <f>IF(GW15="","",IF($FI15="Y",0,INDEX(Capacity!$S$3:$T$258,MATCH(MOD(INDEX(Capacity!$V$3:$W$258,MATCH(INDEX($J15:$FE15,1,$FJ15),Capacity!$V$3:$V$258,0),2)+GW$9,255),Capacity!$S$3:$S$258,0),2)))</f>
        <v/>
      </c>
      <c r="GX16" t="str">
        <f>IF(GX15="","",IF($FI15="Y",0,INDEX(Capacity!$S$3:$T$258,MATCH(MOD(INDEX(Capacity!$V$3:$W$258,MATCH(INDEX($J15:$FE15,1,$FJ15),Capacity!$V$3:$V$258,0),2)+GX$9,255),Capacity!$S$3:$S$258,0),2)))</f>
        <v/>
      </c>
      <c r="GY16" t="str">
        <f>IF(GY15="","",IF($FI15="Y",0,INDEX(Capacity!$S$3:$T$258,MATCH(MOD(INDEX(Capacity!$V$3:$W$258,MATCH(INDEX($J15:$FE15,1,$FJ15),Capacity!$V$3:$V$258,0),2)+GY$9,255),Capacity!$S$3:$S$258,0),2)))</f>
        <v/>
      </c>
      <c r="GZ16" t="str">
        <f>IF(GZ15="","",IF($FI15="Y",0,INDEX(Capacity!$S$3:$T$258,MATCH(MOD(INDEX(Capacity!$V$3:$W$258,MATCH(INDEX($J15:$FE15,1,$FJ15),Capacity!$V$3:$V$258,0),2)+GZ$9,255),Capacity!$S$3:$S$258,0),2)))</f>
        <v/>
      </c>
      <c r="HA16" t="str">
        <f>IF(HA15="","",IF($FI15="Y",0,INDEX(Capacity!$S$3:$T$258,MATCH(MOD(INDEX(Capacity!$V$3:$W$258,MATCH(INDEX($J15:$FE15,1,$FJ15),Capacity!$V$3:$V$258,0),2)+HA$9,255),Capacity!$S$3:$S$258,0),2)))</f>
        <v/>
      </c>
      <c r="HB16" t="str">
        <f>IF(HB15="","",IF($FI15="Y",0,INDEX(Capacity!$S$3:$T$258,MATCH(MOD(INDEX(Capacity!$V$3:$W$258,MATCH(INDEX($J15:$FE15,1,$FJ15),Capacity!$V$3:$V$258,0),2)+HB$9,255),Capacity!$S$3:$S$258,0),2)))</f>
        <v/>
      </c>
      <c r="HC16" t="str">
        <f>IF(HC15="","",IF($FI15="Y",0,INDEX(Capacity!$S$3:$T$258,MATCH(MOD(INDEX(Capacity!$V$3:$W$258,MATCH(INDEX($J15:$FE15,1,$FJ15),Capacity!$V$3:$V$258,0),2)+HC$9,255),Capacity!$S$3:$S$258,0),2)))</f>
        <v/>
      </c>
      <c r="HD16" t="str">
        <f>IF(HD15="","",IF($FI15="Y",0,INDEX(Capacity!$S$3:$T$258,MATCH(MOD(INDEX(Capacity!$V$3:$W$258,MATCH(INDEX($J15:$FE15,1,$FJ15),Capacity!$V$3:$V$258,0),2)+HD$9,255),Capacity!$S$3:$S$258,0),2)))</f>
        <v/>
      </c>
      <c r="HE16" t="str">
        <f>IF(HE15="","",IF($FI15="Y",0,INDEX(Capacity!$S$3:$T$258,MATCH(MOD(INDEX(Capacity!$V$3:$W$258,MATCH(INDEX($J15:$FE15,1,$FJ15),Capacity!$V$3:$V$258,0),2)+HE$9,255),Capacity!$S$3:$S$258,0),2)))</f>
        <v/>
      </c>
      <c r="HF16" t="str">
        <f>IF(HF15="","",IF($FI15="Y",0,INDEX(Capacity!$S$3:$T$258,MATCH(MOD(INDEX(Capacity!$V$3:$W$258,MATCH(INDEX($J15:$FE15,1,$FJ15),Capacity!$V$3:$V$258,0),2)+HF$9,255),Capacity!$S$3:$S$258,0),2)))</f>
        <v/>
      </c>
      <c r="HG16" t="str">
        <f>IF(HG15="","",IF($FI15="Y",0,INDEX(Capacity!$S$3:$T$258,MATCH(MOD(INDEX(Capacity!$V$3:$W$258,MATCH(INDEX($J15:$FE15,1,$FJ15),Capacity!$V$3:$V$258,0),2)+HG$9,255),Capacity!$S$3:$S$258,0),2)))</f>
        <v/>
      </c>
      <c r="HH16" t="str">
        <f>IF(HH15="","",IF($FI15="Y",0,INDEX(Capacity!$S$3:$T$258,MATCH(MOD(INDEX(Capacity!$V$3:$W$258,MATCH(INDEX($J15:$FE15,1,$FJ15),Capacity!$V$3:$V$258,0),2)+HH$9,255),Capacity!$S$3:$S$258,0),2)))</f>
        <v/>
      </c>
      <c r="HI16" t="str">
        <f>IF(HI15="","",IF($FI15="Y",0,INDEX(Capacity!$S$3:$T$258,MATCH(MOD(INDEX(Capacity!$V$3:$W$258,MATCH(INDEX($J15:$FE15,1,$FJ15),Capacity!$V$3:$V$258,0),2)+HI$9,255),Capacity!$S$3:$S$258,0),2)))</f>
        <v/>
      </c>
      <c r="HJ16" t="str">
        <f>IF(HJ15="","",IF($FI15="Y",0,INDEX(Capacity!$S$3:$T$258,MATCH(MOD(INDEX(Capacity!$V$3:$W$258,MATCH(INDEX($J15:$FE15,1,$FJ15),Capacity!$V$3:$V$258,0),2)+HJ$9,255),Capacity!$S$3:$S$258,0),2)))</f>
        <v/>
      </c>
      <c r="HK16" t="str">
        <f>IF(HK15="","",IF($FI15="Y",0,INDEX(Capacity!$S$3:$T$258,MATCH(MOD(INDEX(Capacity!$V$3:$W$258,MATCH(INDEX($J15:$FE15,1,$FJ15),Capacity!$V$3:$V$258,0),2)+HK$9,255),Capacity!$S$3:$S$258,0),2)))</f>
        <v/>
      </c>
      <c r="HL16" t="str">
        <f>IF(HL15="","",IF($FI15="Y",0,INDEX(Capacity!$S$3:$T$258,MATCH(MOD(INDEX(Capacity!$V$3:$W$258,MATCH(INDEX($J15:$FE15,1,$FJ15),Capacity!$V$3:$V$258,0),2)+HL$9,255),Capacity!$S$3:$S$258,0),2)))</f>
        <v/>
      </c>
      <c r="HM16" t="str">
        <f>IF(HM15="","",IF($FI15="Y",0,INDEX(Capacity!$S$3:$T$258,MATCH(MOD(INDEX(Capacity!$V$3:$W$258,MATCH(INDEX($J15:$FE15,1,$FJ15),Capacity!$V$3:$V$258,0),2)+HM$9,255),Capacity!$S$3:$S$258,0),2)))</f>
        <v/>
      </c>
      <c r="HN16" t="str">
        <f>IF(HN15="","",IF($FI15="Y",0,INDEX(Capacity!$S$3:$T$258,MATCH(MOD(INDEX(Capacity!$V$3:$W$258,MATCH(INDEX($J15:$FE15,1,$FJ15),Capacity!$V$3:$V$258,0),2)+HN$9,255),Capacity!$S$3:$S$258,0),2)))</f>
        <v/>
      </c>
      <c r="HO16" t="str">
        <f>IF(HO15="","",IF($FI15="Y",0,INDEX(Capacity!$S$3:$T$258,MATCH(MOD(INDEX(Capacity!$V$3:$W$258,MATCH(INDEX($J15:$FE15,1,$FJ15),Capacity!$V$3:$V$258,0),2)+HO$9,255),Capacity!$S$3:$S$258,0),2)))</f>
        <v/>
      </c>
      <c r="HP16" t="str">
        <f>IF(HP15="","",IF($FI15="Y",0,INDEX(Capacity!$S$3:$T$258,MATCH(MOD(INDEX(Capacity!$V$3:$W$258,MATCH(INDEX($J15:$FE15,1,$FJ15),Capacity!$V$3:$V$258,0),2)+HP$9,255),Capacity!$S$3:$S$258,0),2)))</f>
        <v/>
      </c>
      <c r="HQ16" t="str">
        <f>IF(HQ15="","",IF($FI15="Y",0,INDEX(Capacity!$S$3:$T$258,MATCH(MOD(INDEX(Capacity!$V$3:$W$258,MATCH(INDEX($J15:$FE15,1,$FJ15),Capacity!$V$3:$V$258,0),2)+HQ$9,255),Capacity!$S$3:$S$258,0),2)))</f>
        <v/>
      </c>
      <c r="HR16" t="str">
        <f>IF(HR15="","",IF($FI15="Y",0,INDEX(Capacity!$S$3:$T$258,MATCH(MOD(INDEX(Capacity!$V$3:$W$258,MATCH(INDEX($J15:$FE15,1,$FJ15),Capacity!$V$3:$V$258,0),2)+HR$9,255),Capacity!$S$3:$S$258,0),2)))</f>
        <v/>
      </c>
      <c r="HS16" t="str">
        <f>IF(HS15="","",IF($FI15="Y",0,INDEX(Capacity!$S$3:$T$258,MATCH(MOD(INDEX(Capacity!$V$3:$W$258,MATCH(INDEX($J15:$FE15,1,$FJ15),Capacity!$V$3:$V$258,0),2)+HS$9,255),Capacity!$S$3:$S$258,0),2)))</f>
        <v/>
      </c>
      <c r="HT16" t="str">
        <f>IF(HT15="","",IF($FI15="Y",0,INDEX(Capacity!$S$3:$T$258,MATCH(MOD(INDEX(Capacity!$V$3:$W$258,MATCH(INDEX($J15:$FE15,1,$FJ15),Capacity!$V$3:$V$258,0),2)+HT$9,255),Capacity!$S$3:$S$258,0),2)))</f>
        <v/>
      </c>
      <c r="HU16" t="str">
        <f>IF(HU15="","",IF($FI15="Y",0,INDEX(Capacity!$S$3:$T$258,MATCH(MOD(INDEX(Capacity!$V$3:$W$258,MATCH(INDEX($J15:$FE15,1,$FJ15),Capacity!$V$3:$V$258,0),2)+HU$9,255),Capacity!$S$3:$S$258,0),2)))</f>
        <v/>
      </c>
      <c r="HV16" t="str">
        <f>IF(HV15="","",IF($FI15="Y",0,INDEX(Capacity!$S$3:$T$258,MATCH(MOD(INDEX(Capacity!$V$3:$W$258,MATCH(INDEX($J15:$FE15,1,$FJ15),Capacity!$V$3:$V$258,0),2)+HV$9,255),Capacity!$S$3:$S$258,0),2)))</f>
        <v/>
      </c>
      <c r="HW16" t="str">
        <f>IF(HW15="","",IF($FI15="Y",0,INDEX(Capacity!$S$3:$T$258,MATCH(MOD(INDEX(Capacity!$V$3:$W$258,MATCH(INDEX($J15:$FE15,1,$FJ15),Capacity!$V$3:$V$258,0),2)+HW$9,255),Capacity!$S$3:$S$258,0),2)))</f>
        <v/>
      </c>
      <c r="HX16" t="str">
        <f>IF(HX15="","",IF($FI15="Y",0,INDEX(Capacity!$S$3:$T$258,MATCH(MOD(INDEX(Capacity!$V$3:$W$258,MATCH(INDEX($J15:$FE15,1,$FJ15),Capacity!$V$3:$V$258,0),2)+HX$9,255),Capacity!$S$3:$S$258,0),2)))</f>
        <v/>
      </c>
      <c r="HY16" t="str">
        <f>IF(HY15="","",IF($FI15="Y",0,INDEX(Capacity!$S$3:$T$258,MATCH(MOD(INDEX(Capacity!$V$3:$W$258,MATCH(INDEX($J15:$FE15,1,$FJ15),Capacity!$V$3:$V$258,0),2)+HY$9,255),Capacity!$S$3:$S$258,0),2)))</f>
        <v/>
      </c>
      <c r="HZ16" t="str">
        <f>IF(HZ15="","",IF($FI15="Y",0,INDEX(Capacity!$S$3:$T$258,MATCH(MOD(INDEX(Capacity!$V$3:$W$258,MATCH(INDEX($J15:$FE15,1,$FJ15),Capacity!$V$3:$V$258,0),2)+HZ$9,255),Capacity!$S$3:$S$258,0),2)))</f>
        <v/>
      </c>
      <c r="IA16" t="str">
        <f>IF(IA15="","",IF($FI15="Y",0,INDEX(Capacity!$S$3:$T$258,MATCH(MOD(INDEX(Capacity!$V$3:$W$258,MATCH(INDEX($J15:$FE15,1,$FJ15),Capacity!$V$3:$V$258,0),2)+IA$9,255),Capacity!$S$3:$S$258,0),2)))</f>
        <v/>
      </c>
      <c r="IB16" t="str">
        <f>IF(IB15="","",IF($FI15="Y",0,INDEX(Capacity!$S$3:$T$258,MATCH(MOD(INDEX(Capacity!$V$3:$W$258,MATCH(INDEX($J15:$FE15,1,$FJ15),Capacity!$V$3:$V$258,0),2)+IB$9,255),Capacity!$S$3:$S$258,0),2)))</f>
        <v/>
      </c>
      <c r="IC16" t="str">
        <f>IF(IC15="","",IF($FI15="Y",0,INDEX(Capacity!$S$3:$T$258,MATCH(MOD(INDEX(Capacity!$V$3:$W$258,MATCH(INDEX($J15:$FE15,1,$FJ15),Capacity!$V$3:$V$258,0),2)+IC$9,255),Capacity!$S$3:$S$258,0),2)))</f>
        <v/>
      </c>
      <c r="ID16" t="str">
        <f>IF(ID15="","",IF($FI15="Y",0,INDEX(Capacity!$S$3:$T$258,MATCH(MOD(INDEX(Capacity!$V$3:$W$258,MATCH(INDEX($J15:$FE15,1,$FJ15),Capacity!$V$3:$V$258,0),2)+ID$9,255),Capacity!$S$3:$S$258,0),2)))</f>
        <v/>
      </c>
      <c r="IE16" t="str">
        <f>IF(IE15="","",IF($FI15="Y",0,INDEX(Capacity!$S$3:$T$258,MATCH(MOD(INDEX(Capacity!$V$3:$W$258,MATCH(INDEX($J15:$FE15,1,$FJ15),Capacity!$V$3:$V$258,0),2)+IE$9,255),Capacity!$S$3:$S$258,0),2)))</f>
        <v/>
      </c>
      <c r="IF16" t="str">
        <f>IF(IF15="","",IF($FI15="Y",0,INDEX(Capacity!$S$3:$T$258,MATCH(MOD(INDEX(Capacity!$V$3:$W$258,MATCH(INDEX($J15:$FE15,1,$FJ15),Capacity!$V$3:$V$258,0),2)+IF$9,255),Capacity!$S$3:$S$258,0),2)))</f>
        <v/>
      </c>
      <c r="IG16" t="str">
        <f>IF(IG15="","",IF($FI15="Y",0,INDEX(Capacity!$S$3:$T$258,MATCH(MOD(INDEX(Capacity!$V$3:$W$258,MATCH(INDEX($J15:$FE15,1,$FJ15),Capacity!$V$3:$V$258,0),2)+IG$9,255),Capacity!$S$3:$S$258,0),2)))</f>
        <v/>
      </c>
      <c r="IH16" t="str">
        <f>IF(IH15="","",IF($FI15="Y",0,INDEX(Capacity!$S$3:$T$258,MATCH(MOD(INDEX(Capacity!$V$3:$W$258,MATCH(INDEX($J15:$FE15,1,$FJ15),Capacity!$V$3:$V$258,0),2)+IH$9,255),Capacity!$S$3:$S$258,0),2)))</f>
        <v/>
      </c>
      <c r="II16" t="str">
        <f>IF(II15="","",IF($FI15="Y",0,INDEX(Capacity!$S$3:$T$258,MATCH(MOD(INDEX(Capacity!$V$3:$W$258,MATCH(INDEX($J15:$FE15,1,$FJ15),Capacity!$V$3:$V$258,0),2)+II$9,255),Capacity!$S$3:$S$258,0),2)))</f>
        <v/>
      </c>
      <c r="IJ16" t="str">
        <f>IF(IJ15="","",IF($FI15="Y",0,INDEX(Capacity!$S$3:$T$258,MATCH(MOD(INDEX(Capacity!$V$3:$W$258,MATCH(INDEX($J15:$FE15,1,$FJ15),Capacity!$V$3:$V$258,0),2)+IJ$9,255),Capacity!$S$3:$S$258,0),2)))</f>
        <v/>
      </c>
      <c r="IK16" t="str">
        <f>IF(IK15="","",IF($FI15="Y",0,INDEX(Capacity!$S$3:$T$258,MATCH(MOD(INDEX(Capacity!$V$3:$W$258,MATCH(INDEX($J15:$FE15,1,$FJ15),Capacity!$V$3:$V$258,0),2)+IK$9,255),Capacity!$S$3:$S$258,0),2)))</f>
        <v/>
      </c>
      <c r="IL16" t="str">
        <f>IF(IL15="","",IF($FI15="Y",0,INDEX(Capacity!$S$3:$T$258,MATCH(MOD(INDEX(Capacity!$V$3:$W$258,MATCH(INDEX($J15:$FE15,1,$FJ15),Capacity!$V$3:$V$258,0),2)+IL$9,255),Capacity!$S$3:$S$258,0),2)))</f>
        <v/>
      </c>
      <c r="IM16" t="str">
        <f>IF(IM15="","",IF($FI15="Y",0,INDEX(Capacity!$S$3:$T$258,MATCH(MOD(INDEX(Capacity!$V$3:$W$258,MATCH(INDEX($J15:$FE15,1,$FJ15),Capacity!$V$3:$V$258,0),2)+IM$9,255),Capacity!$S$3:$S$258,0),2)))</f>
        <v/>
      </c>
      <c r="IN16" t="str">
        <f>IF(IN15="","",IF($FI15="Y",0,INDEX(Capacity!$S$3:$T$258,MATCH(MOD(INDEX(Capacity!$V$3:$W$258,MATCH(INDEX($J15:$FE15,1,$FJ15),Capacity!$V$3:$V$258,0),2)+IN$9,255),Capacity!$S$3:$S$258,0),2)))</f>
        <v/>
      </c>
      <c r="IO16" t="str">
        <f>IF(IO15="","",IF($FI15="Y",0,INDEX(Capacity!$S$3:$T$258,MATCH(MOD(INDEX(Capacity!$V$3:$W$258,MATCH(INDEX($J15:$FE15,1,$FJ15),Capacity!$V$3:$V$258,0),2)+IO$9,255),Capacity!$S$3:$S$258,0),2)))</f>
        <v/>
      </c>
      <c r="IP16" t="str">
        <f>IF(IP15="","",IF($FI15="Y",0,INDEX(Capacity!$S$3:$T$258,MATCH(MOD(INDEX(Capacity!$V$3:$W$258,MATCH(INDEX($J15:$FE15,1,$FJ15),Capacity!$V$3:$V$258,0),2)+IP$9,255),Capacity!$S$3:$S$258,0),2)))</f>
        <v/>
      </c>
      <c r="IQ16" t="str">
        <f>IF(IQ15="","",IF($FI15="Y",0,INDEX(Capacity!$S$3:$T$258,MATCH(MOD(INDEX(Capacity!$V$3:$W$258,MATCH(INDEX($J15:$FE15,1,$FJ15),Capacity!$V$3:$V$258,0),2)+IQ$9,255),Capacity!$S$3:$S$258,0),2)))</f>
        <v/>
      </c>
      <c r="IR16" t="str">
        <f>IF(IR15="","",IF($FI15="Y",0,INDEX(Capacity!$S$3:$T$258,MATCH(MOD(INDEX(Capacity!$V$3:$W$258,MATCH(INDEX($J15:$FE15,1,$FJ15),Capacity!$V$3:$V$258,0),2)+IR$9,255),Capacity!$S$3:$S$258,0),2)))</f>
        <v/>
      </c>
      <c r="IS16" t="str">
        <f>IF(IS15="","",IF($FI15="Y",0,INDEX(Capacity!$S$3:$T$258,MATCH(MOD(INDEX(Capacity!$V$3:$W$258,MATCH(INDEX($J15:$FE15,1,$FJ15),Capacity!$V$3:$V$258,0),2)+IS$9,255),Capacity!$S$3:$S$258,0),2)))</f>
        <v/>
      </c>
      <c r="IT16" t="str">
        <f>IF(IT15="","",IF($FI15="Y",0,INDEX(Capacity!$S$3:$T$258,MATCH(MOD(INDEX(Capacity!$V$3:$W$258,MATCH(INDEX($J15:$FE15,1,$FJ15),Capacity!$V$3:$V$258,0),2)+IT$9,255),Capacity!$S$3:$S$258,0),2)))</f>
        <v/>
      </c>
      <c r="IU16" t="str">
        <f>IF(IU15="","",IF($FI15="Y",0,INDEX(Capacity!$S$3:$T$258,MATCH(MOD(INDEX(Capacity!$V$3:$W$258,MATCH(INDEX($J15:$FE15,1,$FJ15),Capacity!$V$3:$V$258,0),2)+IU$9,255),Capacity!$S$3:$S$258,0),2)))</f>
        <v/>
      </c>
      <c r="IV16" t="str">
        <f>IF(IV15="","",IF($FI15="Y",0,INDEX(Capacity!$S$3:$T$258,MATCH(MOD(INDEX(Capacity!$V$3:$W$258,MATCH(INDEX($J15:$FE15,1,$FJ15),Capacity!$V$3:$V$258,0),2)+IV$9,255),Capacity!$S$3:$S$258,0),2)))</f>
        <v/>
      </c>
      <c r="IW16" t="str">
        <f>IF(IW15="","",IF($FI15="Y",0,INDEX(Capacity!$S$3:$T$258,MATCH(MOD(INDEX(Capacity!$V$3:$W$258,MATCH(INDEX($J15:$FE15,1,$FJ15),Capacity!$V$3:$V$258,0),2)+IW$9,255),Capacity!$S$3:$S$258,0),2)))</f>
        <v/>
      </c>
      <c r="IX16" t="str">
        <f>IF(IX15="","",IF($FI15="Y",0,INDEX(Capacity!$S$3:$T$258,MATCH(MOD(INDEX(Capacity!$V$3:$W$258,MATCH(INDEX($J15:$FE15,1,$FJ15),Capacity!$V$3:$V$258,0),2)+IX$9,255),Capacity!$S$3:$S$258,0),2)))</f>
        <v/>
      </c>
      <c r="IY16" t="str">
        <f>IF(IY15="","",IF($FI15="Y",0,INDEX(Capacity!$S$3:$T$258,MATCH(MOD(INDEX(Capacity!$V$3:$W$258,MATCH(INDEX($J15:$FE15,1,$FJ15),Capacity!$V$3:$V$258,0),2)+IY$9,255),Capacity!$S$3:$S$258,0),2)))</f>
        <v/>
      </c>
      <c r="IZ16" t="str">
        <f>IF(IZ15="","",IF($FI15="Y",0,INDEX(Capacity!$S$3:$T$258,MATCH(MOD(INDEX(Capacity!$V$3:$W$258,MATCH(INDEX($J15:$FE15,1,$FJ15),Capacity!$V$3:$V$258,0),2)+IZ$9,255),Capacity!$S$3:$S$258,0),2)))</f>
        <v/>
      </c>
      <c r="JA16" t="str">
        <f>IF(JA15="","",IF($FI15="Y",0,INDEX(Capacity!$S$3:$T$258,MATCH(MOD(INDEX(Capacity!$V$3:$W$258,MATCH(INDEX($J15:$FE15,1,$FJ15),Capacity!$V$3:$V$258,0),2)+JA$9,255),Capacity!$S$3:$S$258,0),2)))</f>
        <v/>
      </c>
      <c r="JB16" t="str">
        <f>IF(JB15="","",IF($FI15="Y",0,INDEX(Capacity!$S$3:$T$258,MATCH(MOD(INDEX(Capacity!$V$3:$W$258,MATCH(INDEX($J15:$FE15,1,$FJ15),Capacity!$V$3:$V$258,0),2)+JB$9,255),Capacity!$S$3:$S$258,0),2)))</f>
        <v/>
      </c>
      <c r="JC16" t="str">
        <f>IF(JC15="","",IF($FI15="Y",0,INDEX(Capacity!$S$3:$T$258,MATCH(MOD(INDEX(Capacity!$V$3:$W$258,MATCH(INDEX($J15:$FE15,1,$FJ15),Capacity!$V$3:$V$258,0),2)+JC$9,255),Capacity!$S$3:$S$258,0),2)))</f>
        <v/>
      </c>
      <c r="JD16" t="str">
        <f>IF(JD15="","",IF($FI15="Y",0,INDEX(Capacity!$S$3:$T$258,MATCH(MOD(INDEX(Capacity!$V$3:$W$258,MATCH(INDEX($J15:$FE15,1,$FJ15),Capacity!$V$3:$V$258,0),2)+JD$9,255),Capacity!$S$3:$S$258,0),2)))</f>
        <v/>
      </c>
      <c r="JE16" t="str">
        <f>IF(JE15="","",IF($FI15="Y",0,INDEX(Capacity!$S$3:$T$258,MATCH(MOD(INDEX(Capacity!$V$3:$W$258,MATCH(INDEX($J15:$FE15,1,$FJ15),Capacity!$V$3:$V$258,0),2)+JE$9,255),Capacity!$S$3:$S$258,0),2)))</f>
        <v/>
      </c>
      <c r="JF16" t="str">
        <f>IF(JF15="","",IF($FI15="Y",0,INDEX(Capacity!$S$3:$T$258,MATCH(MOD(INDEX(Capacity!$V$3:$W$258,MATCH(INDEX($J15:$FE15,1,$FJ15),Capacity!$V$3:$V$258,0),2)+JF$9,255),Capacity!$S$3:$S$258,0),2)))</f>
        <v/>
      </c>
      <c r="JG16" t="str">
        <f>IF(JG15="","",IF($FI15="Y",0,INDEX(Capacity!$S$3:$T$258,MATCH(MOD(INDEX(Capacity!$V$3:$W$258,MATCH(INDEX($J15:$FE15,1,$FJ15),Capacity!$V$3:$V$258,0),2)+JG$9,255),Capacity!$S$3:$S$258,0),2)))</f>
        <v/>
      </c>
      <c r="JH16" t="str">
        <f>IF(JH15="","",IF($FI15="Y",0,INDEX(Capacity!$S$3:$T$258,MATCH(MOD(INDEX(Capacity!$V$3:$W$258,MATCH(INDEX($J15:$FE15,1,$FJ15),Capacity!$V$3:$V$258,0),2)+JH$9,255),Capacity!$S$3:$S$258,0),2)))</f>
        <v/>
      </c>
      <c r="JI16" t="str">
        <f>IF(JI15="","",IF($FI15="Y",0,INDEX(Capacity!$S$3:$T$258,MATCH(MOD(INDEX(Capacity!$V$3:$W$258,MATCH(INDEX($J15:$FE15,1,$FJ15),Capacity!$V$3:$V$258,0),2)+JI$9,255),Capacity!$S$3:$S$258,0),2)))</f>
        <v/>
      </c>
      <c r="JJ16" t="str">
        <f>IF(JJ15="","",IF($FI15="Y",0,INDEX(Capacity!$S$3:$T$258,MATCH(MOD(INDEX(Capacity!$V$3:$W$258,MATCH(INDEX($J15:$FE15,1,$FJ15),Capacity!$V$3:$V$258,0),2)+JJ$9,255),Capacity!$S$3:$S$258,0),2)))</f>
        <v/>
      </c>
      <c r="JK16" t="str">
        <f>IF(JK15="","",IF($FI15="Y",0,INDEX(Capacity!$S$3:$T$258,MATCH(MOD(INDEX(Capacity!$V$3:$W$258,MATCH(INDEX($J15:$FE15,1,$FJ15),Capacity!$V$3:$V$258,0),2)+JK$9,255),Capacity!$S$3:$S$258,0),2)))</f>
        <v/>
      </c>
      <c r="JL16" t="str">
        <f>IF(JL15="","",IF($FI15="Y",0,INDEX(Capacity!$S$3:$T$258,MATCH(MOD(INDEX(Capacity!$V$3:$W$258,MATCH(INDEX($J15:$FE15,1,$FJ15),Capacity!$V$3:$V$258,0),2)+JL$9,255),Capacity!$S$3:$S$258,0),2)))</f>
        <v/>
      </c>
      <c r="JM16" t="str">
        <f>IF(JM15="","",IF($FI15="Y",0,INDEX(Capacity!$S$3:$T$258,MATCH(MOD(INDEX(Capacity!$V$3:$W$258,MATCH(INDEX($J15:$FE15,1,$FJ15),Capacity!$V$3:$V$258,0),2)+JM$9,255),Capacity!$S$3:$S$258,0),2)))</f>
        <v/>
      </c>
      <c r="JN16" t="str">
        <f>IF(JN15="","",IF($FI15="Y",0,INDEX(Capacity!$S$3:$T$258,MATCH(MOD(INDEX(Capacity!$V$3:$W$258,MATCH(INDEX($J15:$FE15,1,$FJ15),Capacity!$V$3:$V$258,0),2)+JN$9,255),Capacity!$S$3:$S$258,0),2)))</f>
        <v/>
      </c>
      <c r="JO16" t="str">
        <f>IF(JO15="","",IF($FI15="Y",0,INDEX(Capacity!$S$3:$T$258,MATCH(MOD(INDEX(Capacity!$V$3:$W$258,MATCH(INDEX($J15:$FE15,1,$FJ15),Capacity!$V$3:$V$258,0),2)+JO$9,255),Capacity!$S$3:$S$258,0),2)))</f>
        <v/>
      </c>
      <c r="JP16" t="str">
        <f>IF(JP15="","",IF($FI15="Y",0,INDEX(Capacity!$S$3:$T$258,MATCH(MOD(INDEX(Capacity!$V$3:$W$258,MATCH(INDEX($J15:$FE15,1,$FJ15),Capacity!$V$3:$V$258,0),2)+JP$9,255),Capacity!$S$3:$S$258,0),2)))</f>
        <v/>
      </c>
      <c r="JQ16" t="str">
        <f>IF(JQ15="","",IF($FI15="Y",0,INDEX(Capacity!$S$3:$T$258,MATCH(MOD(INDEX(Capacity!$V$3:$W$258,MATCH(INDEX($J15:$FE15,1,$FJ15),Capacity!$V$3:$V$258,0),2)+JQ$9,255),Capacity!$S$3:$S$258,0),2)))</f>
        <v/>
      </c>
      <c r="JR16" t="str">
        <f>IF(JR15="","",IF($FI15="Y",0,INDEX(Capacity!$S$3:$T$258,MATCH(MOD(INDEX(Capacity!$V$3:$W$258,MATCH(INDEX($J15:$FE15,1,$FJ15),Capacity!$V$3:$V$258,0),2)+JR$9,255),Capacity!$S$3:$S$258,0),2)))</f>
        <v/>
      </c>
      <c r="JS16" t="str">
        <f>IF(JS15="","",IF($FI15="Y",0,INDEX(Capacity!$S$3:$T$258,MATCH(MOD(INDEX(Capacity!$V$3:$W$258,MATCH(INDEX($J15:$FE15,1,$FJ15),Capacity!$V$3:$V$258,0),2)+JS$9,255),Capacity!$S$3:$S$258,0),2)))</f>
        <v/>
      </c>
      <c r="JT16" t="str">
        <f>IF(JT15="","",IF($FI15="Y",0,INDEX(Capacity!$S$3:$T$258,MATCH(MOD(INDEX(Capacity!$V$3:$W$258,MATCH(INDEX($J15:$FE15,1,$FJ15),Capacity!$V$3:$V$258,0),2)+JT$9,255),Capacity!$S$3:$S$258,0),2)))</f>
        <v/>
      </c>
      <c r="JU16" t="str">
        <f>IF(JU15="","",IF($FI15="Y",0,INDEX(Capacity!$S$3:$T$258,MATCH(MOD(INDEX(Capacity!$V$3:$W$258,MATCH(INDEX($J15:$FE15,1,$FJ15),Capacity!$V$3:$V$258,0),2)+JU$9,255),Capacity!$S$3:$S$258,0),2)))</f>
        <v/>
      </c>
      <c r="JV16" t="str">
        <f>IF(JV15="","",IF($FI15="Y",0,INDEX(Capacity!$S$3:$T$258,MATCH(MOD(INDEX(Capacity!$V$3:$W$258,MATCH(INDEX($J15:$FE15,1,$FJ15),Capacity!$V$3:$V$258,0),2)+JV$9,255),Capacity!$S$3:$S$258,0),2)))</f>
        <v/>
      </c>
      <c r="JW16" t="str">
        <f>IF(JW15="","",IF($FI15="Y",0,INDEX(Capacity!$S$3:$T$258,MATCH(MOD(INDEX(Capacity!$V$3:$W$258,MATCH(INDEX($J15:$FE15,1,$FJ15),Capacity!$V$3:$V$258,0),2)+JW$9,255),Capacity!$S$3:$S$258,0),2)))</f>
        <v/>
      </c>
      <c r="JX16" t="str">
        <f>IF(JX15="","",IF($FI15="Y",0,INDEX(Capacity!$S$3:$T$258,MATCH(MOD(INDEX(Capacity!$V$3:$W$258,MATCH(INDEX($J15:$FE15,1,$FJ15),Capacity!$V$3:$V$258,0),2)+JX$9,255),Capacity!$S$3:$S$258,0),2)))</f>
        <v/>
      </c>
      <c r="JY16" t="str">
        <f>IF(JY15="","",IF($FI15="Y",0,INDEX(Capacity!$S$3:$T$258,MATCH(MOD(INDEX(Capacity!$V$3:$W$258,MATCH(INDEX($J15:$FE15,1,$FJ15),Capacity!$V$3:$V$258,0),2)+JY$9,255),Capacity!$S$3:$S$258,0),2)))</f>
        <v/>
      </c>
      <c r="JZ16" t="str">
        <f>IF(JZ15="","",IF($FI15="Y",0,INDEX(Capacity!$S$3:$T$258,MATCH(MOD(INDEX(Capacity!$V$3:$W$258,MATCH(INDEX($J15:$FE15,1,$FJ15),Capacity!$V$3:$V$258,0),2)+JZ$9,255),Capacity!$S$3:$S$258,0),2)))</f>
        <v/>
      </c>
      <c r="KA16" t="str">
        <f>IF(KA15="","",IF($FI15="Y",0,INDEX(Capacity!$S$3:$T$258,MATCH(MOD(INDEX(Capacity!$V$3:$W$258,MATCH(INDEX($J15:$FE15,1,$FJ15),Capacity!$V$3:$V$258,0),2)+KA$9,255),Capacity!$S$3:$S$258,0),2)))</f>
        <v/>
      </c>
      <c r="KB16" t="str">
        <f>IF(KB15="","",IF($FI15="Y",0,INDEX(Capacity!$S$3:$T$258,MATCH(MOD(INDEX(Capacity!$V$3:$W$258,MATCH(INDEX($J15:$FE15,1,$FJ15),Capacity!$V$3:$V$258,0),2)+KB$9,255),Capacity!$S$3:$S$258,0),2)))</f>
        <v/>
      </c>
      <c r="KC16" t="str">
        <f>IF(KC15="","",IF($FI15="Y",0,INDEX(Capacity!$S$3:$T$258,MATCH(MOD(INDEX(Capacity!$V$3:$W$258,MATCH(INDEX($J15:$FE15,1,$FJ15),Capacity!$V$3:$V$258,0),2)+KC$9,255),Capacity!$S$3:$S$258,0),2)))</f>
        <v/>
      </c>
      <c r="KD16" t="str">
        <f>IF(KD15="","",IF($FI15="Y",0,INDEX(Capacity!$S$3:$T$258,MATCH(MOD(INDEX(Capacity!$V$3:$W$258,MATCH(INDEX($J15:$FE15,1,$FJ15),Capacity!$V$3:$V$258,0),2)+KD$9,255),Capacity!$S$3:$S$258,0),2)))</f>
        <v/>
      </c>
      <c r="KE16" t="str">
        <f>IF(KE15="","",IF($FI15="Y",0,INDEX(Capacity!$S$3:$T$258,MATCH(MOD(INDEX(Capacity!$V$3:$W$258,MATCH(INDEX($J15:$FE15,1,$FJ15),Capacity!$V$3:$V$258,0),2)+KE$9,255),Capacity!$S$3:$S$258,0),2)))</f>
        <v/>
      </c>
      <c r="KF16" t="str">
        <f>IF(KF15="","",IF($FI15="Y",0,INDEX(Capacity!$S$3:$T$258,MATCH(MOD(INDEX(Capacity!$V$3:$W$258,MATCH(INDEX($J15:$FE15,1,$FJ15),Capacity!$V$3:$V$258,0),2)+KF$9,255),Capacity!$S$3:$S$258,0),2)))</f>
        <v/>
      </c>
      <c r="KG16" t="str">
        <f>IF(KG15="","",IF($FI15="Y",0,INDEX(Capacity!$S$3:$T$258,MATCH(MOD(INDEX(Capacity!$V$3:$W$258,MATCH(INDEX($J15:$FE15,1,$FJ15),Capacity!$V$3:$V$258,0),2)+KG$9,255),Capacity!$S$3:$S$258,0),2)))</f>
        <v/>
      </c>
      <c r="KH16" t="str">
        <f>IF(KH15="","",IF($FI15="Y",0,INDEX(Capacity!$S$3:$T$258,MATCH(MOD(INDEX(Capacity!$V$3:$W$258,MATCH(INDEX($J15:$FE15,1,$FJ15),Capacity!$V$3:$V$258,0),2)+KH$9,255),Capacity!$S$3:$S$258,0),2)))</f>
        <v/>
      </c>
      <c r="KI16" t="str">
        <f>IF(KI15="","",IF($FI15="Y",0,INDEX(Capacity!$S$3:$T$258,MATCH(MOD(INDEX(Capacity!$V$3:$W$258,MATCH(INDEX($J15:$FE15,1,$FJ15),Capacity!$V$3:$V$258,0),2)+KI$9,255),Capacity!$S$3:$S$258,0),2)))</f>
        <v/>
      </c>
      <c r="KJ16" t="str">
        <f>IF(KJ15="","",IF($FI15="Y",0,INDEX(Capacity!$S$3:$T$258,MATCH(MOD(INDEX(Capacity!$V$3:$W$258,MATCH(INDEX($J15:$FE15,1,$FJ15),Capacity!$V$3:$V$258,0),2)+KJ$9,255),Capacity!$S$3:$S$258,0),2)))</f>
        <v/>
      </c>
      <c r="KK16" t="str">
        <f>IF(KK15="","",IF($FI15="Y",0,INDEX(Capacity!$S$3:$T$258,MATCH(MOD(INDEX(Capacity!$V$3:$W$258,MATCH(INDEX($J15:$FE15,1,$FJ15),Capacity!$V$3:$V$258,0),2)+KK$9,255),Capacity!$S$3:$S$258,0),2)))</f>
        <v/>
      </c>
      <c r="KL16" t="str">
        <f>IF(KL15="","",IF($FI15="Y",0,INDEX(Capacity!$S$3:$T$258,MATCH(MOD(INDEX(Capacity!$V$3:$W$258,MATCH(INDEX($J15:$FE15,1,$FJ15),Capacity!$V$3:$V$258,0),2)+KL$9,255),Capacity!$S$3:$S$258,0),2)))</f>
        <v/>
      </c>
      <c r="KM16" t="str">
        <f>IF(KM15="","",IF($FI15="Y",0,INDEX(Capacity!$S$3:$T$258,MATCH(MOD(INDEX(Capacity!$V$3:$W$258,MATCH(INDEX($J15:$FE15,1,$FJ15),Capacity!$V$3:$V$258,0),2)+KM$9,255),Capacity!$S$3:$S$258,0),2)))</f>
        <v/>
      </c>
      <c r="KN16" t="str">
        <f>IF(KN15="","",IF($FI15="Y",0,INDEX(Capacity!$S$3:$T$258,MATCH(MOD(INDEX(Capacity!$V$3:$W$258,MATCH(INDEX($J15:$FE15,1,$FJ15),Capacity!$V$3:$V$258,0),2)+KN$9,255),Capacity!$S$3:$S$258,0),2)))</f>
        <v/>
      </c>
      <c r="KO16" t="str">
        <f>IF(KO15="","",IF($FI15="Y",0,INDEX(Capacity!$S$3:$T$258,MATCH(MOD(INDEX(Capacity!$V$3:$W$258,MATCH(INDEX($J15:$FE15,1,$FJ15),Capacity!$V$3:$V$258,0),2)+KO$9,255),Capacity!$S$3:$S$258,0),2)))</f>
        <v/>
      </c>
      <c r="KP16" t="str">
        <f>IF(KP15="","",IF($FI15="Y",0,INDEX(Capacity!$S$3:$T$258,MATCH(MOD(INDEX(Capacity!$V$3:$W$258,MATCH(INDEX($J15:$FE15,1,$FJ15),Capacity!$V$3:$V$258,0),2)+KP$9,255),Capacity!$S$3:$S$258,0),2)))</f>
        <v/>
      </c>
      <c r="KQ16" t="str">
        <f>IF(KQ15="","",IF($FI15="Y",0,INDEX(Capacity!$S$3:$T$258,MATCH(MOD(INDEX(Capacity!$V$3:$W$258,MATCH(INDEX($J15:$FE15,1,$FJ15),Capacity!$V$3:$V$258,0),2)+KQ$9,255),Capacity!$S$3:$S$258,0),2)))</f>
        <v/>
      </c>
      <c r="KR16" t="str">
        <f>IF(KR15="","",IF($FI15="Y",0,INDEX(Capacity!$S$3:$T$258,MATCH(MOD(INDEX(Capacity!$V$3:$W$258,MATCH(INDEX($J15:$FE15,1,$FJ15),Capacity!$V$3:$V$258,0),2)+KR$9,255),Capacity!$S$3:$S$258,0),2)))</f>
        <v/>
      </c>
      <c r="KS16" t="str">
        <f>IF(KS15="","",IF($FI15="Y",0,INDEX(Capacity!$S$3:$T$258,MATCH(MOD(INDEX(Capacity!$V$3:$W$258,MATCH(INDEX($J15:$FE15,1,$FJ15),Capacity!$V$3:$V$258,0),2)+KS$9,255),Capacity!$S$3:$S$258,0),2)))</f>
        <v/>
      </c>
      <c r="KT16" t="str">
        <f>IF(KT15="","",IF($FI15="Y",0,INDEX(Capacity!$S$3:$T$258,MATCH(MOD(INDEX(Capacity!$V$3:$W$258,MATCH(INDEX($J15:$FE15,1,$FJ15),Capacity!$V$3:$V$258,0),2)+KT$9,255),Capacity!$S$3:$S$258,0),2)))</f>
        <v/>
      </c>
      <c r="KU16" t="str">
        <f>IF(KU15="","",IF($FI15="Y",0,INDEX(Capacity!$S$3:$T$258,MATCH(MOD(INDEX(Capacity!$V$3:$W$258,MATCH(INDEX($J15:$FE15,1,$FJ15),Capacity!$V$3:$V$258,0),2)+KU$9,255),Capacity!$S$3:$S$258,0),2)))</f>
        <v/>
      </c>
      <c r="KV16" t="str">
        <f>IF(KV15="","",IF($FI15="Y",0,INDEX(Capacity!$S$3:$T$258,MATCH(MOD(INDEX(Capacity!$V$3:$W$258,MATCH(INDEX($J15:$FE15,1,$FJ15),Capacity!$V$3:$V$258,0),2)+KV$9,255),Capacity!$S$3:$S$258,0),2)))</f>
        <v/>
      </c>
      <c r="KW16" t="str">
        <f>IF(KW15="","",IF($FI15="Y",0,INDEX(Capacity!$S$3:$T$258,MATCH(MOD(INDEX(Capacity!$V$3:$W$258,MATCH(INDEX($J15:$FE15,1,$FJ15),Capacity!$V$3:$V$258,0),2)+KW$9,255),Capacity!$S$3:$S$258,0),2)))</f>
        <v/>
      </c>
      <c r="KX16" t="str">
        <f>IF(KX15="","",IF($FI15="Y",0,INDEX(Capacity!$S$3:$T$258,MATCH(MOD(INDEX(Capacity!$V$3:$W$258,MATCH(INDEX($J15:$FE15,1,$FJ15),Capacity!$V$3:$V$258,0),2)+KX$9,255),Capacity!$S$3:$S$258,0),2)))</f>
        <v/>
      </c>
      <c r="KY16" t="str">
        <f>IF(KY15="","",IF($FI15="Y",0,INDEX(Capacity!$S$3:$T$258,MATCH(MOD(INDEX(Capacity!$V$3:$W$258,MATCH(INDEX($J15:$FE15,1,$FJ15),Capacity!$V$3:$V$258,0),2)+KY$9,255),Capacity!$S$3:$S$258,0),2)))</f>
        <v/>
      </c>
      <c r="KZ16" t="str">
        <f>IF(KZ15="","",IF($FI15="Y",0,INDEX(Capacity!$S$3:$T$258,MATCH(MOD(INDEX(Capacity!$V$3:$W$258,MATCH(INDEX($J15:$FE15,1,$FJ15),Capacity!$V$3:$V$258,0),2)+KZ$9,255),Capacity!$S$3:$S$258,0),2)))</f>
        <v/>
      </c>
      <c r="LA16" t="str">
        <f>IF(LA15="","",IF($FI15="Y",0,INDEX(Capacity!$S$3:$T$258,MATCH(MOD(INDEX(Capacity!$V$3:$W$258,MATCH(INDEX($J15:$FE15,1,$FJ15),Capacity!$V$3:$V$258,0),2)+LA$9,255),Capacity!$S$3:$S$258,0),2)))</f>
        <v/>
      </c>
      <c r="LB16" t="str">
        <f>IF(LB15="","",IF($FI15="Y",0,INDEX(Capacity!$S$3:$T$258,MATCH(MOD(INDEX(Capacity!$V$3:$W$258,MATCH(INDEX($J15:$FE15,1,$FJ15),Capacity!$V$3:$V$258,0),2)+LB$9,255),Capacity!$S$3:$S$258,0),2)))</f>
        <v/>
      </c>
      <c r="LC16" t="str">
        <f>IF(LC15="","",IF($FI15="Y",0,INDEX(Capacity!$S$3:$T$258,MATCH(MOD(INDEX(Capacity!$V$3:$W$258,MATCH(INDEX($J15:$FE15,1,$FJ15),Capacity!$V$3:$V$258,0),2)+LC$9,255),Capacity!$S$3:$S$258,0),2)))</f>
        <v/>
      </c>
      <c r="LD16" t="str">
        <f>IF(LD15="","",IF($FI15="Y",0,INDEX(Capacity!$S$3:$T$258,MATCH(MOD(INDEX(Capacity!$V$3:$W$258,MATCH(INDEX($J15:$FE15,1,$FJ15),Capacity!$V$3:$V$258,0),2)+LD$9,255),Capacity!$S$3:$S$258,0),2)))</f>
        <v/>
      </c>
      <c r="LE16" t="str">
        <f>IF(LE15="","",IF($FI15="Y",0,INDEX(Capacity!$S$3:$T$258,MATCH(MOD(INDEX(Capacity!$V$3:$W$258,MATCH(INDEX($J15:$FE15,1,$FJ15),Capacity!$V$3:$V$258,0),2)+LE$9,255),Capacity!$S$3:$S$258,0),2)))</f>
        <v/>
      </c>
      <c r="LF16" t="str">
        <f>IF(LF15="","",IF($FI15="Y",0,INDEX(Capacity!$S$3:$T$258,MATCH(MOD(INDEX(Capacity!$V$3:$W$258,MATCH(INDEX($J15:$FE15,1,$FJ15),Capacity!$V$3:$V$258,0),2)+LF$9,255),Capacity!$S$3:$S$258,0),2)))</f>
        <v/>
      </c>
      <c r="LG16" t="str">
        <f>IF(LG15="","",IF($FI15="Y",0,INDEX(Capacity!$S$3:$T$258,MATCH(MOD(INDEX(Capacity!$V$3:$W$258,MATCH(INDEX($J15:$FE15,1,$FJ15),Capacity!$V$3:$V$258,0),2)+LG$9,255),Capacity!$S$3:$S$258,0),2)))</f>
        <v/>
      </c>
      <c r="LH16" t="str">
        <f>IF(LH15="","",IF($FI15="Y",0,INDEX(Capacity!$S$3:$T$258,MATCH(MOD(INDEX(Capacity!$V$3:$W$258,MATCH(INDEX($J15:$FE15,1,$FJ15),Capacity!$V$3:$V$258,0),2)+LH$9,255),Capacity!$S$3:$S$258,0),2)))</f>
        <v/>
      </c>
    </row>
    <row r="17" spans="2:320" x14ac:dyDescent="0.25">
      <c r="B17" s="69">
        <f>INDEX(Capacity!$I$2:$O$162,MATCH('25x25ByteQRVersion2L'!AH9&amp;"-"&amp;'25x25ByteQRVersion2L'!AH10,Capacity!$I$2:$I$162,0),5)</f>
        <v>34</v>
      </c>
      <c r="C17" s="70" t="s">
        <v>461</v>
      </c>
      <c r="D17" s="45"/>
      <c r="E17" s="46"/>
      <c r="I17" s="7">
        <f t="shared" si="26"/>
        <v>8</v>
      </c>
      <c r="J17" t="str">
        <f t="shared" si="30"/>
        <v/>
      </c>
      <c r="K17" t="str">
        <f t="shared" si="30"/>
        <v/>
      </c>
      <c r="L17" t="str">
        <f t="shared" si="30"/>
        <v/>
      </c>
      <c r="M17" t="str">
        <f t="shared" si="30"/>
        <v/>
      </c>
      <c r="N17" t="str">
        <f t="shared" si="30"/>
        <v/>
      </c>
      <c r="O17" t="str">
        <f t="shared" si="30"/>
        <v/>
      </c>
      <c r="P17" t="str">
        <f t="shared" si="30"/>
        <v/>
      </c>
      <c r="Q17">
        <f t="shared" si="30"/>
        <v>0</v>
      </c>
      <c r="R17">
        <f t="shared" si="30"/>
        <v>38</v>
      </c>
      <c r="S17">
        <f t="shared" si="30"/>
        <v>36</v>
      </c>
      <c r="T17">
        <f t="shared" si="30"/>
        <v>40</v>
      </c>
      <c r="U17">
        <f t="shared" si="30"/>
        <v>146</v>
      </c>
      <c r="V17">
        <f t="shared" si="30"/>
        <v>218</v>
      </c>
      <c r="W17">
        <f t="shared" si="30"/>
        <v>178</v>
      </c>
      <c r="X17">
        <f t="shared" si="30"/>
        <v>28</v>
      </c>
      <c r="Y17">
        <f t="shared" si="30"/>
        <v>127</v>
      </c>
      <c r="Z17">
        <f t="shared" si="30"/>
        <v>101</v>
      </c>
      <c r="AA17">
        <f t="shared" si="30"/>
        <v>202</v>
      </c>
      <c r="AB17">
        <f t="shared" si="30"/>
        <v>236</v>
      </c>
      <c r="AC17">
        <f t="shared" si="30"/>
        <v>17</v>
      </c>
      <c r="AD17">
        <f t="shared" si="30"/>
        <v>236</v>
      </c>
      <c r="AE17">
        <f t="shared" si="30"/>
        <v>17</v>
      </c>
      <c r="AF17">
        <f t="shared" si="30"/>
        <v>236</v>
      </c>
      <c r="AG17">
        <f t="shared" si="30"/>
        <v>17</v>
      </c>
      <c r="AH17">
        <f t="shared" si="30"/>
        <v>236</v>
      </c>
      <c r="AI17">
        <f t="shared" si="30"/>
        <v>17</v>
      </c>
      <c r="AJ17">
        <f t="shared" si="30"/>
        <v>236</v>
      </c>
      <c r="AK17">
        <f t="shared" si="30"/>
        <v>17</v>
      </c>
      <c r="AL17">
        <f t="shared" si="30"/>
        <v>236</v>
      </c>
      <c r="AM17">
        <f t="shared" si="30"/>
        <v>17</v>
      </c>
      <c r="AN17">
        <f t="shared" si="30"/>
        <v>236</v>
      </c>
      <c r="AO17">
        <f t="shared" si="30"/>
        <v>17</v>
      </c>
      <c r="AP17">
        <f t="shared" si="30"/>
        <v>236</v>
      </c>
      <c r="AQ17">
        <f t="shared" si="30"/>
        <v>17</v>
      </c>
      <c r="AR17">
        <f t="shared" si="30"/>
        <v>0</v>
      </c>
      <c r="AS17">
        <f t="shared" si="30"/>
        <v>0</v>
      </c>
      <c r="AT17">
        <f t="shared" si="30"/>
        <v>0</v>
      </c>
      <c r="AU17">
        <f t="shared" si="30"/>
        <v>0</v>
      </c>
      <c r="AV17">
        <f t="shared" si="30"/>
        <v>0</v>
      </c>
      <c r="AW17">
        <f t="shared" si="30"/>
        <v>0</v>
      </c>
      <c r="AX17">
        <f t="shared" si="30"/>
        <v>0</v>
      </c>
      <c r="AY17">
        <f t="shared" si="30"/>
        <v>0</v>
      </c>
      <c r="AZ17">
        <f t="shared" si="30"/>
        <v>0</v>
      </c>
      <c r="BA17">
        <f t="shared" si="30"/>
        <v>0</v>
      </c>
      <c r="BB17">
        <f t="shared" si="30"/>
        <v>0</v>
      </c>
      <c r="BC17">
        <f t="shared" si="30"/>
        <v>0</v>
      </c>
      <c r="BD17">
        <f t="shared" si="30"/>
        <v>0</v>
      </c>
      <c r="BE17">
        <f t="shared" si="30"/>
        <v>0</v>
      </c>
      <c r="BF17">
        <f t="shared" si="30"/>
        <v>0</v>
      </c>
      <c r="BG17">
        <f t="shared" si="30"/>
        <v>0</v>
      </c>
      <c r="BH17">
        <f t="shared" si="30"/>
        <v>0</v>
      </c>
      <c r="BI17">
        <f t="shared" si="30"/>
        <v>0</v>
      </c>
      <c r="BJ17">
        <f t="shared" si="30"/>
        <v>0</v>
      </c>
      <c r="BK17">
        <f t="shared" si="30"/>
        <v>0</v>
      </c>
      <c r="BL17">
        <f t="shared" si="30"/>
        <v>0</v>
      </c>
      <c r="BM17">
        <f t="shared" si="30"/>
        <v>0</v>
      </c>
      <c r="BN17">
        <f t="shared" si="30"/>
        <v>0</v>
      </c>
      <c r="BO17">
        <f t="shared" si="30"/>
        <v>0</v>
      </c>
      <c r="BP17">
        <f t="shared" si="30"/>
        <v>0</v>
      </c>
      <c r="BQ17">
        <f t="shared" si="30"/>
        <v>0</v>
      </c>
      <c r="BR17">
        <f t="shared" si="30"/>
        <v>0</v>
      </c>
      <c r="BS17">
        <f t="shared" si="30"/>
        <v>0</v>
      </c>
      <c r="BT17">
        <f t="shared" si="30"/>
        <v>0</v>
      </c>
      <c r="BU17">
        <f t="shared" si="28"/>
        <v>0</v>
      </c>
      <c r="BV17">
        <f t="shared" si="28"/>
        <v>0</v>
      </c>
      <c r="BW17">
        <f t="shared" si="28"/>
        <v>0</v>
      </c>
      <c r="BX17">
        <f t="shared" si="28"/>
        <v>0</v>
      </c>
      <c r="BY17">
        <f t="shared" si="28"/>
        <v>0</v>
      </c>
      <c r="BZ17">
        <f t="shared" si="28"/>
        <v>0</v>
      </c>
      <c r="CA17">
        <f t="shared" si="28"/>
        <v>0</v>
      </c>
      <c r="CB17">
        <f t="shared" si="28"/>
        <v>0</v>
      </c>
      <c r="CC17">
        <f t="shared" si="28"/>
        <v>0</v>
      </c>
      <c r="CD17">
        <f t="shared" si="28"/>
        <v>0</v>
      </c>
      <c r="CE17">
        <f t="shared" si="28"/>
        <v>0</v>
      </c>
      <c r="CF17">
        <f t="shared" si="28"/>
        <v>0</v>
      </c>
      <c r="CG17">
        <f t="shared" si="28"/>
        <v>0</v>
      </c>
      <c r="CH17">
        <f t="shared" si="28"/>
        <v>0</v>
      </c>
      <c r="CI17">
        <f t="shared" si="28"/>
        <v>0</v>
      </c>
      <c r="CJ17">
        <f t="shared" si="28"/>
        <v>0</v>
      </c>
      <c r="CK17">
        <f t="shared" si="31"/>
        <v>0</v>
      </c>
      <c r="CL17">
        <f t="shared" si="31"/>
        <v>0</v>
      </c>
      <c r="CM17">
        <f t="shared" si="31"/>
        <v>0</v>
      </c>
      <c r="CN17">
        <f t="shared" si="31"/>
        <v>0</v>
      </c>
      <c r="CO17">
        <f t="shared" si="31"/>
        <v>0</v>
      </c>
      <c r="CP17">
        <f t="shared" si="31"/>
        <v>0</v>
      </c>
      <c r="CQ17">
        <f t="shared" si="31"/>
        <v>0</v>
      </c>
      <c r="CR17">
        <f t="shared" si="31"/>
        <v>0</v>
      </c>
      <c r="CS17">
        <f t="shared" si="31"/>
        <v>0</v>
      </c>
      <c r="CT17">
        <f t="shared" si="31"/>
        <v>0</v>
      </c>
      <c r="CU17">
        <f t="shared" si="31"/>
        <v>0</v>
      </c>
      <c r="CV17">
        <f t="shared" si="31"/>
        <v>0</v>
      </c>
      <c r="CW17">
        <f t="shared" si="31"/>
        <v>0</v>
      </c>
      <c r="CX17">
        <f t="shared" si="31"/>
        <v>0</v>
      </c>
      <c r="CY17">
        <f t="shared" si="31"/>
        <v>0</v>
      </c>
      <c r="CZ17">
        <f t="shared" si="31"/>
        <v>0</v>
      </c>
      <c r="DA17">
        <f t="shared" si="31"/>
        <v>0</v>
      </c>
      <c r="DB17">
        <f t="shared" si="31"/>
        <v>0</v>
      </c>
      <c r="DC17">
        <f t="shared" si="31"/>
        <v>0</v>
      </c>
      <c r="DD17">
        <f t="shared" si="31"/>
        <v>0</v>
      </c>
      <c r="DE17">
        <f t="shared" si="31"/>
        <v>0</v>
      </c>
      <c r="DF17">
        <f t="shared" si="31"/>
        <v>0</v>
      </c>
      <c r="DG17">
        <f t="shared" si="31"/>
        <v>0</v>
      </c>
      <c r="DH17">
        <f t="shared" si="31"/>
        <v>0</v>
      </c>
      <c r="DI17">
        <f t="shared" si="31"/>
        <v>0</v>
      </c>
      <c r="DJ17">
        <f t="shared" si="31"/>
        <v>0</v>
      </c>
      <c r="DK17">
        <f t="shared" si="31"/>
        <v>0</v>
      </c>
      <c r="DL17">
        <f t="shared" si="31"/>
        <v>0</v>
      </c>
      <c r="DM17">
        <f t="shared" si="31"/>
        <v>0</v>
      </c>
      <c r="DN17">
        <f t="shared" si="31"/>
        <v>0</v>
      </c>
      <c r="DO17">
        <f t="shared" si="31"/>
        <v>0</v>
      </c>
      <c r="DP17">
        <f t="shared" si="31"/>
        <v>0</v>
      </c>
      <c r="DQ17">
        <f t="shared" si="31"/>
        <v>0</v>
      </c>
      <c r="DR17">
        <f t="shared" si="31"/>
        <v>0</v>
      </c>
      <c r="DS17">
        <f t="shared" si="31"/>
        <v>0</v>
      </c>
      <c r="DT17">
        <f t="shared" si="31"/>
        <v>0</v>
      </c>
      <c r="DU17">
        <f t="shared" si="31"/>
        <v>0</v>
      </c>
      <c r="DV17">
        <f t="shared" si="31"/>
        <v>0</v>
      </c>
      <c r="DW17">
        <f t="shared" si="31"/>
        <v>0</v>
      </c>
      <c r="DX17">
        <f t="shared" si="31"/>
        <v>0</v>
      </c>
      <c r="DY17">
        <f t="shared" si="31"/>
        <v>0</v>
      </c>
      <c r="DZ17">
        <f t="shared" si="31"/>
        <v>0</v>
      </c>
      <c r="EA17">
        <f t="shared" si="31"/>
        <v>0</v>
      </c>
      <c r="EB17">
        <f t="shared" si="31"/>
        <v>0</v>
      </c>
      <c r="EC17">
        <f t="shared" si="31"/>
        <v>0</v>
      </c>
      <c r="ED17">
        <f t="shared" si="31"/>
        <v>0</v>
      </c>
      <c r="EE17">
        <f t="shared" si="31"/>
        <v>0</v>
      </c>
      <c r="EF17">
        <f t="shared" si="31"/>
        <v>0</v>
      </c>
      <c r="EG17">
        <f t="shared" si="29"/>
        <v>0</v>
      </c>
      <c r="EH17">
        <f t="shared" si="23"/>
        <v>0</v>
      </c>
      <c r="EI17">
        <f t="shared" si="23"/>
        <v>0</v>
      </c>
      <c r="EJ17">
        <f t="shared" si="23"/>
        <v>0</v>
      </c>
      <c r="EK17">
        <f t="shared" si="23"/>
        <v>0</v>
      </c>
      <c r="EL17">
        <f t="shared" si="23"/>
        <v>0</v>
      </c>
      <c r="EM17">
        <f t="shared" si="23"/>
        <v>0</v>
      </c>
      <c r="EN17">
        <f t="shared" si="23"/>
        <v>0</v>
      </c>
      <c r="EO17">
        <f t="shared" si="23"/>
        <v>0</v>
      </c>
      <c r="EP17">
        <f t="shared" si="23"/>
        <v>0</v>
      </c>
      <c r="EQ17">
        <f t="shared" si="23"/>
        <v>0</v>
      </c>
      <c r="ER17">
        <f t="shared" si="23"/>
        <v>0</v>
      </c>
      <c r="ES17">
        <f t="shared" si="23"/>
        <v>0</v>
      </c>
      <c r="ET17">
        <f t="shared" si="23"/>
        <v>0</v>
      </c>
      <c r="EU17">
        <f t="shared" si="23"/>
        <v>0</v>
      </c>
      <c r="EV17">
        <f t="shared" si="23"/>
        <v>0</v>
      </c>
      <c r="EW17">
        <f t="shared" si="23"/>
        <v>0</v>
      </c>
      <c r="EX17">
        <f t="shared" si="23"/>
        <v>0</v>
      </c>
      <c r="EY17">
        <f t="shared" si="23"/>
        <v>0</v>
      </c>
      <c r="EZ17">
        <f t="shared" si="23"/>
        <v>0</v>
      </c>
      <c r="FA17">
        <f t="shared" si="23"/>
        <v>0</v>
      </c>
      <c r="FB17">
        <f t="shared" si="23"/>
        <v>0</v>
      </c>
      <c r="FC17">
        <f t="shared" si="23"/>
        <v>0</v>
      </c>
      <c r="FD17">
        <f t="shared" si="23"/>
        <v>0</v>
      </c>
      <c r="FE17">
        <f t="shared" si="23"/>
        <v>0</v>
      </c>
      <c r="FG17" s="48" t="str">
        <f t="shared" si="27"/>
        <v/>
      </c>
      <c r="FI17" s="1" t="str">
        <f t="shared" si="24"/>
        <v/>
      </c>
      <c r="FJ17">
        <f t="shared" si="25"/>
        <v>9</v>
      </c>
      <c r="FK17">
        <f>FM8-FJ16+1</f>
        <v>36</v>
      </c>
      <c r="FM17">
        <f>IF(FM16="","",IF($FI16="Y",0,INDEX(Capacity!$S$3:$T$258,MATCH(MOD(INDEX(Capacity!$V$3:$W$258,MATCH(INDEX($J16:$FE16,1,$FJ16),Capacity!$V$3:$V$258,0),2)+FM$9,255),Capacity!$S$3:$S$258,0),2)))</f>
        <v>185</v>
      </c>
      <c r="FN17">
        <f>IF(FN16="","",IF($FI16="Y",0,INDEX(Capacity!$S$3:$T$258,MATCH(MOD(INDEX(Capacity!$V$3:$W$258,MATCH(INDEX($J16:$FE16,1,$FJ16),Capacity!$V$3:$V$258,0),2)+FN$9,255),Capacity!$S$3:$S$258,0),2)))</f>
        <v>93</v>
      </c>
      <c r="FO17">
        <f>IF(FO16="","",IF($FI16="Y",0,INDEX(Capacity!$S$3:$T$258,MATCH(MOD(INDEX(Capacity!$V$3:$W$258,MATCH(INDEX($J16:$FE16,1,$FJ16),Capacity!$V$3:$V$258,0),2)+FO$9,255),Capacity!$S$3:$S$258,0),2)))</f>
        <v>204</v>
      </c>
      <c r="FP17">
        <f>IF(FP16="","",IF($FI16="Y",0,INDEX(Capacity!$S$3:$T$258,MATCH(MOD(INDEX(Capacity!$V$3:$W$258,MATCH(INDEX($J16:$FE16,1,$FJ16),Capacity!$V$3:$V$258,0),2)+FP$9,255),Capacity!$S$3:$S$258,0),2)))</f>
        <v>52</v>
      </c>
      <c r="FQ17">
        <f>IF(FQ16="","",IF($FI16="Y",0,INDEX(Capacity!$S$3:$T$258,MATCH(MOD(INDEX(Capacity!$V$3:$W$258,MATCH(INDEX($J16:$FE16,1,$FJ16),Capacity!$V$3:$V$258,0),2)+FQ$9,255),Capacity!$S$3:$S$258,0),2)))</f>
        <v>118</v>
      </c>
      <c r="FR17">
        <f>IF(FR16="","",IF($FI16="Y",0,INDEX(Capacity!$S$3:$T$258,MATCH(MOD(INDEX(Capacity!$V$3:$W$258,MATCH(INDEX($J16:$FE16,1,$FJ16),Capacity!$V$3:$V$258,0),2)+FR$9,255),Capacity!$S$3:$S$258,0),2)))</f>
        <v>171</v>
      </c>
      <c r="FS17">
        <f>IF(FS16="","",IF($FI16="Y",0,INDEX(Capacity!$S$3:$T$258,MATCH(MOD(INDEX(Capacity!$V$3:$W$258,MATCH(INDEX($J16:$FE16,1,$FJ16),Capacity!$V$3:$V$258,0),2)+FS$9,255),Capacity!$S$3:$S$258,0),2)))</f>
        <v>46</v>
      </c>
      <c r="FT17">
        <f>IF(FT16="","",IF($FI16="Y",0,INDEX(Capacity!$S$3:$T$258,MATCH(MOD(INDEX(Capacity!$V$3:$W$258,MATCH(INDEX($J16:$FE16,1,$FJ16),Capacity!$V$3:$V$258,0),2)+FT$9,255),Capacity!$S$3:$S$258,0),2)))</f>
        <v>151</v>
      </c>
      <c r="FU17">
        <f>IF(FU16="","",IF($FI16="Y",0,INDEX(Capacity!$S$3:$T$258,MATCH(MOD(INDEX(Capacity!$V$3:$W$258,MATCH(INDEX($J16:$FE16,1,$FJ16),Capacity!$V$3:$V$258,0),2)+FU$9,255),Capacity!$S$3:$S$258,0),2)))</f>
        <v>57</v>
      </c>
      <c r="FV17">
        <f>IF(FV16="","",IF($FI16="Y",0,INDEX(Capacity!$S$3:$T$258,MATCH(MOD(INDEX(Capacity!$V$3:$W$258,MATCH(INDEX($J16:$FE16,1,$FJ16),Capacity!$V$3:$V$258,0),2)+FV$9,255),Capacity!$S$3:$S$258,0),2)))</f>
        <v>91</v>
      </c>
      <c r="FW17">
        <f>IF(FW16="","",IF($FI16="Y",0,INDEX(Capacity!$S$3:$T$258,MATCH(MOD(INDEX(Capacity!$V$3:$W$258,MATCH(INDEX($J16:$FE16,1,$FJ16),Capacity!$V$3:$V$258,0),2)+FW$9,255),Capacity!$S$3:$S$258,0),2)))</f>
        <v>26</v>
      </c>
      <c r="FX17" t="str">
        <f>IF(FX16="","",IF($FI16="Y",0,INDEX(Capacity!$S$3:$T$258,MATCH(MOD(INDEX(Capacity!$V$3:$W$258,MATCH(INDEX($J16:$FE16,1,$FJ16),Capacity!$V$3:$V$258,0),2)+FX$9,255),Capacity!$S$3:$S$258,0),2)))</f>
        <v/>
      </c>
      <c r="FY17" t="str">
        <f>IF(FY16="","",IF($FI16="Y",0,INDEX(Capacity!$S$3:$T$258,MATCH(MOD(INDEX(Capacity!$V$3:$W$258,MATCH(INDEX($J16:$FE16,1,$FJ16),Capacity!$V$3:$V$258,0),2)+FY$9,255),Capacity!$S$3:$S$258,0),2)))</f>
        <v/>
      </c>
      <c r="FZ17" t="str">
        <f>IF(FZ16="","",IF($FI16="Y",0,INDEX(Capacity!$S$3:$T$258,MATCH(MOD(INDEX(Capacity!$V$3:$W$258,MATCH(INDEX($J16:$FE16,1,$FJ16),Capacity!$V$3:$V$258,0),2)+FZ$9,255),Capacity!$S$3:$S$258,0),2)))</f>
        <v/>
      </c>
      <c r="GA17" t="str">
        <f>IF(GA16="","",IF($FI16="Y",0,INDEX(Capacity!$S$3:$T$258,MATCH(MOD(INDEX(Capacity!$V$3:$W$258,MATCH(INDEX($J16:$FE16,1,$FJ16),Capacity!$V$3:$V$258,0),2)+GA$9,255),Capacity!$S$3:$S$258,0),2)))</f>
        <v/>
      </c>
      <c r="GB17" t="str">
        <f>IF(GB16="","",IF($FI16="Y",0,INDEX(Capacity!$S$3:$T$258,MATCH(MOD(INDEX(Capacity!$V$3:$W$258,MATCH(INDEX($J16:$FE16,1,$FJ16),Capacity!$V$3:$V$258,0),2)+GB$9,255),Capacity!$S$3:$S$258,0),2)))</f>
        <v/>
      </c>
      <c r="GC17" t="str">
        <f>IF(GC16="","",IF($FI16="Y",0,INDEX(Capacity!$S$3:$T$258,MATCH(MOD(INDEX(Capacity!$V$3:$W$258,MATCH(INDEX($J16:$FE16,1,$FJ16),Capacity!$V$3:$V$258,0),2)+GC$9,255),Capacity!$S$3:$S$258,0),2)))</f>
        <v/>
      </c>
      <c r="GD17" t="str">
        <f>IF(GD16="","",IF($FI16="Y",0,INDEX(Capacity!$S$3:$T$258,MATCH(MOD(INDEX(Capacity!$V$3:$W$258,MATCH(INDEX($J16:$FE16,1,$FJ16),Capacity!$V$3:$V$258,0),2)+GD$9,255),Capacity!$S$3:$S$258,0),2)))</f>
        <v/>
      </c>
      <c r="GE17" t="str">
        <f>IF(GE16="","",IF($FI16="Y",0,INDEX(Capacity!$S$3:$T$258,MATCH(MOD(INDEX(Capacity!$V$3:$W$258,MATCH(INDEX($J16:$FE16,1,$FJ16),Capacity!$V$3:$V$258,0),2)+GE$9,255),Capacity!$S$3:$S$258,0),2)))</f>
        <v/>
      </c>
      <c r="GF17" t="str">
        <f>IF(GF16="","",IF($FI16="Y",0,INDEX(Capacity!$S$3:$T$258,MATCH(MOD(INDEX(Capacity!$V$3:$W$258,MATCH(INDEX($J16:$FE16,1,$FJ16),Capacity!$V$3:$V$258,0),2)+GF$9,255),Capacity!$S$3:$S$258,0),2)))</f>
        <v/>
      </c>
      <c r="GG17" t="str">
        <f>IF(GG16="","",IF($FI16="Y",0,INDEX(Capacity!$S$3:$T$258,MATCH(MOD(INDEX(Capacity!$V$3:$W$258,MATCH(INDEX($J16:$FE16,1,$FJ16),Capacity!$V$3:$V$258,0),2)+GG$9,255),Capacity!$S$3:$S$258,0),2)))</f>
        <v/>
      </c>
      <c r="GH17" t="str">
        <f>IF(GH16="","",IF($FI16="Y",0,INDEX(Capacity!$S$3:$T$258,MATCH(MOD(INDEX(Capacity!$V$3:$W$258,MATCH(INDEX($J16:$FE16,1,$FJ16),Capacity!$V$3:$V$258,0),2)+GH$9,255),Capacity!$S$3:$S$258,0),2)))</f>
        <v/>
      </c>
      <c r="GI17" t="str">
        <f>IF(GI16="","",IF($FI16="Y",0,INDEX(Capacity!$S$3:$T$258,MATCH(MOD(INDEX(Capacity!$V$3:$W$258,MATCH(INDEX($J16:$FE16,1,$FJ16),Capacity!$V$3:$V$258,0),2)+GI$9,255),Capacity!$S$3:$S$258,0),2)))</f>
        <v/>
      </c>
      <c r="GJ17" t="str">
        <f>IF(GJ16="","",IF($FI16="Y",0,INDEX(Capacity!$S$3:$T$258,MATCH(MOD(INDEX(Capacity!$V$3:$W$258,MATCH(INDEX($J16:$FE16,1,$FJ16),Capacity!$V$3:$V$258,0),2)+GJ$9,255),Capacity!$S$3:$S$258,0),2)))</f>
        <v/>
      </c>
      <c r="GK17" t="str">
        <f>IF(GK16="","",IF($FI16="Y",0,INDEX(Capacity!$S$3:$T$258,MATCH(MOD(INDEX(Capacity!$V$3:$W$258,MATCH(INDEX($J16:$FE16,1,$FJ16),Capacity!$V$3:$V$258,0),2)+GK$9,255),Capacity!$S$3:$S$258,0),2)))</f>
        <v/>
      </c>
      <c r="GL17" t="str">
        <f>IF(GL16="","",IF($FI16="Y",0,INDEX(Capacity!$S$3:$T$258,MATCH(MOD(INDEX(Capacity!$V$3:$W$258,MATCH(INDEX($J16:$FE16,1,$FJ16),Capacity!$V$3:$V$258,0),2)+GL$9,255),Capacity!$S$3:$S$258,0),2)))</f>
        <v/>
      </c>
      <c r="GM17" t="str">
        <f>IF(GM16="","",IF($FI16="Y",0,INDEX(Capacity!$S$3:$T$258,MATCH(MOD(INDEX(Capacity!$V$3:$W$258,MATCH(INDEX($J16:$FE16,1,$FJ16),Capacity!$V$3:$V$258,0),2)+GM$9,255),Capacity!$S$3:$S$258,0),2)))</f>
        <v/>
      </c>
      <c r="GN17" t="str">
        <f>IF(GN16="","",IF($FI16="Y",0,INDEX(Capacity!$S$3:$T$258,MATCH(MOD(INDEX(Capacity!$V$3:$W$258,MATCH(INDEX($J16:$FE16,1,$FJ16),Capacity!$V$3:$V$258,0),2)+GN$9,255),Capacity!$S$3:$S$258,0),2)))</f>
        <v/>
      </c>
      <c r="GO17" t="str">
        <f>IF(GO16="","",IF($FI16="Y",0,INDEX(Capacity!$S$3:$T$258,MATCH(MOD(INDEX(Capacity!$V$3:$W$258,MATCH(INDEX($J16:$FE16,1,$FJ16),Capacity!$V$3:$V$258,0),2)+GO$9,255),Capacity!$S$3:$S$258,0),2)))</f>
        <v/>
      </c>
      <c r="GP17" t="str">
        <f>IF(GP16="","",IF($FI16="Y",0,INDEX(Capacity!$S$3:$T$258,MATCH(MOD(INDEX(Capacity!$V$3:$W$258,MATCH(INDEX($J16:$FE16,1,$FJ16),Capacity!$V$3:$V$258,0),2)+GP$9,255),Capacity!$S$3:$S$258,0),2)))</f>
        <v/>
      </c>
      <c r="GQ17" t="str">
        <f>IF(GQ16="","",IF($FI16="Y",0,INDEX(Capacity!$S$3:$T$258,MATCH(MOD(INDEX(Capacity!$V$3:$W$258,MATCH(INDEX($J16:$FE16,1,$FJ16),Capacity!$V$3:$V$258,0),2)+GQ$9,255),Capacity!$S$3:$S$258,0),2)))</f>
        <v/>
      </c>
      <c r="GR17" t="str">
        <f>IF(GR16="","",IF($FI16="Y",0,INDEX(Capacity!$S$3:$T$258,MATCH(MOD(INDEX(Capacity!$V$3:$W$258,MATCH(INDEX($J16:$FE16,1,$FJ16),Capacity!$V$3:$V$258,0),2)+GR$9,255),Capacity!$S$3:$S$258,0),2)))</f>
        <v/>
      </c>
      <c r="GS17" t="str">
        <f>IF(GS16="","",IF($FI16="Y",0,INDEX(Capacity!$S$3:$T$258,MATCH(MOD(INDEX(Capacity!$V$3:$W$258,MATCH(INDEX($J16:$FE16,1,$FJ16),Capacity!$V$3:$V$258,0),2)+GS$9,255),Capacity!$S$3:$S$258,0),2)))</f>
        <v/>
      </c>
      <c r="GT17" t="str">
        <f>IF(GT16="","",IF($FI16="Y",0,INDEX(Capacity!$S$3:$T$258,MATCH(MOD(INDEX(Capacity!$V$3:$W$258,MATCH(INDEX($J16:$FE16,1,$FJ16),Capacity!$V$3:$V$258,0),2)+GT$9,255),Capacity!$S$3:$S$258,0),2)))</f>
        <v/>
      </c>
      <c r="GU17" t="str">
        <f>IF(GU16="","",IF($FI16="Y",0,INDEX(Capacity!$S$3:$T$258,MATCH(MOD(INDEX(Capacity!$V$3:$W$258,MATCH(INDEX($J16:$FE16,1,$FJ16),Capacity!$V$3:$V$258,0),2)+GU$9,255),Capacity!$S$3:$S$258,0),2)))</f>
        <v/>
      </c>
      <c r="GV17" t="str">
        <f>IF(GV16="","",IF($FI16="Y",0,INDEX(Capacity!$S$3:$T$258,MATCH(MOD(INDEX(Capacity!$V$3:$W$258,MATCH(INDEX($J16:$FE16,1,$FJ16),Capacity!$V$3:$V$258,0),2)+GV$9,255),Capacity!$S$3:$S$258,0),2)))</f>
        <v/>
      </c>
      <c r="GW17" t="str">
        <f>IF(GW16="","",IF($FI16="Y",0,INDEX(Capacity!$S$3:$T$258,MATCH(MOD(INDEX(Capacity!$V$3:$W$258,MATCH(INDEX($J16:$FE16,1,$FJ16),Capacity!$V$3:$V$258,0),2)+GW$9,255),Capacity!$S$3:$S$258,0),2)))</f>
        <v/>
      </c>
      <c r="GX17" t="str">
        <f>IF(GX16="","",IF($FI16="Y",0,INDEX(Capacity!$S$3:$T$258,MATCH(MOD(INDEX(Capacity!$V$3:$W$258,MATCH(INDEX($J16:$FE16,1,$FJ16),Capacity!$V$3:$V$258,0),2)+GX$9,255),Capacity!$S$3:$S$258,0),2)))</f>
        <v/>
      </c>
      <c r="GY17" t="str">
        <f>IF(GY16="","",IF($FI16="Y",0,INDEX(Capacity!$S$3:$T$258,MATCH(MOD(INDEX(Capacity!$V$3:$W$258,MATCH(INDEX($J16:$FE16,1,$FJ16),Capacity!$V$3:$V$258,0),2)+GY$9,255),Capacity!$S$3:$S$258,0),2)))</f>
        <v/>
      </c>
      <c r="GZ17" t="str">
        <f>IF(GZ16="","",IF($FI16="Y",0,INDEX(Capacity!$S$3:$T$258,MATCH(MOD(INDEX(Capacity!$V$3:$W$258,MATCH(INDEX($J16:$FE16,1,$FJ16),Capacity!$V$3:$V$258,0),2)+GZ$9,255),Capacity!$S$3:$S$258,0),2)))</f>
        <v/>
      </c>
      <c r="HA17" t="str">
        <f>IF(HA16="","",IF($FI16="Y",0,INDEX(Capacity!$S$3:$T$258,MATCH(MOD(INDEX(Capacity!$V$3:$W$258,MATCH(INDEX($J16:$FE16,1,$FJ16),Capacity!$V$3:$V$258,0),2)+HA$9,255),Capacity!$S$3:$S$258,0),2)))</f>
        <v/>
      </c>
      <c r="HB17" t="str">
        <f>IF(HB16="","",IF($FI16="Y",0,INDEX(Capacity!$S$3:$T$258,MATCH(MOD(INDEX(Capacity!$V$3:$W$258,MATCH(INDEX($J16:$FE16,1,$FJ16),Capacity!$V$3:$V$258,0),2)+HB$9,255),Capacity!$S$3:$S$258,0),2)))</f>
        <v/>
      </c>
      <c r="HC17" t="str">
        <f>IF(HC16="","",IF($FI16="Y",0,INDEX(Capacity!$S$3:$T$258,MATCH(MOD(INDEX(Capacity!$V$3:$W$258,MATCH(INDEX($J16:$FE16,1,$FJ16),Capacity!$V$3:$V$258,0),2)+HC$9,255),Capacity!$S$3:$S$258,0),2)))</f>
        <v/>
      </c>
      <c r="HD17" t="str">
        <f>IF(HD16="","",IF($FI16="Y",0,INDEX(Capacity!$S$3:$T$258,MATCH(MOD(INDEX(Capacity!$V$3:$W$258,MATCH(INDEX($J16:$FE16,1,$FJ16),Capacity!$V$3:$V$258,0),2)+HD$9,255),Capacity!$S$3:$S$258,0),2)))</f>
        <v/>
      </c>
      <c r="HE17" t="str">
        <f>IF(HE16="","",IF($FI16="Y",0,INDEX(Capacity!$S$3:$T$258,MATCH(MOD(INDEX(Capacity!$V$3:$W$258,MATCH(INDEX($J16:$FE16,1,$FJ16),Capacity!$V$3:$V$258,0),2)+HE$9,255),Capacity!$S$3:$S$258,0),2)))</f>
        <v/>
      </c>
      <c r="HF17" t="str">
        <f>IF(HF16="","",IF($FI16="Y",0,INDEX(Capacity!$S$3:$T$258,MATCH(MOD(INDEX(Capacity!$V$3:$W$258,MATCH(INDEX($J16:$FE16,1,$FJ16),Capacity!$V$3:$V$258,0),2)+HF$9,255),Capacity!$S$3:$S$258,0),2)))</f>
        <v/>
      </c>
      <c r="HG17" t="str">
        <f>IF(HG16="","",IF($FI16="Y",0,INDEX(Capacity!$S$3:$T$258,MATCH(MOD(INDEX(Capacity!$V$3:$W$258,MATCH(INDEX($J16:$FE16,1,$FJ16),Capacity!$V$3:$V$258,0),2)+HG$9,255),Capacity!$S$3:$S$258,0),2)))</f>
        <v/>
      </c>
      <c r="HH17" t="str">
        <f>IF(HH16="","",IF($FI16="Y",0,INDEX(Capacity!$S$3:$T$258,MATCH(MOD(INDEX(Capacity!$V$3:$W$258,MATCH(INDEX($J16:$FE16,1,$FJ16),Capacity!$V$3:$V$258,0),2)+HH$9,255),Capacity!$S$3:$S$258,0),2)))</f>
        <v/>
      </c>
      <c r="HI17" t="str">
        <f>IF(HI16="","",IF($FI16="Y",0,INDEX(Capacity!$S$3:$T$258,MATCH(MOD(INDEX(Capacity!$V$3:$W$258,MATCH(INDEX($J16:$FE16,1,$FJ16),Capacity!$V$3:$V$258,0),2)+HI$9,255),Capacity!$S$3:$S$258,0),2)))</f>
        <v/>
      </c>
      <c r="HJ17" t="str">
        <f>IF(HJ16="","",IF($FI16="Y",0,INDEX(Capacity!$S$3:$T$258,MATCH(MOD(INDEX(Capacity!$V$3:$W$258,MATCH(INDEX($J16:$FE16,1,$FJ16),Capacity!$V$3:$V$258,0),2)+HJ$9,255),Capacity!$S$3:$S$258,0),2)))</f>
        <v/>
      </c>
      <c r="HK17" t="str">
        <f>IF(HK16="","",IF($FI16="Y",0,INDEX(Capacity!$S$3:$T$258,MATCH(MOD(INDEX(Capacity!$V$3:$W$258,MATCH(INDEX($J16:$FE16,1,$FJ16),Capacity!$V$3:$V$258,0),2)+HK$9,255),Capacity!$S$3:$S$258,0),2)))</f>
        <v/>
      </c>
      <c r="HL17" t="str">
        <f>IF(HL16="","",IF($FI16="Y",0,INDEX(Capacity!$S$3:$T$258,MATCH(MOD(INDEX(Capacity!$V$3:$W$258,MATCH(INDEX($J16:$FE16,1,$FJ16),Capacity!$V$3:$V$258,0),2)+HL$9,255),Capacity!$S$3:$S$258,0),2)))</f>
        <v/>
      </c>
      <c r="HM17" t="str">
        <f>IF(HM16="","",IF($FI16="Y",0,INDEX(Capacity!$S$3:$T$258,MATCH(MOD(INDEX(Capacity!$V$3:$W$258,MATCH(INDEX($J16:$FE16,1,$FJ16),Capacity!$V$3:$V$258,0),2)+HM$9,255),Capacity!$S$3:$S$258,0),2)))</f>
        <v/>
      </c>
      <c r="HN17" t="str">
        <f>IF(HN16="","",IF($FI16="Y",0,INDEX(Capacity!$S$3:$T$258,MATCH(MOD(INDEX(Capacity!$V$3:$W$258,MATCH(INDEX($J16:$FE16,1,$FJ16),Capacity!$V$3:$V$258,0),2)+HN$9,255),Capacity!$S$3:$S$258,0),2)))</f>
        <v/>
      </c>
      <c r="HO17" t="str">
        <f>IF(HO16="","",IF($FI16="Y",0,INDEX(Capacity!$S$3:$T$258,MATCH(MOD(INDEX(Capacity!$V$3:$W$258,MATCH(INDEX($J16:$FE16,1,$FJ16),Capacity!$V$3:$V$258,0),2)+HO$9,255),Capacity!$S$3:$S$258,0),2)))</f>
        <v/>
      </c>
      <c r="HP17" t="str">
        <f>IF(HP16="","",IF($FI16="Y",0,INDEX(Capacity!$S$3:$T$258,MATCH(MOD(INDEX(Capacity!$V$3:$W$258,MATCH(INDEX($J16:$FE16,1,$FJ16),Capacity!$V$3:$V$258,0),2)+HP$9,255),Capacity!$S$3:$S$258,0),2)))</f>
        <v/>
      </c>
      <c r="HQ17" t="str">
        <f>IF(HQ16="","",IF($FI16="Y",0,INDEX(Capacity!$S$3:$T$258,MATCH(MOD(INDEX(Capacity!$V$3:$W$258,MATCH(INDEX($J16:$FE16,1,$FJ16),Capacity!$V$3:$V$258,0),2)+HQ$9,255),Capacity!$S$3:$S$258,0),2)))</f>
        <v/>
      </c>
      <c r="HR17" t="str">
        <f>IF(HR16="","",IF($FI16="Y",0,INDEX(Capacity!$S$3:$T$258,MATCH(MOD(INDEX(Capacity!$V$3:$W$258,MATCH(INDEX($J16:$FE16,1,$FJ16),Capacity!$V$3:$V$258,0),2)+HR$9,255),Capacity!$S$3:$S$258,0),2)))</f>
        <v/>
      </c>
      <c r="HS17" t="str">
        <f>IF(HS16="","",IF($FI16="Y",0,INDEX(Capacity!$S$3:$T$258,MATCH(MOD(INDEX(Capacity!$V$3:$W$258,MATCH(INDEX($J16:$FE16,1,$FJ16),Capacity!$V$3:$V$258,0),2)+HS$9,255),Capacity!$S$3:$S$258,0),2)))</f>
        <v/>
      </c>
      <c r="HT17" t="str">
        <f>IF(HT16="","",IF($FI16="Y",0,INDEX(Capacity!$S$3:$T$258,MATCH(MOD(INDEX(Capacity!$V$3:$W$258,MATCH(INDEX($J16:$FE16,1,$FJ16),Capacity!$V$3:$V$258,0),2)+HT$9,255),Capacity!$S$3:$S$258,0),2)))</f>
        <v/>
      </c>
      <c r="HU17" t="str">
        <f>IF(HU16="","",IF($FI16="Y",0,INDEX(Capacity!$S$3:$T$258,MATCH(MOD(INDEX(Capacity!$V$3:$W$258,MATCH(INDEX($J16:$FE16,1,$FJ16),Capacity!$V$3:$V$258,0),2)+HU$9,255),Capacity!$S$3:$S$258,0),2)))</f>
        <v/>
      </c>
      <c r="HV17" t="str">
        <f>IF(HV16="","",IF($FI16="Y",0,INDEX(Capacity!$S$3:$T$258,MATCH(MOD(INDEX(Capacity!$V$3:$W$258,MATCH(INDEX($J16:$FE16,1,$FJ16),Capacity!$V$3:$V$258,0),2)+HV$9,255),Capacity!$S$3:$S$258,0),2)))</f>
        <v/>
      </c>
      <c r="HW17" t="str">
        <f>IF(HW16="","",IF($FI16="Y",0,INDEX(Capacity!$S$3:$T$258,MATCH(MOD(INDEX(Capacity!$V$3:$W$258,MATCH(INDEX($J16:$FE16,1,$FJ16),Capacity!$V$3:$V$258,0),2)+HW$9,255),Capacity!$S$3:$S$258,0),2)))</f>
        <v/>
      </c>
      <c r="HX17" t="str">
        <f>IF(HX16="","",IF($FI16="Y",0,INDEX(Capacity!$S$3:$T$258,MATCH(MOD(INDEX(Capacity!$V$3:$W$258,MATCH(INDEX($J16:$FE16,1,$FJ16),Capacity!$V$3:$V$258,0),2)+HX$9,255),Capacity!$S$3:$S$258,0),2)))</f>
        <v/>
      </c>
      <c r="HY17" t="str">
        <f>IF(HY16="","",IF($FI16="Y",0,INDEX(Capacity!$S$3:$T$258,MATCH(MOD(INDEX(Capacity!$V$3:$W$258,MATCH(INDEX($J16:$FE16,1,$FJ16),Capacity!$V$3:$V$258,0),2)+HY$9,255),Capacity!$S$3:$S$258,0),2)))</f>
        <v/>
      </c>
      <c r="HZ17" t="str">
        <f>IF(HZ16="","",IF($FI16="Y",0,INDEX(Capacity!$S$3:$T$258,MATCH(MOD(INDEX(Capacity!$V$3:$W$258,MATCH(INDEX($J16:$FE16,1,$FJ16),Capacity!$V$3:$V$258,0),2)+HZ$9,255),Capacity!$S$3:$S$258,0),2)))</f>
        <v/>
      </c>
      <c r="IA17" t="str">
        <f>IF(IA16="","",IF($FI16="Y",0,INDEX(Capacity!$S$3:$T$258,MATCH(MOD(INDEX(Capacity!$V$3:$W$258,MATCH(INDEX($J16:$FE16,1,$FJ16),Capacity!$V$3:$V$258,0),2)+IA$9,255),Capacity!$S$3:$S$258,0),2)))</f>
        <v/>
      </c>
      <c r="IB17" t="str">
        <f>IF(IB16="","",IF($FI16="Y",0,INDEX(Capacity!$S$3:$T$258,MATCH(MOD(INDEX(Capacity!$V$3:$W$258,MATCH(INDEX($J16:$FE16,1,$FJ16),Capacity!$V$3:$V$258,0),2)+IB$9,255),Capacity!$S$3:$S$258,0),2)))</f>
        <v/>
      </c>
      <c r="IC17" t="str">
        <f>IF(IC16="","",IF($FI16="Y",0,INDEX(Capacity!$S$3:$T$258,MATCH(MOD(INDEX(Capacity!$V$3:$W$258,MATCH(INDEX($J16:$FE16,1,$FJ16),Capacity!$V$3:$V$258,0),2)+IC$9,255),Capacity!$S$3:$S$258,0),2)))</f>
        <v/>
      </c>
      <c r="ID17" t="str">
        <f>IF(ID16="","",IF($FI16="Y",0,INDEX(Capacity!$S$3:$T$258,MATCH(MOD(INDEX(Capacity!$V$3:$W$258,MATCH(INDEX($J16:$FE16,1,$FJ16),Capacity!$V$3:$V$258,0),2)+ID$9,255),Capacity!$S$3:$S$258,0),2)))</f>
        <v/>
      </c>
      <c r="IE17" t="str">
        <f>IF(IE16="","",IF($FI16="Y",0,INDEX(Capacity!$S$3:$T$258,MATCH(MOD(INDEX(Capacity!$V$3:$W$258,MATCH(INDEX($J16:$FE16,1,$FJ16),Capacity!$V$3:$V$258,0),2)+IE$9,255),Capacity!$S$3:$S$258,0),2)))</f>
        <v/>
      </c>
      <c r="IF17" t="str">
        <f>IF(IF16="","",IF($FI16="Y",0,INDEX(Capacity!$S$3:$T$258,MATCH(MOD(INDEX(Capacity!$V$3:$W$258,MATCH(INDEX($J16:$FE16,1,$FJ16),Capacity!$V$3:$V$258,0),2)+IF$9,255),Capacity!$S$3:$S$258,0),2)))</f>
        <v/>
      </c>
      <c r="IG17" t="str">
        <f>IF(IG16="","",IF($FI16="Y",0,INDEX(Capacity!$S$3:$T$258,MATCH(MOD(INDEX(Capacity!$V$3:$W$258,MATCH(INDEX($J16:$FE16,1,$FJ16),Capacity!$V$3:$V$258,0),2)+IG$9,255),Capacity!$S$3:$S$258,0),2)))</f>
        <v/>
      </c>
      <c r="IH17" t="str">
        <f>IF(IH16="","",IF($FI16="Y",0,INDEX(Capacity!$S$3:$T$258,MATCH(MOD(INDEX(Capacity!$V$3:$W$258,MATCH(INDEX($J16:$FE16,1,$FJ16),Capacity!$V$3:$V$258,0),2)+IH$9,255),Capacity!$S$3:$S$258,0),2)))</f>
        <v/>
      </c>
      <c r="II17" t="str">
        <f>IF(II16="","",IF($FI16="Y",0,INDEX(Capacity!$S$3:$T$258,MATCH(MOD(INDEX(Capacity!$V$3:$W$258,MATCH(INDEX($J16:$FE16,1,$FJ16),Capacity!$V$3:$V$258,0),2)+II$9,255),Capacity!$S$3:$S$258,0),2)))</f>
        <v/>
      </c>
      <c r="IJ17" t="str">
        <f>IF(IJ16="","",IF($FI16="Y",0,INDEX(Capacity!$S$3:$T$258,MATCH(MOD(INDEX(Capacity!$V$3:$W$258,MATCH(INDEX($J16:$FE16,1,$FJ16),Capacity!$V$3:$V$258,0),2)+IJ$9,255),Capacity!$S$3:$S$258,0),2)))</f>
        <v/>
      </c>
      <c r="IK17" t="str">
        <f>IF(IK16="","",IF($FI16="Y",0,INDEX(Capacity!$S$3:$T$258,MATCH(MOD(INDEX(Capacity!$V$3:$W$258,MATCH(INDEX($J16:$FE16,1,$FJ16),Capacity!$V$3:$V$258,0),2)+IK$9,255),Capacity!$S$3:$S$258,0),2)))</f>
        <v/>
      </c>
      <c r="IL17" t="str">
        <f>IF(IL16="","",IF($FI16="Y",0,INDEX(Capacity!$S$3:$T$258,MATCH(MOD(INDEX(Capacity!$V$3:$W$258,MATCH(INDEX($J16:$FE16,1,$FJ16),Capacity!$V$3:$V$258,0),2)+IL$9,255),Capacity!$S$3:$S$258,0),2)))</f>
        <v/>
      </c>
      <c r="IM17" t="str">
        <f>IF(IM16="","",IF($FI16="Y",0,INDEX(Capacity!$S$3:$T$258,MATCH(MOD(INDEX(Capacity!$V$3:$W$258,MATCH(INDEX($J16:$FE16,1,$FJ16),Capacity!$V$3:$V$258,0),2)+IM$9,255),Capacity!$S$3:$S$258,0),2)))</f>
        <v/>
      </c>
      <c r="IN17" t="str">
        <f>IF(IN16="","",IF($FI16="Y",0,INDEX(Capacity!$S$3:$T$258,MATCH(MOD(INDEX(Capacity!$V$3:$W$258,MATCH(INDEX($J16:$FE16,1,$FJ16),Capacity!$V$3:$V$258,0),2)+IN$9,255),Capacity!$S$3:$S$258,0),2)))</f>
        <v/>
      </c>
      <c r="IO17" t="str">
        <f>IF(IO16="","",IF($FI16="Y",0,INDEX(Capacity!$S$3:$T$258,MATCH(MOD(INDEX(Capacity!$V$3:$W$258,MATCH(INDEX($J16:$FE16,1,$FJ16),Capacity!$V$3:$V$258,0),2)+IO$9,255),Capacity!$S$3:$S$258,0),2)))</f>
        <v/>
      </c>
      <c r="IP17" t="str">
        <f>IF(IP16="","",IF($FI16="Y",0,INDEX(Capacity!$S$3:$T$258,MATCH(MOD(INDEX(Capacity!$V$3:$W$258,MATCH(INDEX($J16:$FE16,1,$FJ16),Capacity!$V$3:$V$258,0),2)+IP$9,255),Capacity!$S$3:$S$258,0),2)))</f>
        <v/>
      </c>
      <c r="IQ17" t="str">
        <f>IF(IQ16="","",IF($FI16="Y",0,INDEX(Capacity!$S$3:$T$258,MATCH(MOD(INDEX(Capacity!$V$3:$W$258,MATCH(INDEX($J16:$FE16,1,$FJ16),Capacity!$V$3:$V$258,0),2)+IQ$9,255),Capacity!$S$3:$S$258,0),2)))</f>
        <v/>
      </c>
      <c r="IR17" t="str">
        <f>IF(IR16="","",IF($FI16="Y",0,INDEX(Capacity!$S$3:$T$258,MATCH(MOD(INDEX(Capacity!$V$3:$W$258,MATCH(INDEX($J16:$FE16,1,$FJ16),Capacity!$V$3:$V$258,0),2)+IR$9,255),Capacity!$S$3:$S$258,0),2)))</f>
        <v/>
      </c>
      <c r="IS17" t="str">
        <f>IF(IS16="","",IF($FI16="Y",0,INDEX(Capacity!$S$3:$T$258,MATCH(MOD(INDEX(Capacity!$V$3:$W$258,MATCH(INDEX($J16:$FE16,1,$FJ16),Capacity!$V$3:$V$258,0),2)+IS$9,255),Capacity!$S$3:$S$258,0),2)))</f>
        <v/>
      </c>
      <c r="IT17" t="str">
        <f>IF(IT16="","",IF($FI16="Y",0,INDEX(Capacity!$S$3:$T$258,MATCH(MOD(INDEX(Capacity!$V$3:$W$258,MATCH(INDEX($J16:$FE16,1,$FJ16),Capacity!$V$3:$V$258,0),2)+IT$9,255),Capacity!$S$3:$S$258,0),2)))</f>
        <v/>
      </c>
      <c r="IU17" t="str">
        <f>IF(IU16="","",IF($FI16="Y",0,INDEX(Capacity!$S$3:$T$258,MATCH(MOD(INDEX(Capacity!$V$3:$W$258,MATCH(INDEX($J16:$FE16,1,$FJ16),Capacity!$V$3:$V$258,0),2)+IU$9,255),Capacity!$S$3:$S$258,0),2)))</f>
        <v/>
      </c>
      <c r="IV17" t="str">
        <f>IF(IV16="","",IF($FI16="Y",0,INDEX(Capacity!$S$3:$T$258,MATCH(MOD(INDEX(Capacity!$V$3:$W$258,MATCH(INDEX($J16:$FE16,1,$FJ16),Capacity!$V$3:$V$258,0),2)+IV$9,255),Capacity!$S$3:$S$258,0),2)))</f>
        <v/>
      </c>
      <c r="IW17" t="str">
        <f>IF(IW16="","",IF($FI16="Y",0,INDEX(Capacity!$S$3:$T$258,MATCH(MOD(INDEX(Capacity!$V$3:$W$258,MATCH(INDEX($J16:$FE16,1,$FJ16),Capacity!$V$3:$V$258,0),2)+IW$9,255),Capacity!$S$3:$S$258,0),2)))</f>
        <v/>
      </c>
      <c r="IX17" t="str">
        <f>IF(IX16="","",IF($FI16="Y",0,INDEX(Capacity!$S$3:$T$258,MATCH(MOD(INDEX(Capacity!$V$3:$W$258,MATCH(INDEX($J16:$FE16,1,$FJ16),Capacity!$V$3:$V$258,0),2)+IX$9,255),Capacity!$S$3:$S$258,0),2)))</f>
        <v/>
      </c>
      <c r="IY17" t="str">
        <f>IF(IY16="","",IF($FI16="Y",0,INDEX(Capacity!$S$3:$T$258,MATCH(MOD(INDEX(Capacity!$V$3:$W$258,MATCH(INDEX($J16:$FE16,1,$FJ16),Capacity!$V$3:$V$258,0),2)+IY$9,255),Capacity!$S$3:$S$258,0),2)))</f>
        <v/>
      </c>
      <c r="IZ17" t="str">
        <f>IF(IZ16="","",IF($FI16="Y",0,INDEX(Capacity!$S$3:$T$258,MATCH(MOD(INDEX(Capacity!$V$3:$W$258,MATCH(INDEX($J16:$FE16,1,$FJ16),Capacity!$V$3:$V$258,0),2)+IZ$9,255),Capacity!$S$3:$S$258,0),2)))</f>
        <v/>
      </c>
      <c r="JA17" t="str">
        <f>IF(JA16="","",IF($FI16="Y",0,INDEX(Capacity!$S$3:$T$258,MATCH(MOD(INDEX(Capacity!$V$3:$W$258,MATCH(INDEX($J16:$FE16,1,$FJ16),Capacity!$V$3:$V$258,0),2)+JA$9,255),Capacity!$S$3:$S$258,0),2)))</f>
        <v/>
      </c>
      <c r="JB17" t="str">
        <f>IF(JB16="","",IF($FI16="Y",0,INDEX(Capacity!$S$3:$T$258,MATCH(MOD(INDEX(Capacity!$V$3:$W$258,MATCH(INDEX($J16:$FE16,1,$FJ16),Capacity!$V$3:$V$258,0),2)+JB$9,255),Capacity!$S$3:$S$258,0),2)))</f>
        <v/>
      </c>
      <c r="JC17" t="str">
        <f>IF(JC16="","",IF($FI16="Y",0,INDEX(Capacity!$S$3:$T$258,MATCH(MOD(INDEX(Capacity!$V$3:$W$258,MATCH(INDEX($J16:$FE16,1,$FJ16),Capacity!$V$3:$V$258,0),2)+JC$9,255),Capacity!$S$3:$S$258,0),2)))</f>
        <v/>
      </c>
      <c r="JD17" t="str">
        <f>IF(JD16="","",IF($FI16="Y",0,INDEX(Capacity!$S$3:$T$258,MATCH(MOD(INDEX(Capacity!$V$3:$W$258,MATCH(INDEX($J16:$FE16,1,$FJ16),Capacity!$V$3:$V$258,0),2)+JD$9,255),Capacity!$S$3:$S$258,0),2)))</f>
        <v/>
      </c>
      <c r="JE17" t="str">
        <f>IF(JE16="","",IF($FI16="Y",0,INDEX(Capacity!$S$3:$T$258,MATCH(MOD(INDEX(Capacity!$V$3:$W$258,MATCH(INDEX($J16:$FE16,1,$FJ16),Capacity!$V$3:$V$258,0),2)+JE$9,255),Capacity!$S$3:$S$258,0),2)))</f>
        <v/>
      </c>
      <c r="JF17" t="str">
        <f>IF(JF16="","",IF($FI16="Y",0,INDEX(Capacity!$S$3:$T$258,MATCH(MOD(INDEX(Capacity!$V$3:$W$258,MATCH(INDEX($J16:$FE16,1,$FJ16),Capacity!$V$3:$V$258,0),2)+JF$9,255),Capacity!$S$3:$S$258,0),2)))</f>
        <v/>
      </c>
      <c r="JG17" t="str">
        <f>IF(JG16="","",IF($FI16="Y",0,INDEX(Capacity!$S$3:$T$258,MATCH(MOD(INDEX(Capacity!$V$3:$W$258,MATCH(INDEX($J16:$FE16,1,$FJ16),Capacity!$V$3:$V$258,0),2)+JG$9,255),Capacity!$S$3:$S$258,0),2)))</f>
        <v/>
      </c>
      <c r="JH17" t="str">
        <f>IF(JH16="","",IF($FI16="Y",0,INDEX(Capacity!$S$3:$T$258,MATCH(MOD(INDEX(Capacity!$V$3:$W$258,MATCH(INDEX($J16:$FE16,1,$FJ16),Capacity!$V$3:$V$258,0),2)+JH$9,255),Capacity!$S$3:$S$258,0),2)))</f>
        <v/>
      </c>
      <c r="JI17" t="str">
        <f>IF(JI16="","",IF($FI16="Y",0,INDEX(Capacity!$S$3:$T$258,MATCH(MOD(INDEX(Capacity!$V$3:$W$258,MATCH(INDEX($J16:$FE16,1,$FJ16),Capacity!$V$3:$V$258,0),2)+JI$9,255),Capacity!$S$3:$S$258,0),2)))</f>
        <v/>
      </c>
      <c r="JJ17" t="str">
        <f>IF(JJ16="","",IF($FI16="Y",0,INDEX(Capacity!$S$3:$T$258,MATCH(MOD(INDEX(Capacity!$V$3:$W$258,MATCH(INDEX($J16:$FE16,1,$FJ16),Capacity!$V$3:$V$258,0),2)+JJ$9,255),Capacity!$S$3:$S$258,0),2)))</f>
        <v/>
      </c>
      <c r="JK17" t="str">
        <f>IF(JK16="","",IF($FI16="Y",0,INDEX(Capacity!$S$3:$T$258,MATCH(MOD(INDEX(Capacity!$V$3:$W$258,MATCH(INDEX($J16:$FE16,1,$FJ16),Capacity!$V$3:$V$258,0),2)+JK$9,255),Capacity!$S$3:$S$258,0),2)))</f>
        <v/>
      </c>
      <c r="JL17" t="str">
        <f>IF(JL16="","",IF($FI16="Y",0,INDEX(Capacity!$S$3:$T$258,MATCH(MOD(INDEX(Capacity!$V$3:$W$258,MATCH(INDEX($J16:$FE16,1,$FJ16),Capacity!$V$3:$V$258,0),2)+JL$9,255),Capacity!$S$3:$S$258,0),2)))</f>
        <v/>
      </c>
      <c r="JM17" t="str">
        <f>IF(JM16="","",IF($FI16="Y",0,INDEX(Capacity!$S$3:$T$258,MATCH(MOD(INDEX(Capacity!$V$3:$W$258,MATCH(INDEX($J16:$FE16,1,$FJ16),Capacity!$V$3:$V$258,0),2)+JM$9,255),Capacity!$S$3:$S$258,0),2)))</f>
        <v/>
      </c>
      <c r="JN17" t="str">
        <f>IF(JN16="","",IF($FI16="Y",0,INDEX(Capacity!$S$3:$T$258,MATCH(MOD(INDEX(Capacity!$V$3:$W$258,MATCH(INDEX($J16:$FE16,1,$FJ16),Capacity!$V$3:$V$258,0),2)+JN$9,255),Capacity!$S$3:$S$258,0),2)))</f>
        <v/>
      </c>
      <c r="JO17" t="str">
        <f>IF(JO16="","",IF($FI16="Y",0,INDEX(Capacity!$S$3:$T$258,MATCH(MOD(INDEX(Capacity!$V$3:$W$258,MATCH(INDEX($J16:$FE16,1,$FJ16),Capacity!$V$3:$V$258,0),2)+JO$9,255),Capacity!$S$3:$S$258,0),2)))</f>
        <v/>
      </c>
      <c r="JP17" t="str">
        <f>IF(JP16="","",IF($FI16="Y",0,INDEX(Capacity!$S$3:$T$258,MATCH(MOD(INDEX(Capacity!$V$3:$W$258,MATCH(INDEX($J16:$FE16,1,$FJ16),Capacity!$V$3:$V$258,0),2)+JP$9,255),Capacity!$S$3:$S$258,0),2)))</f>
        <v/>
      </c>
      <c r="JQ17" t="str">
        <f>IF(JQ16="","",IF($FI16="Y",0,INDEX(Capacity!$S$3:$T$258,MATCH(MOD(INDEX(Capacity!$V$3:$W$258,MATCH(INDEX($J16:$FE16,1,$FJ16),Capacity!$V$3:$V$258,0),2)+JQ$9,255),Capacity!$S$3:$S$258,0),2)))</f>
        <v/>
      </c>
      <c r="JR17" t="str">
        <f>IF(JR16="","",IF($FI16="Y",0,INDEX(Capacity!$S$3:$T$258,MATCH(MOD(INDEX(Capacity!$V$3:$W$258,MATCH(INDEX($J16:$FE16,1,$FJ16),Capacity!$V$3:$V$258,0),2)+JR$9,255),Capacity!$S$3:$S$258,0),2)))</f>
        <v/>
      </c>
      <c r="JS17" t="str">
        <f>IF(JS16="","",IF($FI16="Y",0,INDEX(Capacity!$S$3:$T$258,MATCH(MOD(INDEX(Capacity!$V$3:$W$258,MATCH(INDEX($J16:$FE16,1,$FJ16),Capacity!$V$3:$V$258,0),2)+JS$9,255),Capacity!$S$3:$S$258,0),2)))</f>
        <v/>
      </c>
      <c r="JT17" t="str">
        <f>IF(JT16="","",IF($FI16="Y",0,INDEX(Capacity!$S$3:$T$258,MATCH(MOD(INDEX(Capacity!$V$3:$W$258,MATCH(INDEX($J16:$FE16,1,$FJ16),Capacity!$V$3:$V$258,0),2)+JT$9,255),Capacity!$S$3:$S$258,0),2)))</f>
        <v/>
      </c>
      <c r="JU17" t="str">
        <f>IF(JU16="","",IF($FI16="Y",0,INDEX(Capacity!$S$3:$T$258,MATCH(MOD(INDEX(Capacity!$V$3:$W$258,MATCH(INDEX($J16:$FE16,1,$FJ16),Capacity!$V$3:$V$258,0),2)+JU$9,255),Capacity!$S$3:$S$258,0),2)))</f>
        <v/>
      </c>
      <c r="JV17" t="str">
        <f>IF(JV16="","",IF($FI16="Y",0,INDEX(Capacity!$S$3:$T$258,MATCH(MOD(INDEX(Capacity!$V$3:$W$258,MATCH(INDEX($J16:$FE16,1,$FJ16),Capacity!$V$3:$V$258,0),2)+JV$9,255),Capacity!$S$3:$S$258,0),2)))</f>
        <v/>
      </c>
      <c r="JW17" t="str">
        <f>IF(JW16="","",IF($FI16="Y",0,INDEX(Capacity!$S$3:$T$258,MATCH(MOD(INDEX(Capacity!$V$3:$W$258,MATCH(INDEX($J16:$FE16,1,$FJ16),Capacity!$V$3:$V$258,0),2)+JW$9,255),Capacity!$S$3:$S$258,0),2)))</f>
        <v/>
      </c>
      <c r="JX17" t="str">
        <f>IF(JX16="","",IF($FI16="Y",0,INDEX(Capacity!$S$3:$T$258,MATCH(MOD(INDEX(Capacity!$V$3:$W$258,MATCH(INDEX($J16:$FE16,1,$FJ16),Capacity!$V$3:$V$258,0),2)+JX$9,255),Capacity!$S$3:$S$258,0),2)))</f>
        <v/>
      </c>
      <c r="JY17" t="str">
        <f>IF(JY16="","",IF($FI16="Y",0,INDEX(Capacity!$S$3:$T$258,MATCH(MOD(INDEX(Capacity!$V$3:$W$258,MATCH(INDEX($J16:$FE16,1,$FJ16),Capacity!$V$3:$V$258,0),2)+JY$9,255),Capacity!$S$3:$S$258,0),2)))</f>
        <v/>
      </c>
      <c r="JZ17" t="str">
        <f>IF(JZ16="","",IF($FI16="Y",0,INDEX(Capacity!$S$3:$T$258,MATCH(MOD(INDEX(Capacity!$V$3:$W$258,MATCH(INDEX($J16:$FE16,1,$FJ16),Capacity!$V$3:$V$258,0),2)+JZ$9,255),Capacity!$S$3:$S$258,0),2)))</f>
        <v/>
      </c>
      <c r="KA17" t="str">
        <f>IF(KA16="","",IF($FI16="Y",0,INDEX(Capacity!$S$3:$T$258,MATCH(MOD(INDEX(Capacity!$V$3:$W$258,MATCH(INDEX($J16:$FE16,1,$FJ16),Capacity!$V$3:$V$258,0),2)+KA$9,255),Capacity!$S$3:$S$258,0),2)))</f>
        <v/>
      </c>
      <c r="KB17" t="str">
        <f>IF(KB16="","",IF($FI16="Y",0,INDEX(Capacity!$S$3:$T$258,MATCH(MOD(INDEX(Capacity!$V$3:$W$258,MATCH(INDEX($J16:$FE16,1,$FJ16),Capacity!$V$3:$V$258,0),2)+KB$9,255),Capacity!$S$3:$S$258,0),2)))</f>
        <v/>
      </c>
      <c r="KC17" t="str">
        <f>IF(KC16="","",IF($FI16="Y",0,INDEX(Capacity!$S$3:$T$258,MATCH(MOD(INDEX(Capacity!$V$3:$W$258,MATCH(INDEX($J16:$FE16,1,$FJ16),Capacity!$V$3:$V$258,0),2)+KC$9,255),Capacity!$S$3:$S$258,0),2)))</f>
        <v/>
      </c>
      <c r="KD17" t="str">
        <f>IF(KD16="","",IF($FI16="Y",0,INDEX(Capacity!$S$3:$T$258,MATCH(MOD(INDEX(Capacity!$V$3:$W$258,MATCH(INDEX($J16:$FE16,1,$FJ16),Capacity!$V$3:$V$258,0),2)+KD$9,255),Capacity!$S$3:$S$258,0),2)))</f>
        <v/>
      </c>
      <c r="KE17" t="str">
        <f>IF(KE16="","",IF($FI16="Y",0,INDEX(Capacity!$S$3:$T$258,MATCH(MOD(INDEX(Capacity!$V$3:$W$258,MATCH(INDEX($J16:$FE16,1,$FJ16),Capacity!$V$3:$V$258,0),2)+KE$9,255),Capacity!$S$3:$S$258,0),2)))</f>
        <v/>
      </c>
      <c r="KF17" t="str">
        <f>IF(KF16="","",IF($FI16="Y",0,INDEX(Capacity!$S$3:$T$258,MATCH(MOD(INDEX(Capacity!$V$3:$W$258,MATCH(INDEX($J16:$FE16,1,$FJ16),Capacity!$V$3:$V$258,0),2)+KF$9,255),Capacity!$S$3:$S$258,0),2)))</f>
        <v/>
      </c>
      <c r="KG17" t="str">
        <f>IF(KG16="","",IF($FI16="Y",0,INDEX(Capacity!$S$3:$T$258,MATCH(MOD(INDEX(Capacity!$V$3:$W$258,MATCH(INDEX($J16:$FE16,1,$FJ16),Capacity!$V$3:$V$258,0),2)+KG$9,255),Capacity!$S$3:$S$258,0),2)))</f>
        <v/>
      </c>
      <c r="KH17" t="str">
        <f>IF(KH16="","",IF($FI16="Y",0,INDEX(Capacity!$S$3:$T$258,MATCH(MOD(INDEX(Capacity!$V$3:$W$258,MATCH(INDEX($J16:$FE16,1,$FJ16),Capacity!$V$3:$V$258,0),2)+KH$9,255),Capacity!$S$3:$S$258,0),2)))</f>
        <v/>
      </c>
      <c r="KI17" t="str">
        <f>IF(KI16="","",IF($FI16="Y",0,INDEX(Capacity!$S$3:$T$258,MATCH(MOD(INDEX(Capacity!$V$3:$W$258,MATCH(INDEX($J16:$FE16,1,$FJ16),Capacity!$V$3:$V$258,0),2)+KI$9,255),Capacity!$S$3:$S$258,0),2)))</f>
        <v/>
      </c>
      <c r="KJ17" t="str">
        <f>IF(KJ16="","",IF($FI16="Y",0,INDEX(Capacity!$S$3:$T$258,MATCH(MOD(INDEX(Capacity!$V$3:$W$258,MATCH(INDEX($J16:$FE16,1,$FJ16),Capacity!$V$3:$V$258,0),2)+KJ$9,255),Capacity!$S$3:$S$258,0),2)))</f>
        <v/>
      </c>
      <c r="KK17" t="str">
        <f>IF(KK16="","",IF($FI16="Y",0,INDEX(Capacity!$S$3:$T$258,MATCH(MOD(INDEX(Capacity!$V$3:$W$258,MATCH(INDEX($J16:$FE16,1,$FJ16),Capacity!$V$3:$V$258,0),2)+KK$9,255),Capacity!$S$3:$S$258,0),2)))</f>
        <v/>
      </c>
      <c r="KL17" t="str">
        <f>IF(KL16="","",IF($FI16="Y",0,INDEX(Capacity!$S$3:$T$258,MATCH(MOD(INDEX(Capacity!$V$3:$W$258,MATCH(INDEX($J16:$FE16,1,$FJ16),Capacity!$V$3:$V$258,0),2)+KL$9,255),Capacity!$S$3:$S$258,0),2)))</f>
        <v/>
      </c>
      <c r="KM17" t="str">
        <f>IF(KM16="","",IF($FI16="Y",0,INDEX(Capacity!$S$3:$T$258,MATCH(MOD(INDEX(Capacity!$V$3:$W$258,MATCH(INDEX($J16:$FE16,1,$FJ16),Capacity!$V$3:$V$258,0),2)+KM$9,255),Capacity!$S$3:$S$258,0),2)))</f>
        <v/>
      </c>
      <c r="KN17" t="str">
        <f>IF(KN16="","",IF($FI16="Y",0,INDEX(Capacity!$S$3:$T$258,MATCH(MOD(INDEX(Capacity!$V$3:$W$258,MATCH(INDEX($J16:$FE16,1,$FJ16),Capacity!$V$3:$V$258,0),2)+KN$9,255),Capacity!$S$3:$S$258,0),2)))</f>
        <v/>
      </c>
      <c r="KO17" t="str">
        <f>IF(KO16="","",IF($FI16="Y",0,INDEX(Capacity!$S$3:$T$258,MATCH(MOD(INDEX(Capacity!$V$3:$W$258,MATCH(INDEX($J16:$FE16,1,$FJ16),Capacity!$V$3:$V$258,0),2)+KO$9,255),Capacity!$S$3:$S$258,0),2)))</f>
        <v/>
      </c>
      <c r="KP17" t="str">
        <f>IF(KP16="","",IF($FI16="Y",0,INDEX(Capacity!$S$3:$T$258,MATCH(MOD(INDEX(Capacity!$V$3:$W$258,MATCH(INDEX($J16:$FE16,1,$FJ16),Capacity!$V$3:$V$258,0),2)+KP$9,255),Capacity!$S$3:$S$258,0),2)))</f>
        <v/>
      </c>
      <c r="KQ17" t="str">
        <f>IF(KQ16="","",IF($FI16="Y",0,INDEX(Capacity!$S$3:$T$258,MATCH(MOD(INDEX(Capacity!$V$3:$W$258,MATCH(INDEX($J16:$FE16,1,$FJ16),Capacity!$V$3:$V$258,0),2)+KQ$9,255),Capacity!$S$3:$S$258,0),2)))</f>
        <v/>
      </c>
      <c r="KR17" t="str">
        <f>IF(KR16="","",IF($FI16="Y",0,INDEX(Capacity!$S$3:$T$258,MATCH(MOD(INDEX(Capacity!$V$3:$W$258,MATCH(INDEX($J16:$FE16,1,$FJ16),Capacity!$V$3:$V$258,0),2)+KR$9,255),Capacity!$S$3:$S$258,0),2)))</f>
        <v/>
      </c>
      <c r="KS17" t="str">
        <f>IF(KS16="","",IF($FI16="Y",0,INDEX(Capacity!$S$3:$T$258,MATCH(MOD(INDEX(Capacity!$V$3:$W$258,MATCH(INDEX($J16:$FE16,1,$FJ16),Capacity!$V$3:$V$258,0),2)+KS$9,255),Capacity!$S$3:$S$258,0),2)))</f>
        <v/>
      </c>
      <c r="KT17" t="str">
        <f>IF(KT16="","",IF($FI16="Y",0,INDEX(Capacity!$S$3:$T$258,MATCH(MOD(INDEX(Capacity!$V$3:$W$258,MATCH(INDEX($J16:$FE16,1,$FJ16),Capacity!$V$3:$V$258,0),2)+KT$9,255),Capacity!$S$3:$S$258,0),2)))</f>
        <v/>
      </c>
      <c r="KU17" t="str">
        <f>IF(KU16="","",IF($FI16="Y",0,INDEX(Capacity!$S$3:$T$258,MATCH(MOD(INDEX(Capacity!$V$3:$W$258,MATCH(INDEX($J16:$FE16,1,$FJ16),Capacity!$V$3:$V$258,0),2)+KU$9,255),Capacity!$S$3:$S$258,0),2)))</f>
        <v/>
      </c>
      <c r="KV17" t="str">
        <f>IF(KV16="","",IF($FI16="Y",0,INDEX(Capacity!$S$3:$T$258,MATCH(MOD(INDEX(Capacity!$V$3:$W$258,MATCH(INDEX($J16:$FE16,1,$FJ16),Capacity!$V$3:$V$258,0),2)+KV$9,255),Capacity!$S$3:$S$258,0),2)))</f>
        <v/>
      </c>
      <c r="KW17" t="str">
        <f>IF(KW16="","",IF($FI16="Y",0,INDEX(Capacity!$S$3:$T$258,MATCH(MOD(INDEX(Capacity!$V$3:$W$258,MATCH(INDEX($J16:$FE16,1,$FJ16),Capacity!$V$3:$V$258,0),2)+KW$9,255),Capacity!$S$3:$S$258,0),2)))</f>
        <v/>
      </c>
      <c r="KX17" t="str">
        <f>IF(KX16="","",IF($FI16="Y",0,INDEX(Capacity!$S$3:$T$258,MATCH(MOD(INDEX(Capacity!$V$3:$W$258,MATCH(INDEX($J16:$FE16,1,$FJ16),Capacity!$V$3:$V$258,0),2)+KX$9,255),Capacity!$S$3:$S$258,0),2)))</f>
        <v/>
      </c>
      <c r="KY17" t="str">
        <f>IF(KY16="","",IF($FI16="Y",0,INDEX(Capacity!$S$3:$T$258,MATCH(MOD(INDEX(Capacity!$V$3:$W$258,MATCH(INDEX($J16:$FE16,1,$FJ16),Capacity!$V$3:$V$258,0),2)+KY$9,255),Capacity!$S$3:$S$258,0),2)))</f>
        <v/>
      </c>
      <c r="KZ17" t="str">
        <f>IF(KZ16="","",IF($FI16="Y",0,INDEX(Capacity!$S$3:$T$258,MATCH(MOD(INDEX(Capacity!$V$3:$W$258,MATCH(INDEX($J16:$FE16,1,$FJ16),Capacity!$V$3:$V$258,0),2)+KZ$9,255),Capacity!$S$3:$S$258,0),2)))</f>
        <v/>
      </c>
      <c r="LA17" t="str">
        <f>IF(LA16="","",IF($FI16="Y",0,INDEX(Capacity!$S$3:$T$258,MATCH(MOD(INDEX(Capacity!$V$3:$W$258,MATCH(INDEX($J16:$FE16,1,$FJ16),Capacity!$V$3:$V$258,0),2)+LA$9,255),Capacity!$S$3:$S$258,0),2)))</f>
        <v/>
      </c>
      <c r="LB17" t="str">
        <f>IF(LB16="","",IF($FI16="Y",0,INDEX(Capacity!$S$3:$T$258,MATCH(MOD(INDEX(Capacity!$V$3:$W$258,MATCH(INDEX($J16:$FE16,1,$FJ16),Capacity!$V$3:$V$258,0),2)+LB$9,255),Capacity!$S$3:$S$258,0),2)))</f>
        <v/>
      </c>
      <c r="LC17" t="str">
        <f>IF(LC16="","",IF($FI16="Y",0,INDEX(Capacity!$S$3:$T$258,MATCH(MOD(INDEX(Capacity!$V$3:$W$258,MATCH(INDEX($J16:$FE16,1,$FJ16),Capacity!$V$3:$V$258,0),2)+LC$9,255),Capacity!$S$3:$S$258,0),2)))</f>
        <v/>
      </c>
      <c r="LD17" t="str">
        <f>IF(LD16="","",IF($FI16="Y",0,INDEX(Capacity!$S$3:$T$258,MATCH(MOD(INDEX(Capacity!$V$3:$W$258,MATCH(INDEX($J16:$FE16,1,$FJ16),Capacity!$V$3:$V$258,0),2)+LD$9,255),Capacity!$S$3:$S$258,0),2)))</f>
        <v/>
      </c>
      <c r="LE17" t="str">
        <f>IF(LE16="","",IF($FI16="Y",0,INDEX(Capacity!$S$3:$T$258,MATCH(MOD(INDEX(Capacity!$V$3:$W$258,MATCH(INDEX($J16:$FE16,1,$FJ16),Capacity!$V$3:$V$258,0),2)+LE$9,255),Capacity!$S$3:$S$258,0),2)))</f>
        <v/>
      </c>
      <c r="LF17" t="str">
        <f>IF(LF16="","",IF($FI16="Y",0,INDEX(Capacity!$S$3:$T$258,MATCH(MOD(INDEX(Capacity!$V$3:$W$258,MATCH(INDEX($J16:$FE16,1,$FJ16),Capacity!$V$3:$V$258,0),2)+LF$9,255),Capacity!$S$3:$S$258,0),2)))</f>
        <v/>
      </c>
      <c r="LG17" t="str">
        <f>IF(LG16="","",IF($FI16="Y",0,INDEX(Capacity!$S$3:$T$258,MATCH(MOD(INDEX(Capacity!$V$3:$W$258,MATCH(INDEX($J16:$FE16,1,$FJ16),Capacity!$V$3:$V$258,0),2)+LG$9,255),Capacity!$S$3:$S$258,0),2)))</f>
        <v/>
      </c>
      <c r="LH17" t="str">
        <f>IF(LH16="","",IF($FI16="Y",0,INDEX(Capacity!$S$3:$T$258,MATCH(MOD(INDEX(Capacity!$V$3:$W$258,MATCH(INDEX($J16:$FE16,1,$FJ16),Capacity!$V$3:$V$258,0),2)+LH$9,255),Capacity!$S$3:$S$258,0),2)))</f>
        <v/>
      </c>
    </row>
    <row r="18" spans="2:320" x14ac:dyDescent="0.25">
      <c r="B18" s="69">
        <f>INDEX(Capacity!$I$2:$O$162,MATCH('25x25ByteQRVersion2L'!AH9&amp;"-"&amp;'25x25ByteQRVersion2L'!AH10,Capacity!$I$2:$I$162,0),7)</f>
        <v>0</v>
      </c>
      <c r="C18" s="70" t="s">
        <v>462</v>
      </c>
      <c r="D18" s="45"/>
      <c r="E18" s="46"/>
      <c r="I18" s="7">
        <f t="shared" si="26"/>
        <v>9</v>
      </c>
      <c r="J18" t="str">
        <f t="shared" si="30"/>
        <v/>
      </c>
      <c r="K18" t="str">
        <f t="shared" si="30"/>
        <v/>
      </c>
      <c r="L18" t="str">
        <f t="shared" si="30"/>
        <v/>
      </c>
      <c r="M18" t="str">
        <f t="shared" ref="M18:BT22" si="32">IFERROR(IF(INDEX($FM$10:$LH$118,$I18,$FK18-M$8+1)="",_xlfn.BITXOR(M17,0),_xlfn.BITXOR(M17,INDEX($FM$10:$LH$118,$I18,$FK18-M$8+1))),"")</f>
        <v/>
      </c>
      <c r="N18" t="str">
        <f t="shared" si="32"/>
        <v/>
      </c>
      <c r="O18" t="str">
        <f t="shared" si="32"/>
        <v/>
      </c>
      <c r="P18" t="str">
        <f t="shared" si="32"/>
        <v/>
      </c>
      <c r="Q18" t="str">
        <f t="shared" si="32"/>
        <v/>
      </c>
      <c r="R18">
        <f t="shared" si="32"/>
        <v>0</v>
      </c>
      <c r="S18">
        <f t="shared" si="32"/>
        <v>204</v>
      </c>
      <c r="T18">
        <f t="shared" si="32"/>
        <v>251</v>
      </c>
      <c r="U18">
        <f t="shared" si="32"/>
        <v>253</v>
      </c>
      <c r="V18">
        <f t="shared" si="32"/>
        <v>196</v>
      </c>
      <c r="W18">
        <f t="shared" si="32"/>
        <v>223</v>
      </c>
      <c r="X18">
        <f t="shared" si="32"/>
        <v>202</v>
      </c>
      <c r="Y18">
        <f t="shared" si="32"/>
        <v>143</v>
      </c>
      <c r="Z18">
        <f t="shared" si="32"/>
        <v>216</v>
      </c>
      <c r="AA18">
        <f t="shared" si="32"/>
        <v>233</v>
      </c>
      <c r="AB18">
        <f t="shared" si="32"/>
        <v>85</v>
      </c>
      <c r="AC18">
        <f t="shared" si="32"/>
        <v>17</v>
      </c>
      <c r="AD18">
        <f t="shared" si="32"/>
        <v>236</v>
      </c>
      <c r="AE18">
        <f t="shared" si="32"/>
        <v>17</v>
      </c>
      <c r="AF18">
        <f t="shared" si="32"/>
        <v>236</v>
      </c>
      <c r="AG18">
        <f t="shared" si="32"/>
        <v>17</v>
      </c>
      <c r="AH18">
        <f t="shared" si="32"/>
        <v>236</v>
      </c>
      <c r="AI18">
        <f t="shared" si="32"/>
        <v>17</v>
      </c>
      <c r="AJ18">
        <f t="shared" si="32"/>
        <v>236</v>
      </c>
      <c r="AK18">
        <f t="shared" si="32"/>
        <v>17</v>
      </c>
      <c r="AL18">
        <f t="shared" si="32"/>
        <v>236</v>
      </c>
      <c r="AM18">
        <f t="shared" si="32"/>
        <v>17</v>
      </c>
      <c r="AN18">
        <f t="shared" si="32"/>
        <v>236</v>
      </c>
      <c r="AO18">
        <f t="shared" si="32"/>
        <v>17</v>
      </c>
      <c r="AP18">
        <f t="shared" si="32"/>
        <v>236</v>
      </c>
      <c r="AQ18">
        <f t="shared" si="32"/>
        <v>17</v>
      </c>
      <c r="AR18">
        <f t="shared" si="32"/>
        <v>0</v>
      </c>
      <c r="AS18">
        <f t="shared" si="32"/>
        <v>0</v>
      </c>
      <c r="AT18">
        <f t="shared" si="32"/>
        <v>0</v>
      </c>
      <c r="AU18">
        <f t="shared" si="32"/>
        <v>0</v>
      </c>
      <c r="AV18">
        <f t="shared" si="32"/>
        <v>0</v>
      </c>
      <c r="AW18">
        <f t="shared" si="32"/>
        <v>0</v>
      </c>
      <c r="AX18">
        <f t="shared" si="32"/>
        <v>0</v>
      </c>
      <c r="AY18">
        <f t="shared" si="32"/>
        <v>0</v>
      </c>
      <c r="AZ18">
        <f t="shared" si="32"/>
        <v>0</v>
      </c>
      <c r="BA18">
        <f t="shared" si="32"/>
        <v>0</v>
      </c>
      <c r="BB18">
        <f t="shared" si="32"/>
        <v>0</v>
      </c>
      <c r="BC18">
        <f t="shared" si="32"/>
        <v>0</v>
      </c>
      <c r="BD18">
        <f t="shared" si="32"/>
        <v>0</v>
      </c>
      <c r="BE18">
        <f t="shared" si="32"/>
        <v>0</v>
      </c>
      <c r="BF18">
        <f t="shared" si="32"/>
        <v>0</v>
      </c>
      <c r="BG18">
        <f t="shared" si="32"/>
        <v>0</v>
      </c>
      <c r="BH18">
        <f t="shared" si="32"/>
        <v>0</v>
      </c>
      <c r="BI18">
        <f t="shared" si="32"/>
        <v>0</v>
      </c>
      <c r="BJ18">
        <f t="shared" si="32"/>
        <v>0</v>
      </c>
      <c r="BK18">
        <f t="shared" si="32"/>
        <v>0</v>
      </c>
      <c r="BL18">
        <f t="shared" si="32"/>
        <v>0</v>
      </c>
      <c r="BM18">
        <f t="shared" si="32"/>
        <v>0</v>
      </c>
      <c r="BN18">
        <f t="shared" si="32"/>
        <v>0</v>
      </c>
      <c r="BO18">
        <f t="shared" si="32"/>
        <v>0</v>
      </c>
      <c r="BP18">
        <f t="shared" si="32"/>
        <v>0</v>
      </c>
      <c r="BQ18">
        <f t="shared" si="32"/>
        <v>0</v>
      </c>
      <c r="BR18">
        <f t="shared" si="32"/>
        <v>0</v>
      </c>
      <c r="BS18">
        <f t="shared" si="32"/>
        <v>0</v>
      </c>
      <c r="BT18">
        <f t="shared" si="32"/>
        <v>0</v>
      </c>
      <c r="BU18">
        <f t="shared" si="28"/>
        <v>0</v>
      </c>
      <c r="BV18">
        <f t="shared" si="28"/>
        <v>0</v>
      </c>
      <c r="BW18">
        <f t="shared" si="28"/>
        <v>0</v>
      </c>
      <c r="BX18">
        <f t="shared" si="28"/>
        <v>0</v>
      </c>
      <c r="BY18">
        <f t="shared" si="28"/>
        <v>0</v>
      </c>
      <c r="BZ18">
        <f t="shared" si="28"/>
        <v>0</v>
      </c>
      <c r="CA18">
        <f t="shared" si="28"/>
        <v>0</v>
      </c>
      <c r="CB18">
        <f t="shared" si="28"/>
        <v>0</v>
      </c>
      <c r="CC18">
        <f t="shared" si="28"/>
        <v>0</v>
      </c>
      <c r="CD18">
        <f t="shared" si="28"/>
        <v>0</v>
      </c>
      <c r="CE18">
        <f t="shared" si="28"/>
        <v>0</v>
      </c>
      <c r="CF18">
        <f t="shared" si="28"/>
        <v>0</v>
      </c>
      <c r="CG18">
        <f t="shared" si="28"/>
        <v>0</v>
      </c>
      <c r="CH18">
        <f t="shared" si="28"/>
        <v>0</v>
      </c>
      <c r="CI18">
        <f t="shared" si="28"/>
        <v>0</v>
      </c>
      <c r="CJ18">
        <f t="shared" si="28"/>
        <v>0</v>
      </c>
      <c r="CK18">
        <f t="shared" si="31"/>
        <v>0</v>
      </c>
      <c r="CL18">
        <f t="shared" si="31"/>
        <v>0</v>
      </c>
      <c r="CM18">
        <f t="shared" si="31"/>
        <v>0</v>
      </c>
      <c r="CN18">
        <f t="shared" si="31"/>
        <v>0</v>
      </c>
      <c r="CO18">
        <f t="shared" si="31"/>
        <v>0</v>
      </c>
      <c r="CP18">
        <f t="shared" si="31"/>
        <v>0</v>
      </c>
      <c r="CQ18">
        <f t="shared" si="31"/>
        <v>0</v>
      </c>
      <c r="CR18">
        <f t="shared" si="31"/>
        <v>0</v>
      </c>
      <c r="CS18">
        <f t="shared" si="31"/>
        <v>0</v>
      </c>
      <c r="CT18">
        <f t="shared" si="31"/>
        <v>0</v>
      </c>
      <c r="CU18">
        <f t="shared" si="31"/>
        <v>0</v>
      </c>
      <c r="CV18">
        <f t="shared" si="31"/>
        <v>0</v>
      </c>
      <c r="CW18">
        <f t="shared" si="31"/>
        <v>0</v>
      </c>
      <c r="CX18">
        <f t="shared" si="31"/>
        <v>0</v>
      </c>
      <c r="CY18">
        <f t="shared" si="31"/>
        <v>0</v>
      </c>
      <c r="CZ18">
        <f t="shared" si="31"/>
        <v>0</v>
      </c>
      <c r="DA18">
        <f t="shared" si="31"/>
        <v>0</v>
      </c>
      <c r="DB18">
        <f t="shared" si="31"/>
        <v>0</v>
      </c>
      <c r="DC18">
        <f t="shared" si="31"/>
        <v>0</v>
      </c>
      <c r="DD18">
        <f t="shared" si="31"/>
        <v>0</v>
      </c>
      <c r="DE18">
        <f t="shared" si="31"/>
        <v>0</v>
      </c>
      <c r="DF18">
        <f t="shared" si="31"/>
        <v>0</v>
      </c>
      <c r="DG18">
        <f t="shared" si="31"/>
        <v>0</v>
      </c>
      <c r="DH18">
        <f t="shared" si="31"/>
        <v>0</v>
      </c>
      <c r="DI18">
        <f t="shared" si="31"/>
        <v>0</v>
      </c>
      <c r="DJ18">
        <f t="shared" si="31"/>
        <v>0</v>
      </c>
      <c r="DK18">
        <f t="shared" si="31"/>
        <v>0</v>
      </c>
      <c r="DL18">
        <f t="shared" si="31"/>
        <v>0</v>
      </c>
      <c r="DM18">
        <f t="shared" si="31"/>
        <v>0</v>
      </c>
      <c r="DN18">
        <f t="shared" si="31"/>
        <v>0</v>
      </c>
      <c r="DO18">
        <f t="shared" si="31"/>
        <v>0</v>
      </c>
      <c r="DP18">
        <f t="shared" si="31"/>
        <v>0</v>
      </c>
      <c r="DQ18">
        <f t="shared" si="31"/>
        <v>0</v>
      </c>
      <c r="DR18">
        <f t="shared" si="31"/>
        <v>0</v>
      </c>
      <c r="DS18">
        <f t="shared" si="31"/>
        <v>0</v>
      </c>
      <c r="DT18">
        <f t="shared" si="31"/>
        <v>0</v>
      </c>
      <c r="DU18">
        <f t="shared" si="31"/>
        <v>0</v>
      </c>
      <c r="DV18">
        <f t="shared" si="31"/>
        <v>0</v>
      </c>
      <c r="DW18">
        <f t="shared" si="31"/>
        <v>0</v>
      </c>
      <c r="DX18">
        <f t="shared" si="31"/>
        <v>0</v>
      </c>
      <c r="DY18">
        <f t="shared" si="31"/>
        <v>0</v>
      </c>
      <c r="DZ18">
        <f t="shared" si="31"/>
        <v>0</v>
      </c>
      <c r="EA18">
        <f t="shared" si="31"/>
        <v>0</v>
      </c>
      <c r="EB18">
        <f t="shared" si="31"/>
        <v>0</v>
      </c>
      <c r="EC18">
        <f t="shared" si="31"/>
        <v>0</v>
      </c>
      <c r="ED18">
        <f t="shared" si="31"/>
        <v>0</v>
      </c>
      <c r="EE18">
        <f t="shared" si="31"/>
        <v>0</v>
      </c>
      <c r="EF18">
        <f t="shared" si="31"/>
        <v>0</v>
      </c>
      <c r="EG18">
        <f t="shared" si="29"/>
        <v>0</v>
      </c>
      <c r="EH18">
        <f t="shared" si="23"/>
        <v>0</v>
      </c>
      <c r="EI18">
        <f t="shared" si="23"/>
        <v>0</v>
      </c>
      <c r="EJ18">
        <f t="shared" si="23"/>
        <v>0</v>
      </c>
      <c r="EK18">
        <f t="shared" si="23"/>
        <v>0</v>
      </c>
      <c r="EL18">
        <f t="shared" si="23"/>
        <v>0</v>
      </c>
      <c r="EM18">
        <f t="shared" si="23"/>
        <v>0</v>
      </c>
      <c r="EN18">
        <f t="shared" si="23"/>
        <v>0</v>
      </c>
      <c r="EO18">
        <f t="shared" si="23"/>
        <v>0</v>
      </c>
      <c r="EP18">
        <f t="shared" si="23"/>
        <v>0</v>
      </c>
      <c r="EQ18">
        <f t="shared" si="23"/>
        <v>0</v>
      </c>
      <c r="ER18">
        <f t="shared" si="23"/>
        <v>0</v>
      </c>
      <c r="ES18">
        <f t="shared" si="23"/>
        <v>0</v>
      </c>
      <c r="ET18">
        <f t="shared" si="23"/>
        <v>0</v>
      </c>
      <c r="EU18">
        <f t="shared" si="23"/>
        <v>0</v>
      </c>
      <c r="EV18">
        <f t="shared" si="23"/>
        <v>0</v>
      </c>
      <c r="EW18">
        <f t="shared" si="23"/>
        <v>0</v>
      </c>
      <c r="EX18">
        <f t="shared" si="23"/>
        <v>0</v>
      </c>
      <c r="EY18">
        <f t="shared" si="23"/>
        <v>0</v>
      </c>
      <c r="EZ18">
        <f t="shared" si="23"/>
        <v>0</v>
      </c>
      <c r="FA18">
        <f t="shared" si="23"/>
        <v>0</v>
      </c>
      <c r="FB18">
        <f t="shared" si="23"/>
        <v>0</v>
      </c>
      <c r="FC18">
        <f t="shared" si="23"/>
        <v>0</v>
      </c>
      <c r="FD18">
        <f t="shared" si="23"/>
        <v>0</v>
      </c>
      <c r="FE18">
        <f t="shared" si="23"/>
        <v>0</v>
      </c>
      <c r="FG18" s="48" t="str">
        <f t="shared" si="27"/>
        <v/>
      </c>
      <c r="FI18" s="1" t="str">
        <f t="shared" si="24"/>
        <v/>
      </c>
      <c r="FJ18">
        <f t="shared" si="25"/>
        <v>10</v>
      </c>
      <c r="FK18">
        <f>FM8-FJ17+1</f>
        <v>35</v>
      </c>
      <c r="FM18">
        <f>IF(FM17="","",IF($FI17="Y",0,INDEX(Capacity!$S$3:$T$258,MATCH(MOD(INDEX(Capacity!$V$3:$W$258,MATCH(INDEX($J17:$FE17,1,$FJ17),Capacity!$V$3:$V$258,0),2)+FM$9,255),Capacity!$S$3:$S$258,0),2)))</f>
        <v>38</v>
      </c>
      <c r="FN18">
        <f>IF(FN17="","",IF($FI17="Y",0,INDEX(Capacity!$S$3:$T$258,MATCH(MOD(INDEX(Capacity!$V$3:$W$258,MATCH(INDEX($J17:$FE17,1,$FJ17),Capacity!$V$3:$V$258,0),2)+FN$9,255),Capacity!$S$3:$S$258,0),2)))</f>
        <v>232</v>
      </c>
      <c r="FO18">
        <f>IF(FO17="","",IF($FI17="Y",0,INDEX(Capacity!$S$3:$T$258,MATCH(MOD(INDEX(Capacity!$V$3:$W$258,MATCH(INDEX($J17:$FE17,1,$FJ17),Capacity!$V$3:$V$258,0),2)+FO$9,255),Capacity!$S$3:$S$258,0),2)))</f>
        <v>211</v>
      </c>
      <c r="FP18">
        <f>IF(FP17="","",IF($FI17="Y",0,INDEX(Capacity!$S$3:$T$258,MATCH(MOD(INDEX(Capacity!$V$3:$W$258,MATCH(INDEX($J17:$FE17,1,$FJ17),Capacity!$V$3:$V$258,0),2)+FP$9,255),Capacity!$S$3:$S$258,0),2)))</f>
        <v>111</v>
      </c>
      <c r="FQ18">
        <f>IF(FQ17="","",IF($FI17="Y",0,INDEX(Capacity!$S$3:$T$258,MATCH(MOD(INDEX(Capacity!$V$3:$W$258,MATCH(INDEX($J17:$FE17,1,$FJ17),Capacity!$V$3:$V$258,0),2)+FQ$9,255),Capacity!$S$3:$S$258,0),2)))</f>
        <v>30</v>
      </c>
      <c r="FR18">
        <f>IF(FR17="","",IF($FI17="Y",0,INDEX(Capacity!$S$3:$T$258,MATCH(MOD(INDEX(Capacity!$V$3:$W$258,MATCH(INDEX($J17:$FE17,1,$FJ17),Capacity!$V$3:$V$258,0),2)+FR$9,255),Capacity!$S$3:$S$258,0),2)))</f>
        <v>109</v>
      </c>
      <c r="FS18">
        <f>IF(FS17="","",IF($FI17="Y",0,INDEX(Capacity!$S$3:$T$258,MATCH(MOD(INDEX(Capacity!$V$3:$W$258,MATCH(INDEX($J17:$FE17,1,$FJ17),Capacity!$V$3:$V$258,0),2)+FS$9,255),Capacity!$S$3:$S$258,0),2)))</f>
        <v>214</v>
      </c>
      <c r="FT18">
        <f>IF(FT17="","",IF($FI17="Y",0,INDEX(Capacity!$S$3:$T$258,MATCH(MOD(INDEX(Capacity!$V$3:$W$258,MATCH(INDEX($J17:$FE17,1,$FJ17),Capacity!$V$3:$V$258,0),2)+FT$9,255),Capacity!$S$3:$S$258,0),2)))</f>
        <v>240</v>
      </c>
      <c r="FU18">
        <f>IF(FU17="","",IF($FI17="Y",0,INDEX(Capacity!$S$3:$T$258,MATCH(MOD(INDEX(Capacity!$V$3:$W$258,MATCH(INDEX($J17:$FE17,1,$FJ17),Capacity!$V$3:$V$258,0),2)+FU$9,255),Capacity!$S$3:$S$258,0),2)))</f>
        <v>189</v>
      </c>
      <c r="FV18">
        <f>IF(FV17="","",IF($FI17="Y",0,INDEX(Capacity!$S$3:$T$258,MATCH(MOD(INDEX(Capacity!$V$3:$W$258,MATCH(INDEX($J17:$FE17,1,$FJ17),Capacity!$V$3:$V$258,0),2)+FV$9,255),Capacity!$S$3:$S$258,0),2)))</f>
        <v>35</v>
      </c>
      <c r="FW18">
        <f>IF(FW17="","",IF($FI17="Y",0,INDEX(Capacity!$S$3:$T$258,MATCH(MOD(INDEX(Capacity!$V$3:$W$258,MATCH(INDEX($J17:$FE17,1,$FJ17),Capacity!$V$3:$V$258,0),2)+FW$9,255),Capacity!$S$3:$S$258,0),2)))</f>
        <v>185</v>
      </c>
      <c r="FX18" t="str">
        <f>IF(FX17="","",IF($FI17="Y",0,INDEX(Capacity!$S$3:$T$258,MATCH(MOD(INDEX(Capacity!$V$3:$W$258,MATCH(INDEX($J17:$FE17,1,$FJ17),Capacity!$V$3:$V$258,0),2)+FX$9,255),Capacity!$S$3:$S$258,0),2)))</f>
        <v/>
      </c>
      <c r="FY18" t="str">
        <f>IF(FY17="","",IF($FI17="Y",0,INDEX(Capacity!$S$3:$T$258,MATCH(MOD(INDEX(Capacity!$V$3:$W$258,MATCH(INDEX($J17:$FE17,1,$FJ17),Capacity!$V$3:$V$258,0),2)+FY$9,255),Capacity!$S$3:$S$258,0),2)))</f>
        <v/>
      </c>
      <c r="FZ18" t="str">
        <f>IF(FZ17="","",IF($FI17="Y",0,INDEX(Capacity!$S$3:$T$258,MATCH(MOD(INDEX(Capacity!$V$3:$W$258,MATCH(INDEX($J17:$FE17,1,$FJ17),Capacity!$V$3:$V$258,0),2)+FZ$9,255),Capacity!$S$3:$S$258,0),2)))</f>
        <v/>
      </c>
      <c r="GA18" t="str">
        <f>IF(GA17="","",IF($FI17="Y",0,INDEX(Capacity!$S$3:$T$258,MATCH(MOD(INDEX(Capacity!$V$3:$W$258,MATCH(INDEX($J17:$FE17,1,$FJ17),Capacity!$V$3:$V$258,0),2)+GA$9,255),Capacity!$S$3:$S$258,0),2)))</f>
        <v/>
      </c>
      <c r="GB18" t="str">
        <f>IF(GB17="","",IF($FI17="Y",0,INDEX(Capacity!$S$3:$T$258,MATCH(MOD(INDEX(Capacity!$V$3:$W$258,MATCH(INDEX($J17:$FE17,1,$FJ17),Capacity!$V$3:$V$258,0),2)+GB$9,255),Capacity!$S$3:$S$258,0),2)))</f>
        <v/>
      </c>
      <c r="GC18" t="str">
        <f>IF(GC17="","",IF($FI17="Y",0,INDEX(Capacity!$S$3:$T$258,MATCH(MOD(INDEX(Capacity!$V$3:$W$258,MATCH(INDEX($J17:$FE17,1,$FJ17),Capacity!$V$3:$V$258,0),2)+GC$9,255),Capacity!$S$3:$S$258,0),2)))</f>
        <v/>
      </c>
      <c r="GD18" t="str">
        <f>IF(GD17="","",IF($FI17="Y",0,INDEX(Capacity!$S$3:$T$258,MATCH(MOD(INDEX(Capacity!$V$3:$W$258,MATCH(INDEX($J17:$FE17,1,$FJ17),Capacity!$V$3:$V$258,0),2)+GD$9,255),Capacity!$S$3:$S$258,0),2)))</f>
        <v/>
      </c>
      <c r="GE18" t="str">
        <f>IF(GE17="","",IF($FI17="Y",0,INDEX(Capacity!$S$3:$T$258,MATCH(MOD(INDEX(Capacity!$V$3:$W$258,MATCH(INDEX($J17:$FE17,1,$FJ17),Capacity!$V$3:$V$258,0),2)+GE$9,255),Capacity!$S$3:$S$258,0),2)))</f>
        <v/>
      </c>
      <c r="GF18" t="str">
        <f>IF(GF17="","",IF($FI17="Y",0,INDEX(Capacity!$S$3:$T$258,MATCH(MOD(INDEX(Capacity!$V$3:$W$258,MATCH(INDEX($J17:$FE17,1,$FJ17),Capacity!$V$3:$V$258,0),2)+GF$9,255),Capacity!$S$3:$S$258,0),2)))</f>
        <v/>
      </c>
      <c r="GG18" t="str">
        <f>IF(GG17="","",IF($FI17="Y",0,INDEX(Capacity!$S$3:$T$258,MATCH(MOD(INDEX(Capacity!$V$3:$W$258,MATCH(INDEX($J17:$FE17,1,$FJ17),Capacity!$V$3:$V$258,0),2)+GG$9,255),Capacity!$S$3:$S$258,0),2)))</f>
        <v/>
      </c>
      <c r="GH18" t="str">
        <f>IF(GH17="","",IF($FI17="Y",0,INDEX(Capacity!$S$3:$T$258,MATCH(MOD(INDEX(Capacity!$V$3:$W$258,MATCH(INDEX($J17:$FE17,1,$FJ17),Capacity!$V$3:$V$258,0),2)+GH$9,255),Capacity!$S$3:$S$258,0),2)))</f>
        <v/>
      </c>
      <c r="GI18" t="str">
        <f>IF(GI17="","",IF($FI17="Y",0,INDEX(Capacity!$S$3:$T$258,MATCH(MOD(INDEX(Capacity!$V$3:$W$258,MATCH(INDEX($J17:$FE17,1,$FJ17),Capacity!$V$3:$V$258,0),2)+GI$9,255),Capacity!$S$3:$S$258,0),2)))</f>
        <v/>
      </c>
      <c r="GJ18" t="str">
        <f>IF(GJ17="","",IF($FI17="Y",0,INDEX(Capacity!$S$3:$T$258,MATCH(MOD(INDEX(Capacity!$V$3:$W$258,MATCH(INDEX($J17:$FE17,1,$FJ17),Capacity!$V$3:$V$258,0),2)+GJ$9,255),Capacity!$S$3:$S$258,0),2)))</f>
        <v/>
      </c>
      <c r="GK18" t="str">
        <f>IF(GK17="","",IF($FI17="Y",0,INDEX(Capacity!$S$3:$T$258,MATCH(MOD(INDEX(Capacity!$V$3:$W$258,MATCH(INDEX($J17:$FE17,1,$FJ17),Capacity!$V$3:$V$258,0),2)+GK$9,255),Capacity!$S$3:$S$258,0),2)))</f>
        <v/>
      </c>
      <c r="GL18" t="str">
        <f>IF(GL17="","",IF($FI17="Y",0,INDEX(Capacity!$S$3:$T$258,MATCH(MOD(INDEX(Capacity!$V$3:$W$258,MATCH(INDEX($J17:$FE17,1,$FJ17),Capacity!$V$3:$V$258,0),2)+GL$9,255),Capacity!$S$3:$S$258,0),2)))</f>
        <v/>
      </c>
      <c r="GM18" t="str">
        <f>IF(GM17="","",IF($FI17="Y",0,INDEX(Capacity!$S$3:$T$258,MATCH(MOD(INDEX(Capacity!$V$3:$W$258,MATCH(INDEX($J17:$FE17,1,$FJ17),Capacity!$V$3:$V$258,0),2)+GM$9,255),Capacity!$S$3:$S$258,0),2)))</f>
        <v/>
      </c>
      <c r="GN18" t="str">
        <f>IF(GN17="","",IF($FI17="Y",0,INDEX(Capacity!$S$3:$T$258,MATCH(MOD(INDEX(Capacity!$V$3:$W$258,MATCH(INDEX($J17:$FE17,1,$FJ17),Capacity!$V$3:$V$258,0),2)+GN$9,255),Capacity!$S$3:$S$258,0),2)))</f>
        <v/>
      </c>
      <c r="GO18" t="str">
        <f>IF(GO17="","",IF($FI17="Y",0,INDEX(Capacity!$S$3:$T$258,MATCH(MOD(INDEX(Capacity!$V$3:$W$258,MATCH(INDEX($J17:$FE17,1,$FJ17),Capacity!$V$3:$V$258,0),2)+GO$9,255),Capacity!$S$3:$S$258,0),2)))</f>
        <v/>
      </c>
      <c r="GP18" t="str">
        <f>IF(GP17="","",IF($FI17="Y",0,INDEX(Capacity!$S$3:$T$258,MATCH(MOD(INDEX(Capacity!$V$3:$W$258,MATCH(INDEX($J17:$FE17,1,$FJ17),Capacity!$V$3:$V$258,0),2)+GP$9,255),Capacity!$S$3:$S$258,0),2)))</f>
        <v/>
      </c>
      <c r="GQ18" t="str">
        <f>IF(GQ17="","",IF($FI17="Y",0,INDEX(Capacity!$S$3:$T$258,MATCH(MOD(INDEX(Capacity!$V$3:$W$258,MATCH(INDEX($J17:$FE17,1,$FJ17),Capacity!$V$3:$V$258,0),2)+GQ$9,255),Capacity!$S$3:$S$258,0),2)))</f>
        <v/>
      </c>
      <c r="GR18" t="str">
        <f>IF(GR17="","",IF($FI17="Y",0,INDEX(Capacity!$S$3:$T$258,MATCH(MOD(INDEX(Capacity!$V$3:$W$258,MATCH(INDEX($J17:$FE17,1,$FJ17),Capacity!$V$3:$V$258,0),2)+GR$9,255),Capacity!$S$3:$S$258,0),2)))</f>
        <v/>
      </c>
      <c r="GS18" t="str">
        <f>IF(GS17="","",IF($FI17="Y",0,INDEX(Capacity!$S$3:$T$258,MATCH(MOD(INDEX(Capacity!$V$3:$W$258,MATCH(INDEX($J17:$FE17,1,$FJ17),Capacity!$V$3:$V$258,0),2)+GS$9,255),Capacity!$S$3:$S$258,0),2)))</f>
        <v/>
      </c>
      <c r="GT18" t="str">
        <f>IF(GT17="","",IF($FI17="Y",0,INDEX(Capacity!$S$3:$T$258,MATCH(MOD(INDEX(Capacity!$V$3:$W$258,MATCH(INDEX($J17:$FE17,1,$FJ17),Capacity!$V$3:$V$258,0),2)+GT$9,255),Capacity!$S$3:$S$258,0),2)))</f>
        <v/>
      </c>
      <c r="GU18" t="str">
        <f>IF(GU17="","",IF($FI17="Y",0,INDEX(Capacity!$S$3:$T$258,MATCH(MOD(INDEX(Capacity!$V$3:$W$258,MATCH(INDEX($J17:$FE17,1,$FJ17),Capacity!$V$3:$V$258,0),2)+GU$9,255),Capacity!$S$3:$S$258,0),2)))</f>
        <v/>
      </c>
      <c r="GV18" t="str">
        <f>IF(GV17="","",IF($FI17="Y",0,INDEX(Capacity!$S$3:$T$258,MATCH(MOD(INDEX(Capacity!$V$3:$W$258,MATCH(INDEX($J17:$FE17,1,$FJ17),Capacity!$V$3:$V$258,0),2)+GV$9,255),Capacity!$S$3:$S$258,0),2)))</f>
        <v/>
      </c>
      <c r="GW18" t="str">
        <f>IF(GW17="","",IF($FI17="Y",0,INDEX(Capacity!$S$3:$T$258,MATCH(MOD(INDEX(Capacity!$V$3:$W$258,MATCH(INDEX($J17:$FE17,1,$FJ17),Capacity!$V$3:$V$258,0),2)+GW$9,255),Capacity!$S$3:$S$258,0),2)))</f>
        <v/>
      </c>
      <c r="GX18" t="str">
        <f>IF(GX17="","",IF($FI17="Y",0,INDEX(Capacity!$S$3:$T$258,MATCH(MOD(INDEX(Capacity!$V$3:$W$258,MATCH(INDEX($J17:$FE17,1,$FJ17),Capacity!$V$3:$V$258,0),2)+GX$9,255),Capacity!$S$3:$S$258,0),2)))</f>
        <v/>
      </c>
      <c r="GY18" t="str">
        <f>IF(GY17="","",IF($FI17="Y",0,INDEX(Capacity!$S$3:$T$258,MATCH(MOD(INDEX(Capacity!$V$3:$W$258,MATCH(INDEX($J17:$FE17,1,$FJ17),Capacity!$V$3:$V$258,0),2)+GY$9,255),Capacity!$S$3:$S$258,0),2)))</f>
        <v/>
      </c>
      <c r="GZ18" t="str">
        <f>IF(GZ17="","",IF($FI17="Y",0,INDEX(Capacity!$S$3:$T$258,MATCH(MOD(INDEX(Capacity!$V$3:$W$258,MATCH(INDEX($J17:$FE17,1,$FJ17),Capacity!$V$3:$V$258,0),2)+GZ$9,255),Capacity!$S$3:$S$258,0),2)))</f>
        <v/>
      </c>
      <c r="HA18" t="str">
        <f>IF(HA17="","",IF($FI17="Y",0,INDEX(Capacity!$S$3:$T$258,MATCH(MOD(INDEX(Capacity!$V$3:$W$258,MATCH(INDEX($J17:$FE17,1,$FJ17),Capacity!$V$3:$V$258,0),2)+HA$9,255),Capacity!$S$3:$S$258,0),2)))</f>
        <v/>
      </c>
      <c r="HB18" t="str">
        <f>IF(HB17="","",IF($FI17="Y",0,INDEX(Capacity!$S$3:$T$258,MATCH(MOD(INDEX(Capacity!$V$3:$W$258,MATCH(INDEX($J17:$FE17,1,$FJ17),Capacity!$V$3:$V$258,0),2)+HB$9,255),Capacity!$S$3:$S$258,0),2)))</f>
        <v/>
      </c>
      <c r="HC18" t="str">
        <f>IF(HC17="","",IF($FI17="Y",0,INDEX(Capacity!$S$3:$T$258,MATCH(MOD(INDEX(Capacity!$V$3:$W$258,MATCH(INDEX($J17:$FE17,1,$FJ17),Capacity!$V$3:$V$258,0),2)+HC$9,255),Capacity!$S$3:$S$258,0),2)))</f>
        <v/>
      </c>
      <c r="HD18" t="str">
        <f>IF(HD17="","",IF($FI17="Y",0,INDEX(Capacity!$S$3:$T$258,MATCH(MOD(INDEX(Capacity!$V$3:$W$258,MATCH(INDEX($J17:$FE17,1,$FJ17),Capacity!$V$3:$V$258,0),2)+HD$9,255),Capacity!$S$3:$S$258,0),2)))</f>
        <v/>
      </c>
      <c r="HE18" t="str">
        <f>IF(HE17="","",IF($FI17="Y",0,INDEX(Capacity!$S$3:$T$258,MATCH(MOD(INDEX(Capacity!$V$3:$W$258,MATCH(INDEX($J17:$FE17,1,$FJ17),Capacity!$V$3:$V$258,0),2)+HE$9,255),Capacity!$S$3:$S$258,0),2)))</f>
        <v/>
      </c>
      <c r="HF18" t="str">
        <f>IF(HF17="","",IF($FI17="Y",0,INDEX(Capacity!$S$3:$T$258,MATCH(MOD(INDEX(Capacity!$V$3:$W$258,MATCH(INDEX($J17:$FE17,1,$FJ17),Capacity!$V$3:$V$258,0),2)+HF$9,255),Capacity!$S$3:$S$258,0),2)))</f>
        <v/>
      </c>
      <c r="HG18" t="str">
        <f>IF(HG17="","",IF($FI17="Y",0,INDEX(Capacity!$S$3:$T$258,MATCH(MOD(INDEX(Capacity!$V$3:$W$258,MATCH(INDEX($J17:$FE17,1,$FJ17),Capacity!$V$3:$V$258,0),2)+HG$9,255),Capacity!$S$3:$S$258,0),2)))</f>
        <v/>
      </c>
      <c r="HH18" t="str">
        <f>IF(HH17="","",IF($FI17="Y",0,INDEX(Capacity!$S$3:$T$258,MATCH(MOD(INDEX(Capacity!$V$3:$W$258,MATCH(INDEX($J17:$FE17,1,$FJ17),Capacity!$V$3:$V$258,0),2)+HH$9,255),Capacity!$S$3:$S$258,0),2)))</f>
        <v/>
      </c>
      <c r="HI18" t="str">
        <f>IF(HI17="","",IF($FI17="Y",0,INDEX(Capacity!$S$3:$T$258,MATCH(MOD(INDEX(Capacity!$V$3:$W$258,MATCH(INDEX($J17:$FE17,1,$FJ17),Capacity!$V$3:$V$258,0),2)+HI$9,255),Capacity!$S$3:$S$258,0),2)))</f>
        <v/>
      </c>
      <c r="HJ18" t="str">
        <f>IF(HJ17="","",IF($FI17="Y",0,INDEX(Capacity!$S$3:$T$258,MATCH(MOD(INDEX(Capacity!$V$3:$W$258,MATCH(INDEX($J17:$FE17,1,$FJ17),Capacity!$V$3:$V$258,0),2)+HJ$9,255),Capacity!$S$3:$S$258,0),2)))</f>
        <v/>
      </c>
      <c r="HK18" t="str">
        <f>IF(HK17="","",IF($FI17="Y",0,INDEX(Capacity!$S$3:$T$258,MATCH(MOD(INDEX(Capacity!$V$3:$W$258,MATCH(INDEX($J17:$FE17,1,$FJ17),Capacity!$V$3:$V$258,0),2)+HK$9,255),Capacity!$S$3:$S$258,0),2)))</f>
        <v/>
      </c>
      <c r="HL18" t="str">
        <f>IF(HL17="","",IF($FI17="Y",0,INDEX(Capacity!$S$3:$T$258,MATCH(MOD(INDEX(Capacity!$V$3:$W$258,MATCH(INDEX($J17:$FE17,1,$FJ17),Capacity!$V$3:$V$258,0),2)+HL$9,255),Capacity!$S$3:$S$258,0),2)))</f>
        <v/>
      </c>
      <c r="HM18" t="str">
        <f>IF(HM17="","",IF($FI17="Y",0,INDEX(Capacity!$S$3:$T$258,MATCH(MOD(INDEX(Capacity!$V$3:$W$258,MATCH(INDEX($J17:$FE17,1,$FJ17),Capacity!$V$3:$V$258,0),2)+HM$9,255),Capacity!$S$3:$S$258,0),2)))</f>
        <v/>
      </c>
      <c r="HN18" t="str">
        <f>IF(HN17="","",IF($FI17="Y",0,INDEX(Capacity!$S$3:$T$258,MATCH(MOD(INDEX(Capacity!$V$3:$W$258,MATCH(INDEX($J17:$FE17,1,$FJ17),Capacity!$V$3:$V$258,0),2)+HN$9,255),Capacity!$S$3:$S$258,0),2)))</f>
        <v/>
      </c>
      <c r="HO18" t="str">
        <f>IF(HO17="","",IF($FI17="Y",0,INDEX(Capacity!$S$3:$T$258,MATCH(MOD(INDEX(Capacity!$V$3:$W$258,MATCH(INDEX($J17:$FE17,1,$FJ17),Capacity!$V$3:$V$258,0),2)+HO$9,255),Capacity!$S$3:$S$258,0),2)))</f>
        <v/>
      </c>
      <c r="HP18" t="str">
        <f>IF(HP17="","",IF($FI17="Y",0,INDEX(Capacity!$S$3:$T$258,MATCH(MOD(INDEX(Capacity!$V$3:$W$258,MATCH(INDEX($J17:$FE17,1,$FJ17),Capacity!$V$3:$V$258,0),2)+HP$9,255),Capacity!$S$3:$S$258,0),2)))</f>
        <v/>
      </c>
      <c r="HQ18" t="str">
        <f>IF(HQ17="","",IF($FI17="Y",0,INDEX(Capacity!$S$3:$T$258,MATCH(MOD(INDEX(Capacity!$V$3:$W$258,MATCH(INDEX($J17:$FE17,1,$FJ17),Capacity!$V$3:$V$258,0),2)+HQ$9,255),Capacity!$S$3:$S$258,0),2)))</f>
        <v/>
      </c>
      <c r="HR18" t="str">
        <f>IF(HR17="","",IF($FI17="Y",0,INDEX(Capacity!$S$3:$T$258,MATCH(MOD(INDEX(Capacity!$V$3:$W$258,MATCH(INDEX($J17:$FE17,1,$FJ17),Capacity!$V$3:$V$258,0),2)+HR$9,255),Capacity!$S$3:$S$258,0),2)))</f>
        <v/>
      </c>
      <c r="HS18" t="str">
        <f>IF(HS17="","",IF($FI17="Y",0,INDEX(Capacity!$S$3:$T$258,MATCH(MOD(INDEX(Capacity!$V$3:$W$258,MATCH(INDEX($J17:$FE17,1,$FJ17),Capacity!$V$3:$V$258,0),2)+HS$9,255),Capacity!$S$3:$S$258,0),2)))</f>
        <v/>
      </c>
      <c r="HT18" t="str">
        <f>IF(HT17="","",IF($FI17="Y",0,INDEX(Capacity!$S$3:$T$258,MATCH(MOD(INDEX(Capacity!$V$3:$W$258,MATCH(INDEX($J17:$FE17,1,$FJ17),Capacity!$V$3:$V$258,0),2)+HT$9,255),Capacity!$S$3:$S$258,0),2)))</f>
        <v/>
      </c>
      <c r="HU18" t="str">
        <f>IF(HU17="","",IF($FI17="Y",0,INDEX(Capacity!$S$3:$T$258,MATCH(MOD(INDEX(Capacity!$V$3:$W$258,MATCH(INDEX($J17:$FE17,1,$FJ17),Capacity!$V$3:$V$258,0),2)+HU$9,255),Capacity!$S$3:$S$258,0),2)))</f>
        <v/>
      </c>
      <c r="HV18" t="str">
        <f>IF(HV17="","",IF($FI17="Y",0,INDEX(Capacity!$S$3:$T$258,MATCH(MOD(INDEX(Capacity!$V$3:$W$258,MATCH(INDEX($J17:$FE17,1,$FJ17),Capacity!$V$3:$V$258,0),2)+HV$9,255),Capacity!$S$3:$S$258,0),2)))</f>
        <v/>
      </c>
      <c r="HW18" t="str">
        <f>IF(HW17="","",IF($FI17="Y",0,INDEX(Capacity!$S$3:$T$258,MATCH(MOD(INDEX(Capacity!$V$3:$W$258,MATCH(INDEX($J17:$FE17,1,$FJ17),Capacity!$V$3:$V$258,0),2)+HW$9,255),Capacity!$S$3:$S$258,0),2)))</f>
        <v/>
      </c>
      <c r="HX18" t="str">
        <f>IF(HX17="","",IF($FI17="Y",0,INDEX(Capacity!$S$3:$T$258,MATCH(MOD(INDEX(Capacity!$V$3:$W$258,MATCH(INDEX($J17:$FE17,1,$FJ17),Capacity!$V$3:$V$258,0),2)+HX$9,255),Capacity!$S$3:$S$258,0),2)))</f>
        <v/>
      </c>
      <c r="HY18" t="str">
        <f>IF(HY17="","",IF($FI17="Y",0,INDEX(Capacity!$S$3:$T$258,MATCH(MOD(INDEX(Capacity!$V$3:$W$258,MATCH(INDEX($J17:$FE17,1,$FJ17),Capacity!$V$3:$V$258,0),2)+HY$9,255),Capacity!$S$3:$S$258,0),2)))</f>
        <v/>
      </c>
      <c r="HZ18" t="str">
        <f>IF(HZ17="","",IF($FI17="Y",0,INDEX(Capacity!$S$3:$T$258,MATCH(MOD(INDEX(Capacity!$V$3:$W$258,MATCH(INDEX($J17:$FE17,1,$FJ17),Capacity!$V$3:$V$258,0),2)+HZ$9,255),Capacity!$S$3:$S$258,0),2)))</f>
        <v/>
      </c>
      <c r="IA18" t="str">
        <f>IF(IA17="","",IF($FI17="Y",0,INDEX(Capacity!$S$3:$T$258,MATCH(MOD(INDEX(Capacity!$V$3:$W$258,MATCH(INDEX($J17:$FE17,1,$FJ17),Capacity!$V$3:$V$258,0),2)+IA$9,255),Capacity!$S$3:$S$258,0),2)))</f>
        <v/>
      </c>
      <c r="IB18" t="str">
        <f>IF(IB17="","",IF($FI17="Y",0,INDEX(Capacity!$S$3:$T$258,MATCH(MOD(INDEX(Capacity!$V$3:$W$258,MATCH(INDEX($J17:$FE17,1,$FJ17),Capacity!$V$3:$V$258,0),2)+IB$9,255),Capacity!$S$3:$S$258,0),2)))</f>
        <v/>
      </c>
      <c r="IC18" t="str">
        <f>IF(IC17="","",IF($FI17="Y",0,INDEX(Capacity!$S$3:$T$258,MATCH(MOD(INDEX(Capacity!$V$3:$W$258,MATCH(INDEX($J17:$FE17,1,$FJ17),Capacity!$V$3:$V$258,0),2)+IC$9,255),Capacity!$S$3:$S$258,0),2)))</f>
        <v/>
      </c>
      <c r="ID18" t="str">
        <f>IF(ID17="","",IF($FI17="Y",0,INDEX(Capacity!$S$3:$T$258,MATCH(MOD(INDEX(Capacity!$V$3:$W$258,MATCH(INDEX($J17:$FE17,1,$FJ17),Capacity!$V$3:$V$258,0),2)+ID$9,255),Capacity!$S$3:$S$258,0),2)))</f>
        <v/>
      </c>
      <c r="IE18" t="str">
        <f>IF(IE17="","",IF($FI17="Y",0,INDEX(Capacity!$S$3:$T$258,MATCH(MOD(INDEX(Capacity!$V$3:$W$258,MATCH(INDEX($J17:$FE17,1,$FJ17),Capacity!$V$3:$V$258,0),2)+IE$9,255),Capacity!$S$3:$S$258,0),2)))</f>
        <v/>
      </c>
      <c r="IF18" t="str">
        <f>IF(IF17="","",IF($FI17="Y",0,INDEX(Capacity!$S$3:$T$258,MATCH(MOD(INDEX(Capacity!$V$3:$W$258,MATCH(INDEX($J17:$FE17,1,$FJ17),Capacity!$V$3:$V$258,0),2)+IF$9,255),Capacity!$S$3:$S$258,0),2)))</f>
        <v/>
      </c>
      <c r="IG18" t="str">
        <f>IF(IG17="","",IF($FI17="Y",0,INDEX(Capacity!$S$3:$T$258,MATCH(MOD(INDEX(Capacity!$V$3:$W$258,MATCH(INDEX($J17:$FE17,1,$FJ17),Capacity!$V$3:$V$258,0),2)+IG$9,255),Capacity!$S$3:$S$258,0),2)))</f>
        <v/>
      </c>
      <c r="IH18" t="str">
        <f>IF(IH17="","",IF($FI17="Y",0,INDEX(Capacity!$S$3:$T$258,MATCH(MOD(INDEX(Capacity!$V$3:$W$258,MATCH(INDEX($J17:$FE17,1,$FJ17),Capacity!$V$3:$V$258,0),2)+IH$9,255),Capacity!$S$3:$S$258,0),2)))</f>
        <v/>
      </c>
      <c r="II18" t="str">
        <f>IF(II17="","",IF($FI17="Y",0,INDEX(Capacity!$S$3:$T$258,MATCH(MOD(INDEX(Capacity!$V$3:$W$258,MATCH(INDEX($J17:$FE17,1,$FJ17),Capacity!$V$3:$V$258,0),2)+II$9,255),Capacity!$S$3:$S$258,0),2)))</f>
        <v/>
      </c>
      <c r="IJ18" t="str">
        <f>IF(IJ17="","",IF($FI17="Y",0,INDEX(Capacity!$S$3:$T$258,MATCH(MOD(INDEX(Capacity!$V$3:$W$258,MATCH(INDEX($J17:$FE17,1,$FJ17),Capacity!$V$3:$V$258,0),2)+IJ$9,255),Capacity!$S$3:$S$258,0),2)))</f>
        <v/>
      </c>
      <c r="IK18" t="str">
        <f>IF(IK17="","",IF($FI17="Y",0,INDEX(Capacity!$S$3:$T$258,MATCH(MOD(INDEX(Capacity!$V$3:$W$258,MATCH(INDEX($J17:$FE17,1,$FJ17),Capacity!$V$3:$V$258,0),2)+IK$9,255),Capacity!$S$3:$S$258,0),2)))</f>
        <v/>
      </c>
      <c r="IL18" t="str">
        <f>IF(IL17="","",IF($FI17="Y",0,INDEX(Capacity!$S$3:$T$258,MATCH(MOD(INDEX(Capacity!$V$3:$W$258,MATCH(INDEX($J17:$FE17,1,$FJ17),Capacity!$V$3:$V$258,0),2)+IL$9,255),Capacity!$S$3:$S$258,0),2)))</f>
        <v/>
      </c>
      <c r="IM18" t="str">
        <f>IF(IM17="","",IF($FI17="Y",0,INDEX(Capacity!$S$3:$T$258,MATCH(MOD(INDEX(Capacity!$V$3:$W$258,MATCH(INDEX($J17:$FE17,1,$FJ17),Capacity!$V$3:$V$258,0),2)+IM$9,255),Capacity!$S$3:$S$258,0),2)))</f>
        <v/>
      </c>
      <c r="IN18" t="str">
        <f>IF(IN17="","",IF($FI17="Y",0,INDEX(Capacity!$S$3:$T$258,MATCH(MOD(INDEX(Capacity!$V$3:$W$258,MATCH(INDEX($J17:$FE17,1,$FJ17),Capacity!$V$3:$V$258,0),2)+IN$9,255),Capacity!$S$3:$S$258,0),2)))</f>
        <v/>
      </c>
      <c r="IO18" t="str">
        <f>IF(IO17="","",IF($FI17="Y",0,INDEX(Capacity!$S$3:$T$258,MATCH(MOD(INDEX(Capacity!$V$3:$W$258,MATCH(INDEX($J17:$FE17,1,$FJ17),Capacity!$V$3:$V$258,0),2)+IO$9,255),Capacity!$S$3:$S$258,0),2)))</f>
        <v/>
      </c>
      <c r="IP18" t="str">
        <f>IF(IP17="","",IF($FI17="Y",0,INDEX(Capacity!$S$3:$T$258,MATCH(MOD(INDEX(Capacity!$V$3:$W$258,MATCH(INDEX($J17:$FE17,1,$FJ17),Capacity!$V$3:$V$258,0),2)+IP$9,255),Capacity!$S$3:$S$258,0),2)))</f>
        <v/>
      </c>
      <c r="IQ18" t="str">
        <f>IF(IQ17="","",IF($FI17="Y",0,INDEX(Capacity!$S$3:$T$258,MATCH(MOD(INDEX(Capacity!$V$3:$W$258,MATCH(INDEX($J17:$FE17,1,$FJ17),Capacity!$V$3:$V$258,0),2)+IQ$9,255),Capacity!$S$3:$S$258,0),2)))</f>
        <v/>
      </c>
      <c r="IR18" t="str">
        <f>IF(IR17="","",IF($FI17="Y",0,INDEX(Capacity!$S$3:$T$258,MATCH(MOD(INDEX(Capacity!$V$3:$W$258,MATCH(INDEX($J17:$FE17,1,$FJ17),Capacity!$V$3:$V$258,0),2)+IR$9,255),Capacity!$S$3:$S$258,0),2)))</f>
        <v/>
      </c>
      <c r="IS18" t="str">
        <f>IF(IS17="","",IF($FI17="Y",0,INDEX(Capacity!$S$3:$T$258,MATCH(MOD(INDEX(Capacity!$V$3:$W$258,MATCH(INDEX($J17:$FE17,1,$FJ17),Capacity!$V$3:$V$258,0),2)+IS$9,255),Capacity!$S$3:$S$258,0),2)))</f>
        <v/>
      </c>
      <c r="IT18" t="str">
        <f>IF(IT17="","",IF($FI17="Y",0,INDEX(Capacity!$S$3:$T$258,MATCH(MOD(INDEX(Capacity!$V$3:$W$258,MATCH(INDEX($J17:$FE17,1,$FJ17),Capacity!$V$3:$V$258,0),2)+IT$9,255),Capacity!$S$3:$S$258,0),2)))</f>
        <v/>
      </c>
      <c r="IU18" t="str">
        <f>IF(IU17="","",IF($FI17="Y",0,INDEX(Capacity!$S$3:$T$258,MATCH(MOD(INDEX(Capacity!$V$3:$W$258,MATCH(INDEX($J17:$FE17,1,$FJ17),Capacity!$V$3:$V$258,0),2)+IU$9,255),Capacity!$S$3:$S$258,0),2)))</f>
        <v/>
      </c>
      <c r="IV18" t="str">
        <f>IF(IV17="","",IF($FI17="Y",0,INDEX(Capacity!$S$3:$T$258,MATCH(MOD(INDEX(Capacity!$V$3:$W$258,MATCH(INDEX($J17:$FE17,1,$FJ17),Capacity!$V$3:$V$258,0),2)+IV$9,255),Capacity!$S$3:$S$258,0),2)))</f>
        <v/>
      </c>
      <c r="IW18" t="str">
        <f>IF(IW17="","",IF($FI17="Y",0,INDEX(Capacity!$S$3:$T$258,MATCH(MOD(INDEX(Capacity!$V$3:$W$258,MATCH(INDEX($J17:$FE17,1,$FJ17),Capacity!$V$3:$V$258,0),2)+IW$9,255),Capacity!$S$3:$S$258,0),2)))</f>
        <v/>
      </c>
      <c r="IX18" t="str">
        <f>IF(IX17="","",IF($FI17="Y",0,INDEX(Capacity!$S$3:$T$258,MATCH(MOD(INDEX(Capacity!$V$3:$W$258,MATCH(INDEX($J17:$FE17,1,$FJ17),Capacity!$V$3:$V$258,0),2)+IX$9,255),Capacity!$S$3:$S$258,0),2)))</f>
        <v/>
      </c>
      <c r="IY18" t="str">
        <f>IF(IY17="","",IF($FI17="Y",0,INDEX(Capacity!$S$3:$T$258,MATCH(MOD(INDEX(Capacity!$V$3:$W$258,MATCH(INDEX($J17:$FE17,1,$FJ17),Capacity!$V$3:$V$258,0),2)+IY$9,255),Capacity!$S$3:$S$258,0),2)))</f>
        <v/>
      </c>
      <c r="IZ18" t="str">
        <f>IF(IZ17="","",IF($FI17="Y",0,INDEX(Capacity!$S$3:$T$258,MATCH(MOD(INDEX(Capacity!$V$3:$W$258,MATCH(INDEX($J17:$FE17,1,$FJ17),Capacity!$V$3:$V$258,0),2)+IZ$9,255),Capacity!$S$3:$S$258,0),2)))</f>
        <v/>
      </c>
      <c r="JA18" t="str">
        <f>IF(JA17="","",IF($FI17="Y",0,INDEX(Capacity!$S$3:$T$258,MATCH(MOD(INDEX(Capacity!$V$3:$W$258,MATCH(INDEX($J17:$FE17,1,$FJ17),Capacity!$V$3:$V$258,0),2)+JA$9,255),Capacity!$S$3:$S$258,0),2)))</f>
        <v/>
      </c>
      <c r="JB18" t="str">
        <f>IF(JB17="","",IF($FI17="Y",0,INDEX(Capacity!$S$3:$T$258,MATCH(MOD(INDEX(Capacity!$V$3:$W$258,MATCH(INDEX($J17:$FE17,1,$FJ17),Capacity!$V$3:$V$258,0),2)+JB$9,255),Capacity!$S$3:$S$258,0),2)))</f>
        <v/>
      </c>
      <c r="JC18" t="str">
        <f>IF(JC17="","",IF($FI17="Y",0,INDEX(Capacity!$S$3:$T$258,MATCH(MOD(INDEX(Capacity!$V$3:$W$258,MATCH(INDEX($J17:$FE17,1,$FJ17),Capacity!$V$3:$V$258,0),2)+JC$9,255),Capacity!$S$3:$S$258,0),2)))</f>
        <v/>
      </c>
      <c r="JD18" t="str">
        <f>IF(JD17="","",IF($FI17="Y",0,INDEX(Capacity!$S$3:$T$258,MATCH(MOD(INDEX(Capacity!$V$3:$W$258,MATCH(INDEX($J17:$FE17,1,$FJ17),Capacity!$V$3:$V$258,0),2)+JD$9,255),Capacity!$S$3:$S$258,0),2)))</f>
        <v/>
      </c>
      <c r="JE18" t="str">
        <f>IF(JE17="","",IF($FI17="Y",0,INDEX(Capacity!$S$3:$T$258,MATCH(MOD(INDEX(Capacity!$V$3:$W$258,MATCH(INDEX($J17:$FE17,1,$FJ17),Capacity!$V$3:$V$258,0),2)+JE$9,255),Capacity!$S$3:$S$258,0),2)))</f>
        <v/>
      </c>
      <c r="JF18" t="str">
        <f>IF(JF17="","",IF($FI17="Y",0,INDEX(Capacity!$S$3:$T$258,MATCH(MOD(INDEX(Capacity!$V$3:$W$258,MATCH(INDEX($J17:$FE17,1,$FJ17),Capacity!$V$3:$V$258,0),2)+JF$9,255),Capacity!$S$3:$S$258,0),2)))</f>
        <v/>
      </c>
      <c r="JG18" t="str">
        <f>IF(JG17="","",IF($FI17="Y",0,INDEX(Capacity!$S$3:$T$258,MATCH(MOD(INDEX(Capacity!$V$3:$W$258,MATCH(INDEX($J17:$FE17,1,$FJ17),Capacity!$V$3:$V$258,0),2)+JG$9,255),Capacity!$S$3:$S$258,0),2)))</f>
        <v/>
      </c>
      <c r="JH18" t="str">
        <f>IF(JH17="","",IF($FI17="Y",0,INDEX(Capacity!$S$3:$T$258,MATCH(MOD(INDEX(Capacity!$V$3:$W$258,MATCH(INDEX($J17:$FE17,1,$FJ17),Capacity!$V$3:$V$258,0),2)+JH$9,255),Capacity!$S$3:$S$258,0),2)))</f>
        <v/>
      </c>
      <c r="JI18" t="str">
        <f>IF(JI17="","",IF($FI17="Y",0,INDEX(Capacity!$S$3:$T$258,MATCH(MOD(INDEX(Capacity!$V$3:$W$258,MATCH(INDEX($J17:$FE17,1,$FJ17),Capacity!$V$3:$V$258,0),2)+JI$9,255),Capacity!$S$3:$S$258,0),2)))</f>
        <v/>
      </c>
      <c r="JJ18" t="str">
        <f>IF(JJ17="","",IF($FI17="Y",0,INDEX(Capacity!$S$3:$T$258,MATCH(MOD(INDEX(Capacity!$V$3:$W$258,MATCH(INDEX($J17:$FE17,1,$FJ17),Capacity!$V$3:$V$258,0),2)+JJ$9,255),Capacity!$S$3:$S$258,0),2)))</f>
        <v/>
      </c>
      <c r="JK18" t="str">
        <f>IF(JK17="","",IF($FI17="Y",0,INDEX(Capacity!$S$3:$T$258,MATCH(MOD(INDEX(Capacity!$V$3:$W$258,MATCH(INDEX($J17:$FE17,1,$FJ17),Capacity!$V$3:$V$258,0),2)+JK$9,255),Capacity!$S$3:$S$258,0),2)))</f>
        <v/>
      </c>
      <c r="JL18" t="str">
        <f>IF(JL17="","",IF($FI17="Y",0,INDEX(Capacity!$S$3:$T$258,MATCH(MOD(INDEX(Capacity!$V$3:$W$258,MATCH(INDEX($J17:$FE17,1,$FJ17),Capacity!$V$3:$V$258,0),2)+JL$9,255),Capacity!$S$3:$S$258,0),2)))</f>
        <v/>
      </c>
      <c r="JM18" t="str">
        <f>IF(JM17="","",IF($FI17="Y",0,INDEX(Capacity!$S$3:$T$258,MATCH(MOD(INDEX(Capacity!$V$3:$W$258,MATCH(INDEX($J17:$FE17,1,$FJ17),Capacity!$V$3:$V$258,0),2)+JM$9,255),Capacity!$S$3:$S$258,0),2)))</f>
        <v/>
      </c>
      <c r="JN18" t="str">
        <f>IF(JN17="","",IF($FI17="Y",0,INDEX(Capacity!$S$3:$T$258,MATCH(MOD(INDEX(Capacity!$V$3:$W$258,MATCH(INDEX($J17:$FE17,1,$FJ17),Capacity!$V$3:$V$258,0),2)+JN$9,255),Capacity!$S$3:$S$258,0),2)))</f>
        <v/>
      </c>
      <c r="JO18" t="str">
        <f>IF(JO17="","",IF($FI17="Y",0,INDEX(Capacity!$S$3:$T$258,MATCH(MOD(INDEX(Capacity!$V$3:$W$258,MATCH(INDEX($J17:$FE17,1,$FJ17),Capacity!$V$3:$V$258,0),2)+JO$9,255),Capacity!$S$3:$S$258,0),2)))</f>
        <v/>
      </c>
      <c r="JP18" t="str">
        <f>IF(JP17="","",IF($FI17="Y",0,INDEX(Capacity!$S$3:$T$258,MATCH(MOD(INDEX(Capacity!$V$3:$W$258,MATCH(INDEX($J17:$FE17,1,$FJ17),Capacity!$V$3:$V$258,0),2)+JP$9,255),Capacity!$S$3:$S$258,0),2)))</f>
        <v/>
      </c>
      <c r="JQ18" t="str">
        <f>IF(JQ17="","",IF($FI17="Y",0,INDEX(Capacity!$S$3:$T$258,MATCH(MOD(INDEX(Capacity!$V$3:$W$258,MATCH(INDEX($J17:$FE17,1,$FJ17),Capacity!$V$3:$V$258,0),2)+JQ$9,255),Capacity!$S$3:$S$258,0),2)))</f>
        <v/>
      </c>
      <c r="JR18" t="str">
        <f>IF(JR17="","",IF($FI17="Y",0,INDEX(Capacity!$S$3:$T$258,MATCH(MOD(INDEX(Capacity!$V$3:$W$258,MATCH(INDEX($J17:$FE17,1,$FJ17),Capacity!$V$3:$V$258,0),2)+JR$9,255),Capacity!$S$3:$S$258,0),2)))</f>
        <v/>
      </c>
      <c r="JS18" t="str">
        <f>IF(JS17="","",IF($FI17="Y",0,INDEX(Capacity!$S$3:$T$258,MATCH(MOD(INDEX(Capacity!$V$3:$W$258,MATCH(INDEX($J17:$FE17,1,$FJ17),Capacity!$V$3:$V$258,0),2)+JS$9,255),Capacity!$S$3:$S$258,0),2)))</f>
        <v/>
      </c>
      <c r="JT18" t="str">
        <f>IF(JT17="","",IF($FI17="Y",0,INDEX(Capacity!$S$3:$T$258,MATCH(MOD(INDEX(Capacity!$V$3:$W$258,MATCH(INDEX($J17:$FE17,1,$FJ17),Capacity!$V$3:$V$258,0),2)+JT$9,255),Capacity!$S$3:$S$258,0),2)))</f>
        <v/>
      </c>
      <c r="JU18" t="str">
        <f>IF(JU17="","",IF($FI17="Y",0,INDEX(Capacity!$S$3:$T$258,MATCH(MOD(INDEX(Capacity!$V$3:$W$258,MATCH(INDEX($J17:$FE17,1,$FJ17),Capacity!$V$3:$V$258,0),2)+JU$9,255),Capacity!$S$3:$S$258,0),2)))</f>
        <v/>
      </c>
      <c r="JV18" t="str">
        <f>IF(JV17="","",IF($FI17="Y",0,INDEX(Capacity!$S$3:$T$258,MATCH(MOD(INDEX(Capacity!$V$3:$W$258,MATCH(INDEX($J17:$FE17,1,$FJ17),Capacity!$V$3:$V$258,0),2)+JV$9,255),Capacity!$S$3:$S$258,0),2)))</f>
        <v/>
      </c>
      <c r="JW18" t="str">
        <f>IF(JW17="","",IF($FI17="Y",0,INDEX(Capacity!$S$3:$T$258,MATCH(MOD(INDEX(Capacity!$V$3:$W$258,MATCH(INDEX($J17:$FE17,1,$FJ17),Capacity!$V$3:$V$258,0),2)+JW$9,255),Capacity!$S$3:$S$258,0),2)))</f>
        <v/>
      </c>
      <c r="JX18" t="str">
        <f>IF(JX17="","",IF($FI17="Y",0,INDEX(Capacity!$S$3:$T$258,MATCH(MOD(INDEX(Capacity!$V$3:$W$258,MATCH(INDEX($J17:$FE17,1,$FJ17),Capacity!$V$3:$V$258,0),2)+JX$9,255),Capacity!$S$3:$S$258,0),2)))</f>
        <v/>
      </c>
      <c r="JY18" t="str">
        <f>IF(JY17="","",IF($FI17="Y",0,INDEX(Capacity!$S$3:$T$258,MATCH(MOD(INDEX(Capacity!$V$3:$W$258,MATCH(INDEX($J17:$FE17,1,$FJ17),Capacity!$V$3:$V$258,0),2)+JY$9,255),Capacity!$S$3:$S$258,0),2)))</f>
        <v/>
      </c>
      <c r="JZ18" t="str">
        <f>IF(JZ17="","",IF($FI17="Y",0,INDEX(Capacity!$S$3:$T$258,MATCH(MOD(INDEX(Capacity!$V$3:$W$258,MATCH(INDEX($J17:$FE17,1,$FJ17),Capacity!$V$3:$V$258,0),2)+JZ$9,255),Capacity!$S$3:$S$258,0),2)))</f>
        <v/>
      </c>
      <c r="KA18" t="str">
        <f>IF(KA17="","",IF($FI17="Y",0,INDEX(Capacity!$S$3:$T$258,MATCH(MOD(INDEX(Capacity!$V$3:$W$258,MATCH(INDEX($J17:$FE17,1,$FJ17),Capacity!$V$3:$V$258,0),2)+KA$9,255),Capacity!$S$3:$S$258,0),2)))</f>
        <v/>
      </c>
      <c r="KB18" t="str">
        <f>IF(KB17="","",IF($FI17="Y",0,INDEX(Capacity!$S$3:$T$258,MATCH(MOD(INDEX(Capacity!$V$3:$W$258,MATCH(INDEX($J17:$FE17,1,$FJ17),Capacity!$V$3:$V$258,0),2)+KB$9,255),Capacity!$S$3:$S$258,0),2)))</f>
        <v/>
      </c>
      <c r="KC18" t="str">
        <f>IF(KC17="","",IF($FI17="Y",0,INDEX(Capacity!$S$3:$T$258,MATCH(MOD(INDEX(Capacity!$V$3:$W$258,MATCH(INDEX($J17:$FE17,1,$FJ17),Capacity!$V$3:$V$258,0),2)+KC$9,255),Capacity!$S$3:$S$258,0),2)))</f>
        <v/>
      </c>
      <c r="KD18" t="str">
        <f>IF(KD17="","",IF($FI17="Y",0,INDEX(Capacity!$S$3:$T$258,MATCH(MOD(INDEX(Capacity!$V$3:$W$258,MATCH(INDEX($J17:$FE17,1,$FJ17),Capacity!$V$3:$V$258,0),2)+KD$9,255),Capacity!$S$3:$S$258,0),2)))</f>
        <v/>
      </c>
      <c r="KE18" t="str">
        <f>IF(KE17="","",IF($FI17="Y",0,INDEX(Capacity!$S$3:$T$258,MATCH(MOD(INDEX(Capacity!$V$3:$W$258,MATCH(INDEX($J17:$FE17,1,$FJ17),Capacity!$V$3:$V$258,0),2)+KE$9,255),Capacity!$S$3:$S$258,0),2)))</f>
        <v/>
      </c>
      <c r="KF18" t="str">
        <f>IF(KF17="","",IF($FI17="Y",0,INDEX(Capacity!$S$3:$T$258,MATCH(MOD(INDEX(Capacity!$V$3:$W$258,MATCH(INDEX($J17:$FE17,1,$FJ17),Capacity!$V$3:$V$258,0),2)+KF$9,255),Capacity!$S$3:$S$258,0),2)))</f>
        <v/>
      </c>
      <c r="KG18" t="str">
        <f>IF(KG17="","",IF($FI17="Y",0,INDEX(Capacity!$S$3:$T$258,MATCH(MOD(INDEX(Capacity!$V$3:$W$258,MATCH(INDEX($J17:$FE17,1,$FJ17),Capacity!$V$3:$V$258,0),2)+KG$9,255),Capacity!$S$3:$S$258,0),2)))</f>
        <v/>
      </c>
      <c r="KH18" t="str">
        <f>IF(KH17="","",IF($FI17="Y",0,INDEX(Capacity!$S$3:$T$258,MATCH(MOD(INDEX(Capacity!$V$3:$W$258,MATCH(INDEX($J17:$FE17,1,$FJ17),Capacity!$V$3:$V$258,0),2)+KH$9,255),Capacity!$S$3:$S$258,0),2)))</f>
        <v/>
      </c>
      <c r="KI18" t="str">
        <f>IF(KI17="","",IF($FI17="Y",0,INDEX(Capacity!$S$3:$T$258,MATCH(MOD(INDEX(Capacity!$V$3:$W$258,MATCH(INDEX($J17:$FE17,1,$FJ17),Capacity!$V$3:$V$258,0),2)+KI$9,255),Capacity!$S$3:$S$258,0),2)))</f>
        <v/>
      </c>
      <c r="KJ18" t="str">
        <f>IF(KJ17="","",IF($FI17="Y",0,INDEX(Capacity!$S$3:$T$258,MATCH(MOD(INDEX(Capacity!$V$3:$W$258,MATCH(INDEX($J17:$FE17,1,$FJ17),Capacity!$V$3:$V$258,0),2)+KJ$9,255),Capacity!$S$3:$S$258,0),2)))</f>
        <v/>
      </c>
      <c r="KK18" t="str">
        <f>IF(KK17="","",IF($FI17="Y",0,INDEX(Capacity!$S$3:$T$258,MATCH(MOD(INDEX(Capacity!$V$3:$W$258,MATCH(INDEX($J17:$FE17,1,$FJ17),Capacity!$V$3:$V$258,0),2)+KK$9,255),Capacity!$S$3:$S$258,0),2)))</f>
        <v/>
      </c>
      <c r="KL18" t="str">
        <f>IF(KL17="","",IF($FI17="Y",0,INDEX(Capacity!$S$3:$T$258,MATCH(MOD(INDEX(Capacity!$V$3:$W$258,MATCH(INDEX($J17:$FE17,1,$FJ17),Capacity!$V$3:$V$258,0),2)+KL$9,255),Capacity!$S$3:$S$258,0),2)))</f>
        <v/>
      </c>
      <c r="KM18" t="str">
        <f>IF(KM17="","",IF($FI17="Y",0,INDEX(Capacity!$S$3:$T$258,MATCH(MOD(INDEX(Capacity!$V$3:$W$258,MATCH(INDEX($J17:$FE17,1,$FJ17),Capacity!$V$3:$V$258,0),2)+KM$9,255),Capacity!$S$3:$S$258,0),2)))</f>
        <v/>
      </c>
      <c r="KN18" t="str">
        <f>IF(KN17="","",IF($FI17="Y",0,INDEX(Capacity!$S$3:$T$258,MATCH(MOD(INDEX(Capacity!$V$3:$W$258,MATCH(INDEX($J17:$FE17,1,$FJ17),Capacity!$V$3:$V$258,0),2)+KN$9,255),Capacity!$S$3:$S$258,0),2)))</f>
        <v/>
      </c>
      <c r="KO18" t="str">
        <f>IF(KO17="","",IF($FI17="Y",0,INDEX(Capacity!$S$3:$T$258,MATCH(MOD(INDEX(Capacity!$V$3:$W$258,MATCH(INDEX($J17:$FE17,1,$FJ17),Capacity!$V$3:$V$258,0),2)+KO$9,255),Capacity!$S$3:$S$258,0),2)))</f>
        <v/>
      </c>
      <c r="KP18" t="str">
        <f>IF(KP17="","",IF($FI17="Y",0,INDEX(Capacity!$S$3:$T$258,MATCH(MOD(INDEX(Capacity!$V$3:$W$258,MATCH(INDEX($J17:$FE17,1,$FJ17),Capacity!$V$3:$V$258,0),2)+KP$9,255),Capacity!$S$3:$S$258,0),2)))</f>
        <v/>
      </c>
      <c r="KQ18" t="str">
        <f>IF(KQ17="","",IF($FI17="Y",0,INDEX(Capacity!$S$3:$T$258,MATCH(MOD(INDEX(Capacity!$V$3:$W$258,MATCH(INDEX($J17:$FE17,1,$FJ17),Capacity!$V$3:$V$258,0),2)+KQ$9,255),Capacity!$S$3:$S$258,0),2)))</f>
        <v/>
      </c>
      <c r="KR18" t="str">
        <f>IF(KR17="","",IF($FI17="Y",0,INDEX(Capacity!$S$3:$T$258,MATCH(MOD(INDEX(Capacity!$V$3:$W$258,MATCH(INDEX($J17:$FE17,1,$FJ17),Capacity!$V$3:$V$258,0),2)+KR$9,255),Capacity!$S$3:$S$258,0),2)))</f>
        <v/>
      </c>
      <c r="KS18" t="str">
        <f>IF(KS17="","",IF($FI17="Y",0,INDEX(Capacity!$S$3:$T$258,MATCH(MOD(INDEX(Capacity!$V$3:$W$258,MATCH(INDEX($J17:$FE17,1,$FJ17),Capacity!$V$3:$V$258,0),2)+KS$9,255),Capacity!$S$3:$S$258,0),2)))</f>
        <v/>
      </c>
      <c r="KT18" t="str">
        <f>IF(KT17="","",IF($FI17="Y",0,INDEX(Capacity!$S$3:$T$258,MATCH(MOD(INDEX(Capacity!$V$3:$W$258,MATCH(INDEX($J17:$FE17,1,$FJ17),Capacity!$V$3:$V$258,0),2)+KT$9,255),Capacity!$S$3:$S$258,0),2)))</f>
        <v/>
      </c>
      <c r="KU18" t="str">
        <f>IF(KU17="","",IF($FI17="Y",0,INDEX(Capacity!$S$3:$T$258,MATCH(MOD(INDEX(Capacity!$V$3:$W$258,MATCH(INDEX($J17:$FE17,1,$FJ17),Capacity!$V$3:$V$258,0),2)+KU$9,255),Capacity!$S$3:$S$258,0),2)))</f>
        <v/>
      </c>
      <c r="KV18" t="str">
        <f>IF(KV17="","",IF($FI17="Y",0,INDEX(Capacity!$S$3:$T$258,MATCH(MOD(INDEX(Capacity!$V$3:$W$258,MATCH(INDEX($J17:$FE17,1,$FJ17),Capacity!$V$3:$V$258,0),2)+KV$9,255),Capacity!$S$3:$S$258,0),2)))</f>
        <v/>
      </c>
      <c r="KW18" t="str">
        <f>IF(KW17="","",IF($FI17="Y",0,INDEX(Capacity!$S$3:$T$258,MATCH(MOD(INDEX(Capacity!$V$3:$W$258,MATCH(INDEX($J17:$FE17,1,$FJ17),Capacity!$V$3:$V$258,0),2)+KW$9,255),Capacity!$S$3:$S$258,0),2)))</f>
        <v/>
      </c>
      <c r="KX18" t="str">
        <f>IF(KX17="","",IF($FI17="Y",0,INDEX(Capacity!$S$3:$T$258,MATCH(MOD(INDEX(Capacity!$V$3:$W$258,MATCH(INDEX($J17:$FE17,1,$FJ17),Capacity!$V$3:$V$258,0),2)+KX$9,255),Capacity!$S$3:$S$258,0),2)))</f>
        <v/>
      </c>
      <c r="KY18" t="str">
        <f>IF(KY17="","",IF($FI17="Y",0,INDEX(Capacity!$S$3:$T$258,MATCH(MOD(INDEX(Capacity!$V$3:$W$258,MATCH(INDEX($J17:$FE17,1,$FJ17),Capacity!$V$3:$V$258,0),2)+KY$9,255),Capacity!$S$3:$S$258,0),2)))</f>
        <v/>
      </c>
      <c r="KZ18" t="str">
        <f>IF(KZ17="","",IF($FI17="Y",0,INDEX(Capacity!$S$3:$T$258,MATCH(MOD(INDEX(Capacity!$V$3:$W$258,MATCH(INDEX($J17:$FE17,1,$FJ17),Capacity!$V$3:$V$258,0),2)+KZ$9,255),Capacity!$S$3:$S$258,0),2)))</f>
        <v/>
      </c>
      <c r="LA18" t="str">
        <f>IF(LA17="","",IF($FI17="Y",0,INDEX(Capacity!$S$3:$T$258,MATCH(MOD(INDEX(Capacity!$V$3:$W$258,MATCH(INDEX($J17:$FE17,1,$FJ17),Capacity!$V$3:$V$258,0),2)+LA$9,255),Capacity!$S$3:$S$258,0),2)))</f>
        <v/>
      </c>
      <c r="LB18" t="str">
        <f>IF(LB17="","",IF($FI17="Y",0,INDEX(Capacity!$S$3:$T$258,MATCH(MOD(INDEX(Capacity!$V$3:$W$258,MATCH(INDEX($J17:$FE17,1,$FJ17),Capacity!$V$3:$V$258,0),2)+LB$9,255),Capacity!$S$3:$S$258,0),2)))</f>
        <v/>
      </c>
      <c r="LC18" t="str">
        <f>IF(LC17="","",IF($FI17="Y",0,INDEX(Capacity!$S$3:$T$258,MATCH(MOD(INDEX(Capacity!$V$3:$W$258,MATCH(INDEX($J17:$FE17,1,$FJ17),Capacity!$V$3:$V$258,0),2)+LC$9,255),Capacity!$S$3:$S$258,0),2)))</f>
        <v/>
      </c>
      <c r="LD18" t="str">
        <f>IF(LD17="","",IF($FI17="Y",0,INDEX(Capacity!$S$3:$T$258,MATCH(MOD(INDEX(Capacity!$V$3:$W$258,MATCH(INDEX($J17:$FE17,1,$FJ17),Capacity!$V$3:$V$258,0),2)+LD$9,255),Capacity!$S$3:$S$258,0),2)))</f>
        <v/>
      </c>
      <c r="LE18" t="str">
        <f>IF(LE17="","",IF($FI17="Y",0,INDEX(Capacity!$S$3:$T$258,MATCH(MOD(INDEX(Capacity!$V$3:$W$258,MATCH(INDEX($J17:$FE17,1,$FJ17),Capacity!$V$3:$V$258,0),2)+LE$9,255),Capacity!$S$3:$S$258,0),2)))</f>
        <v/>
      </c>
      <c r="LF18" t="str">
        <f>IF(LF17="","",IF($FI17="Y",0,INDEX(Capacity!$S$3:$T$258,MATCH(MOD(INDEX(Capacity!$V$3:$W$258,MATCH(INDEX($J17:$FE17,1,$FJ17),Capacity!$V$3:$V$258,0),2)+LF$9,255),Capacity!$S$3:$S$258,0),2)))</f>
        <v/>
      </c>
      <c r="LG18" t="str">
        <f>IF(LG17="","",IF($FI17="Y",0,INDEX(Capacity!$S$3:$T$258,MATCH(MOD(INDEX(Capacity!$V$3:$W$258,MATCH(INDEX($J17:$FE17,1,$FJ17),Capacity!$V$3:$V$258,0),2)+LG$9,255),Capacity!$S$3:$S$258,0),2)))</f>
        <v/>
      </c>
      <c r="LH18" t="str">
        <f>IF(LH17="","",IF($FI17="Y",0,INDEX(Capacity!$S$3:$T$258,MATCH(MOD(INDEX(Capacity!$V$3:$W$258,MATCH(INDEX($J17:$FE17,1,$FJ17),Capacity!$V$3:$V$258,0),2)+LH$9,255),Capacity!$S$3:$S$258,0),2)))</f>
        <v/>
      </c>
    </row>
    <row r="19" spans="2:320" x14ac:dyDescent="0.25">
      <c r="B19" s="69">
        <f>INDEX(Capacity!$I$2:$O$162,MATCH('25x25ByteQRVersion2L'!AH9&amp;"-"&amp;'25x25ByteQRVersion2L'!AH10,Capacity!$I$2:$I$162,0),3)</f>
        <v>10</v>
      </c>
      <c r="C19" s="70" t="s">
        <v>463</v>
      </c>
      <c r="D19" s="45"/>
      <c r="E19" s="46"/>
      <c r="I19" s="7">
        <f t="shared" si="26"/>
        <v>10</v>
      </c>
      <c r="J19" t="str">
        <f t="shared" ref="J19:Y34" si="33">IFERROR(IF(INDEX($FM$10:$LH$118,$I19,$FK19-J$8+1)="",_xlfn.BITXOR(J18,0),_xlfn.BITXOR(J18,INDEX($FM$10:$LH$118,$I19,$FK19-J$8+1))),"")</f>
        <v/>
      </c>
      <c r="K19" t="str">
        <f t="shared" si="33"/>
        <v/>
      </c>
      <c r="L19" t="str">
        <f t="shared" si="33"/>
        <v/>
      </c>
      <c r="M19" t="str">
        <f t="shared" si="32"/>
        <v/>
      </c>
      <c r="N19" t="str">
        <f t="shared" si="32"/>
        <v/>
      </c>
      <c r="O19" t="str">
        <f t="shared" si="32"/>
        <v/>
      </c>
      <c r="P19" t="str">
        <f t="shared" si="32"/>
        <v/>
      </c>
      <c r="Q19" t="str">
        <f t="shared" si="32"/>
        <v/>
      </c>
      <c r="R19" t="str">
        <f t="shared" si="32"/>
        <v/>
      </c>
      <c r="S19">
        <f t="shared" si="32"/>
        <v>0</v>
      </c>
      <c r="T19">
        <f t="shared" si="32"/>
        <v>62</v>
      </c>
      <c r="U19">
        <f t="shared" si="32"/>
        <v>207</v>
      </c>
      <c r="V19">
        <f t="shared" si="32"/>
        <v>50</v>
      </c>
      <c r="W19">
        <f t="shared" si="32"/>
        <v>122</v>
      </c>
      <c r="X19">
        <f t="shared" si="32"/>
        <v>35</v>
      </c>
      <c r="Y19">
        <f t="shared" si="32"/>
        <v>2</v>
      </c>
      <c r="Z19">
        <f t="shared" si="32"/>
        <v>153</v>
      </c>
      <c r="AA19">
        <f t="shared" si="32"/>
        <v>172</v>
      </c>
      <c r="AB19">
        <f t="shared" si="32"/>
        <v>38</v>
      </c>
      <c r="AC19">
        <f t="shared" si="32"/>
        <v>106</v>
      </c>
      <c r="AD19">
        <f t="shared" si="32"/>
        <v>236</v>
      </c>
      <c r="AE19">
        <f t="shared" si="32"/>
        <v>17</v>
      </c>
      <c r="AF19">
        <f t="shared" si="32"/>
        <v>236</v>
      </c>
      <c r="AG19">
        <f t="shared" si="32"/>
        <v>17</v>
      </c>
      <c r="AH19">
        <f t="shared" si="32"/>
        <v>236</v>
      </c>
      <c r="AI19">
        <f t="shared" si="32"/>
        <v>17</v>
      </c>
      <c r="AJ19">
        <f t="shared" si="32"/>
        <v>236</v>
      </c>
      <c r="AK19">
        <f t="shared" si="32"/>
        <v>17</v>
      </c>
      <c r="AL19">
        <f t="shared" si="32"/>
        <v>236</v>
      </c>
      <c r="AM19">
        <f t="shared" si="32"/>
        <v>17</v>
      </c>
      <c r="AN19">
        <f t="shared" si="32"/>
        <v>236</v>
      </c>
      <c r="AO19">
        <f t="shared" si="32"/>
        <v>17</v>
      </c>
      <c r="AP19">
        <f t="shared" si="32"/>
        <v>236</v>
      </c>
      <c r="AQ19">
        <f t="shared" si="32"/>
        <v>17</v>
      </c>
      <c r="AR19">
        <f t="shared" si="32"/>
        <v>0</v>
      </c>
      <c r="AS19">
        <f t="shared" si="32"/>
        <v>0</v>
      </c>
      <c r="AT19">
        <f t="shared" si="32"/>
        <v>0</v>
      </c>
      <c r="AU19">
        <f t="shared" si="32"/>
        <v>0</v>
      </c>
      <c r="AV19">
        <f t="shared" si="32"/>
        <v>0</v>
      </c>
      <c r="AW19">
        <f t="shared" si="32"/>
        <v>0</v>
      </c>
      <c r="AX19">
        <f t="shared" si="32"/>
        <v>0</v>
      </c>
      <c r="AY19">
        <f t="shared" si="32"/>
        <v>0</v>
      </c>
      <c r="AZ19">
        <f t="shared" si="32"/>
        <v>0</v>
      </c>
      <c r="BA19">
        <f t="shared" si="32"/>
        <v>0</v>
      </c>
      <c r="BB19">
        <f t="shared" si="32"/>
        <v>0</v>
      </c>
      <c r="BC19">
        <f t="shared" si="32"/>
        <v>0</v>
      </c>
      <c r="BD19">
        <f t="shared" si="32"/>
        <v>0</v>
      </c>
      <c r="BE19">
        <f t="shared" si="32"/>
        <v>0</v>
      </c>
      <c r="BF19">
        <f t="shared" si="32"/>
        <v>0</v>
      </c>
      <c r="BG19">
        <f t="shared" si="32"/>
        <v>0</v>
      </c>
      <c r="BH19">
        <f t="shared" si="32"/>
        <v>0</v>
      </c>
      <c r="BI19">
        <f t="shared" si="32"/>
        <v>0</v>
      </c>
      <c r="BJ19">
        <f t="shared" si="32"/>
        <v>0</v>
      </c>
      <c r="BK19">
        <f t="shared" si="32"/>
        <v>0</v>
      </c>
      <c r="BL19">
        <f t="shared" si="32"/>
        <v>0</v>
      </c>
      <c r="BM19">
        <f t="shared" si="32"/>
        <v>0</v>
      </c>
      <c r="BN19">
        <f t="shared" si="32"/>
        <v>0</v>
      </c>
      <c r="BO19">
        <f t="shared" si="32"/>
        <v>0</v>
      </c>
      <c r="BP19">
        <f t="shared" si="32"/>
        <v>0</v>
      </c>
      <c r="BQ19">
        <f t="shared" si="32"/>
        <v>0</v>
      </c>
      <c r="BR19">
        <f t="shared" si="32"/>
        <v>0</v>
      </c>
      <c r="BS19">
        <f t="shared" si="32"/>
        <v>0</v>
      </c>
      <c r="BT19">
        <f t="shared" si="32"/>
        <v>0</v>
      </c>
      <c r="BU19">
        <f t="shared" si="28"/>
        <v>0</v>
      </c>
      <c r="BV19">
        <f t="shared" si="28"/>
        <v>0</v>
      </c>
      <c r="BW19">
        <f t="shared" si="28"/>
        <v>0</v>
      </c>
      <c r="BX19">
        <f t="shared" si="28"/>
        <v>0</v>
      </c>
      <c r="BY19">
        <f t="shared" si="28"/>
        <v>0</v>
      </c>
      <c r="BZ19">
        <f t="shared" si="28"/>
        <v>0</v>
      </c>
      <c r="CA19">
        <f t="shared" si="28"/>
        <v>0</v>
      </c>
      <c r="CB19">
        <f t="shared" si="28"/>
        <v>0</v>
      </c>
      <c r="CC19">
        <f t="shared" si="28"/>
        <v>0</v>
      </c>
      <c r="CD19">
        <f t="shared" si="28"/>
        <v>0</v>
      </c>
      <c r="CE19">
        <f t="shared" si="28"/>
        <v>0</v>
      </c>
      <c r="CF19">
        <f t="shared" si="28"/>
        <v>0</v>
      </c>
      <c r="CG19">
        <f t="shared" si="28"/>
        <v>0</v>
      </c>
      <c r="CH19">
        <f t="shared" si="28"/>
        <v>0</v>
      </c>
      <c r="CI19">
        <f t="shared" si="28"/>
        <v>0</v>
      </c>
      <c r="CJ19">
        <f t="shared" si="28"/>
        <v>0</v>
      </c>
      <c r="CK19">
        <f t="shared" si="31"/>
        <v>0</v>
      </c>
      <c r="CL19">
        <f t="shared" si="31"/>
        <v>0</v>
      </c>
      <c r="CM19">
        <f t="shared" si="31"/>
        <v>0</v>
      </c>
      <c r="CN19">
        <f t="shared" si="31"/>
        <v>0</v>
      </c>
      <c r="CO19">
        <f t="shared" si="31"/>
        <v>0</v>
      </c>
      <c r="CP19">
        <f t="shared" si="31"/>
        <v>0</v>
      </c>
      <c r="CQ19">
        <f t="shared" si="31"/>
        <v>0</v>
      </c>
      <c r="CR19">
        <f t="shared" si="31"/>
        <v>0</v>
      </c>
      <c r="CS19">
        <f t="shared" si="31"/>
        <v>0</v>
      </c>
      <c r="CT19">
        <f t="shared" si="31"/>
        <v>0</v>
      </c>
      <c r="CU19">
        <f t="shared" si="31"/>
        <v>0</v>
      </c>
      <c r="CV19">
        <f t="shared" si="31"/>
        <v>0</v>
      </c>
      <c r="CW19">
        <f t="shared" si="31"/>
        <v>0</v>
      </c>
      <c r="CX19">
        <f t="shared" si="31"/>
        <v>0</v>
      </c>
      <c r="CY19">
        <f t="shared" si="31"/>
        <v>0</v>
      </c>
      <c r="CZ19">
        <f t="shared" ref="CZ19:EF26" si="34">IFERROR(IF(INDEX($FM$10:$LH$118,$I19,$FK19-CZ$8+1)="",_xlfn.BITXOR(CZ18,0),_xlfn.BITXOR(CZ18,INDEX($FM$10:$LH$118,$I19,$FK19-CZ$8+1))),"")</f>
        <v>0</v>
      </c>
      <c r="DA19">
        <f t="shared" si="34"/>
        <v>0</v>
      </c>
      <c r="DB19">
        <f t="shared" si="34"/>
        <v>0</v>
      </c>
      <c r="DC19">
        <f t="shared" si="34"/>
        <v>0</v>
      </c>
      <c r="DD19">
        <f t="shared" si="34"/>
        <v>0</v>
      </c>
      <c r="DE19">
        <f t="shared" si="34"/>
        <v>0</v>
      </c>
      <c r="DF19">
        <f t="shared" si="34"/>
        <v>0</v>
      </c>
      <c r="DG19">
        <f t="shared" si="34"/>
        <v>0</v>
      </c>
      <c r="DH19">
        <f t="shared" si="34"/>
        <v>0</v>
      </c>
      <c r="DI19">
        <f t="shared" si="34"/>
        <v>0</v>
      </c>
      <c r="DJ19">
        <f t="shared" si="34"/>
        <v>0</v>
      </c>
      <c r="DK19">
        <f t="shared" si="34"/>
        <v>0</v>
      </c>
      <c r="DL19">
        <f t="shared" si="34"/>
        <v>0</v>
      </c>
      <c r="DM19">
        <f t="shared" si="34"/>
        <v>0</v>
      </c>
      <c r="DN19">
        <f t="shared" si="34"/>
        <v>0</v>
      </c>
      <c r="DO19">
        <f t="shared" si="34"/>
        <v>0</v>
      </c>
      <c r="DP19">
        <f t="shared" si="34"/>
        <v>0</v>
      </c>
      <c r="DQ19">
        <f t="shared" si="34"/>
        <v>0</v>
      </c>
      <c r="DR19">
        <f t="shared" si="34"/>
        <v>0</v>
      </c>
      <c r="DS19">
        <f t="shared" si="34"/>
        <v>0</v>
      </c>
      <c r="DT19">
        <f t="shared" si="34"/>
        <v>0</v>
      </c>
      <c r="DU19">
        <f t="shared" si="34"/>
        <v>0</v>
      </c>
      <c r="DV19">
        <f t="shared" si="34"/>
        <v>0</v>
      </c>
      <c r="DW19">
        <f t="shared" si="34"/>
        <v>0</v>
      </c>
      <c r="DX19">
        <f t="shared" si="34"/>
        <v>0</v>
      </c>
      <c r="DY19">
        <f t="shared" si="34"/>
        <v>0</v>
      </c>
      <c r="DZ19">
        <f t="shared" si="34"/>
        <v>0</v>
      </c>
      <c r="EA19">
        <f t="shared" si="34"/>
        <v>0</v>
      </c>
      <c r="EB19">
        <f t="shared" si="34"/>
        <v>0</v>
      </c>
      <c r="EC19">
        <f t="shared" si="34"/>
        <v>0</v>
      </c>
      <c r="ED19">
        <f t="shared" si="34"/>
        <v>0</v>
      </c>
      <c r="EE19">
        <f t="shared" si="34"/>
        <v>0</v>
      </c>
      <c r="EF19">
        <f t="shared" si="34"/>
        <v>0</v>
      </c>
      <c r="EG19">
        <f t="shared" si="29"/>
        <v>0</v>
      </c>
      <c r="EH19">
        <f t="shared" si="23"/>
        <v>0</v>
      </c>
      <c r="EI19">
        <f t="shared" si="23"/>
        <v>0</v>
      </c>
      <c r="EJ19">
        <f t="shared" si="23"/>
        <v>0</v>
      </c>
      <c r="EK19">
        <f t="shared" si="23"/>
        <v>0</v>
      </c>
      <c r="EL19">
        <f t="shared" si="23"/>
        <v>0</v>
      </c>
      <c r="EM19">
        <f t="shared" si="23"/>
        <v>0</v>
      </c>
      <c r="EN19">
        <f t="shared" si="23"/>
        <v>0</v>
      </c>
      <c r="EO19">
        <f t="shared" si="23"/>
        <v>0</v>
      </c>
      <c r="EP19">
        <f t="shared" si="23"/>
        <v>0</v>
      </c>
      <c r="EQ19">
        <f t="shared" si="23"/>
        <v>0</v>
      </c>
      <c r="ER19">
        <f t="shared" si="23"/>
        <v>0</v>
      </c>
      <c r="ES19">
        <f t="shared" si="23"/>
        <v>0</v>
      </c>
      <c r="ET19">
        <f t="shared" si="23"/>
        <v>0</v>
      </c>
      <c r="EU19">
        <f t="shared" si="23"/>
        <v>0</v>
      </c>
      <c r="EV19">
        <f t="shared" si="23"/>
        <v>0</v>
      </c>
      <c r="EW19">
        <f t="shared" si="23"/>
        <v>0</v>
      </c>
      <c r="EX19">
        <f t="shared" si="23"/>
        <v>0</v>
      </c>
      <c r="EY19">
        <f t="shared" si="23"/>
        <v>0</v>
      </c>
      <c r="EZ19">
        <f t="shared" si="23"/>
        <v>0</v>
      </c>
      <c r="FA19">
        <f t="shared" si="23"/>
        <v>0</v>
      </c>
      <c r="FB19">
        <f t="shared" si="23"/>
        <v>0</v>
      </c>
      <c r="FC19">
        <f t="shared" si="23"/>
        <v>0</v>
      </c>
      <c r="FD19">
        <f t="shared" si="23"/>
        <v>0</v>
      </c>
      <c r="FE19">
        <f t="shared" si="23"/>
        <v>0</v>
      </c>
      <c r="FG19" s="48" t="str">
        <f t="shared" si="27"/>
        <v/>
      </c>
      <c r="FI19" s="1" t="str">
        <f t="shared" si="24"/>
        <v/>
      </c>
      <c r="FJ19">
        <f t="shared" si="25"/>
        <v>11</v>
      </c>
      <c r="FK19">
        <f>FM8-FJ18+1</f>
        <v>34</v>
      </c>
      <c r="FM19">
        <f>IF(FM18="","",IF($FI18="Y",0,INDEX(Capacity!$S$3:$T$258,MATCH(MOD(INDEX(Capacity!$V$3:$W$258,MATCH(INDEX($J18:$FE18,1,$FJ18),Capacity!$V$3:$V$258,0),2)+FM$9,255),Capacity!$S$3:$S$258,0),2)))</f>
        <v>204</v>
      </c>
      <c r="FN19">
        <f>IF(FN18="","",IF($FI18="Y",0,INDEX(Capacity!$S$3:$T$258,MATCH(MOD(INDEX(Capacity!$V$3:$W$258,MATCH(INDEX($J18:$FE18,1,$FJ18),Capacity!$V$3:$V$258,0),2)+FN$9,255),Capacity!$S$3:$S$258,0),2)))</f>
        <v>197</v>
      </c>
      <c r="FO19">
        <f>IF(FO18="","",IF($FI18="Y",0,INDEX(Capacity!$S$3:$T$258,MATCH(MOD(INDEX(Capacity!$V$3:$W$258,MATCH(INDEX($J18:$FE18,1,$FJ18),Capacity!$V$3:$V$258,0),2)+FO$9,255),Capacity!$S$3:$S$258,0),2)))</f>
        <v>50</v>
      </c>
      <c r="FP19">
        <f>IF(FP18="","",IF($FI18="Y",0,INDEX(Capacity!$S$3:$T$258,MATCH(MOD(INDEX(Capacity!$V$3:$W$258,MATCH(INDEX($J18:$FE18,1,$FJ18),Capacity!$V$3:$V$258,0),2)+FP$9,255),Capacity!$S$3:$S$258,0),2)))</f>
        <v>246</v>
      </c>
      <c r="FQ19">
        <f>IF(FQ18="","",IF($FI18="Y",0,INDEX(Capacity!$S$3:$T$258,MATCH(MOD(INDEX(Capacity!$V$3:$W$258,MATCH(INDEX($J18:$FE18,1,$FJ18),Capacity!$V$3:$V$258,0),2)+FQ$9,255),Capacity!$S$3:$S$258,0),2)))</f>
        <v>165</v>
      </c>
      <c r="FR19">
        <f>IF(FR18="","",IF($FI18="Y",0,INDEX(Capacity!$S$3:$T$258,MATCH(MOD(INDEX(Capacity!$V$3:$W$258,MATCH(INDEX($J18:$FE18,1,$FJ18),Capacity!$V$3:$V$258,0),2)+FR$9,255),Capacity!$S$3:$S$258,0),2)))</f>
        <v>233</v>
      </c>
      <c r="FS19">
        <f>IF(FS18="","",IF($FI18="Y",0,INDEX(Capacity!$S$3:$T$258,MATCH(MOD(INDEX(Capacity!$V$3:$W$258,MATCH(INDEX($J18:$FE18,1,$FJ18),Capacity!$V$3:$V$258,0),2)+FS$9,255),Capacity!$S$3:$S$258,0),2)))</f>
        <v>141</v>
      </c>
      <c r="FT19">
        <f>IF(FT18="","",IF($FI18="Y",0,INDEX(Capacity!$S$3:$T$258,MATCH(MOD(INDEX(Capacity!$V$3:$W$258,MATCH(INDEX($J18:$FE18,1,$FJ18),Capacity!$V$3:$V$258,0),2)+FT$9,255),Capacity!$S$3:$S$258,0),2)))</f>
        <v>65</v>
      </c>
      <c r="FU19">
        <f>IF(FU18="","",IF($FI18="Y",0,INDEX(Capacity!$S$3:$T$258,MATCH(MOD(INDEX(Capacity!$V$3:$W$258,MATCH(INDEX($J18:$FE18,1,$FJ18),Capacity!$V$3:$V$258,0),2)+FU$9,255),Capacity!$S$3:$S$258,0),2)))</f>
        <v>69</v>
      </c>
      <c r="FV19">
        <f>IF(FV18="","",IF($FI18="Y",0,INDEX(Capacity!$S$3:$T$258,MATCH(MOD(INDEX(Capacity!$V$3:$W$258,MATCH(INDEX($J18:$FE18,1,$FJ18),Capacity!$V$3:$V$258,0),2)+FV$9,255),Capacity!$S$3:$S$258,0),2)))</f>
        <v>115</v>
      </c>
      <c r="FW19">
        <f>IF(FW18="","",IF($FI18="Y",0,INDEX(Capacity!$S$3:$T$258,MATCH(MOD(INDEX(Capacity!$V$3:$W$258,MATCH(INDEX($J18:$FE18,1,$FJ18),Capacity!$V$3:$V$258,0),2)+FW$9,255),Capacity!$S$3:$S$258,0),2)))</f>
        <v>123</v>
      </c>
      <c r="FX19" t="str">
        <f>IF(FX18="","",IF($FI18="Y",0,INDEX(Capacity!$S$3:$T$258,MATCH(MOD(INDEX(Capacity!$V$3:$W$258,MATCH(INDEX($J18:$FE18,1,$FJ18),Capacity!$V$3:$V$258,0),2)+FX$9,255),Capacity!$S$3:$S$258,0),2)))</f>
        <v/>
      </c>
      <c r="FY19" t="str">
        <f>IF(FY18="","",IF($FI18="Y",0,INDEX(Capacity!$S$3:$T$258,MATCH(MOD(INDEX(Capacity!$V$3:$W$258,MATCH(INDEX($J18:$FE18,1,$FJ18),Capacity!$V$3:$V$258,0),2)+FY$9,255),Capacity!$S$3:$S$258,0),2)))</f>
        <v/>
      </c>
      <c r="FZ19" t="str">
        <f>IF(FZ18="","",IF($FI18="Y",0,INDEX(Capacity!$S$3:$T$258,MATCH(MOD(INDEX(Capacity!$V$3:$W$258,MATCH(INDEX($J18:$FE18,1,$FJ18),Capacity!$V$3:$V$258,0),2)+FZ$9,255),Capacity!$S$3:$S$258,0),2)))</f>
        <v/>
      </c>
      <c r="GA19" t="str">
        <f>IF(GA18="","",IF($FI18="Y",0,INDEX(Capacity!$S$3:$T$258,MATCH(MOD(INDEX(Capacity!$V$3:$W$258,MATCH(INDEX($J18:$FE18,1,$FJ18),Capacity!$V$3:$V$258,0),2)+GA$9,255),Capacity!$S$3:$S$258,0),2)))</f>
        <v/>
      </c>
      <c r="GB19" t="str">
        <f>IF(GB18="","",IF($FI18="Y",0,INDEX(Capacity!$S$3:$T$258,MATCH(MOD(INDEX(Capacity!$V$3:$W$258,MATCH(INDEX($J18:$FE18,1,$FJ18),Capacity!$V$3:$V$258,0),2)+GB$9,255),Capacity!$S$3:$S$258,0),2)))</f>
        <v/>
      </c>
      <c r="GC19" t="str">
        <f>IF(GC18="","",IF($FI18="Y",0,INDEX(Capacity!$S$3:$T$258,MATCH(MOD(INDEX(Capacity!$V$3:$W$258,MATCH(INDEX($J18:$FE18,1,$FJ18),Capacity!$V$3:$V$258,0),2)+GC$9,255),Capacity!$S$3:$S$258,0),2)))</f>
        <v/>
      </c>
      <c r="GD19" t="str">
        <f>IF(GD18="","",IF($FI18="Y",0,INDEX(Capacity!$S$3:$T$258,MATCH(MOD(INDEX(Capacity!$V$3:$W$258,MATCH(INDEX($J18:$FE18,1,$FJ18),Capacity!$V$3:$V$258,0),2)+GD$9,255),Capacity!$S$3:$S$258,0),2)))</f>
        <v/>
      </c>
      <c r="GE19" t="str">
        <f>IF(GE18="","",IF($FI18="Y",0,INDEX(Capacity!$S$3:$T$258,MATCH(MOD(INDEX(Capacity!$V$3:$W$258,MATCH(INDEX($J18:$FE18,1,$FJ18),Capacity!$V$3:$V$258,0),2)+GE$9,255),Capacity!$S$3:$S$258,0),2)))</f>
        <v/>
      </c>
      <c r="GF19" t="str">
        <f>IF(GF18="","",IF($FI18="Y",0,INDEX(Capacity!$S$3:$T$258,MATCH(MOD(INDEX(Capacity!$V$3:$W$258,MATCH(INDEX($J18:$FE18,1,$FJ18),Capacity!$V$3:$V$258,0),2)+GF$9,255),Capacity!$S$3:$S$258,0),2)))</f>
        <v/>
      </c>
      <c r="GG19" t="str">
        <f>IF(GG18="","",IF($FI18="Y",0,INDEX(Capacity!$S$3:$T$258,MATCH(MOD(INDEX(Capacity!$V$3:$W$258,MATCH(INDEX($J18:$FE18,1,$FJ18),Capacity!$V$3:$V$258,0),2)+GG$9,255),Capacity!$S$3:$S$258,0),2)))</f>
        <v/>
      </c>
      <c r="GH19" t="str">
        <f>IF(GH18="","",IF($FI18="Y",0,INDEX(Capacity!$S$3:$T$258,MATCH(MOD(INDEX(Capacity!$V$3:$W$258,MATCH(INDEX($J18:$FE18,1,$FJ18),Capacity!$V$3:$V$258,0),2)+GH$9,255),Capacity!$S$3:$S$258,0),2)))</f>
        <v/>
      </c>
      <c r="GI19" t="str">
        <f>IF(GI18="","",IF($FI18="Y",0,INDEX(Capacity!$S$3:$T$258,MATCH(MOD(INDEX(Capacity!$V$3:$W$258,MATCH(INDEX($J18:$FE18,1,$FJ18),Capacity!$V$3:$V$258,0),2)+GI$9,255),Capacity!$S$3:$S$258,0),2)))</f>
        <v/>
      </c>
      <c r="GJ19" t="str">
        <f>IF(GJ18="","",IF($FI18="Y",0,INDEX(Capacity!$S$3:$T$258,MATCH(MOD(INDEX(Capacity!$V$3:$W$258,MATCH(INDEX($J18:$FE18,1,$FJ18),Capacity!$V$3:$V$258,0),2)+GJ$9,255),Capacity!$S$3:$S$258,0),2)))</f>
        <v/>
      </c>
      <c r="GK19" t="str">
        <f>IF(GK18="","",IF($FI18="Y",0,INDEX(Capacity!$S$3:$T$258,MATCH(MOD(INDEX(Capacity!$V$3:$W$258,MATCH(INDEX($J18:$FE18,1,$FJ18),Capacity!$V$3:$V$258,0),2)+GK$9,255),Capacity!$S$3:$S$258,0),2)))</f>
        <v/>
      </c>
      <c r="GL19" t="str">
        <f>IF(GL18="","",IF($FI18="Y",0,INDEX(Capacity!$S$3:$T$258,MATCH(MOD(INDEX(Capacity!$V$3:$W$258,MATCH(INDEX($J18:$FE18,1,$FJ18),Capacity!$V$3:$V$258,0),2)+GL$9,255),Capacity!$S$3:$S$258,0),2)))</f>
        <v/>
      </c>
      <c r="GM19" t="str">
        <f>IF(GM18="","",IF($FI18="Y",0,INDEX(Capacity!$S$3:$T$258,MATCH(MOD(INDEX(Capacity!$V$3:$W$258,MATCH(INDEX($J18:$FE18,1,$FJ18),Capacity!$V$3:$V$258,0),2)+GM$9,255),Capacity!$S$3:$S$258,0),2)))</f>
        <v/>
      </c>
      <c r="GN19" t="str">
        <f>IF(GN18="","",IF($FI18="Y",0,INDEX(Capacity!$S$3:$T$258,MATCH(MOD(INDEX(Capacity!$V$3:$W$258,MATCH(INDEX($J18:$FE18,1,$FJ18),Capacity!$V$3:$V$258,0),2)+GN$9,255),Capacity!$S$3:$S$258,0),2)))</f>
        <v/>
      </c>
      <c r="GO19" t="str">
        <f>IF(GO18="","",IF($FI18="Y",0,INDEX(Capacity!$S$3:$T$258,MATCH(MOD(INDEX(Capacity!$V$3:$W$258,MATCH(INDEX($J18:$FE18,1,$FJ18),Capacity!$V$3:$V$258,0),2)+GO$9,255),Capacity!$S$3:$S$258,0),2)))</f>
        <v/>
      </c>
      <c r="GP19" t="str">
        <f>IF(GP18="","",IF($FI18="Y",0,INDEX(Capacity!$S$3:$T$258,MATCH(MOD(INDEX(Capacity!$V$3:$W$258,MATCH(INDEX($J18:$FE18,1,$FJ18),Capacity!$V$3:$V$258,0),2)+GP$9,255),Capacity!$S$3:$S$258,0),2)))</f>
        <v/>
      </c>
      <c r="GQ19" t="str">
        <f>IF(GQ18="","",IF($FI18="Y",0,INDEX(Capacity!$S$3:$T$258,MATCH(MOD(INDEX(Capacity!$V$3:$W$258,MATCH(INDEX($J18:$FE18,1,$FJ18),Capacity!$V$3:$V$258,0),2)+GQ$9,255),Capacity!$S$3:$S$258,0),2)))</f>
        <v/>
      </c>
      <c r="GR19" t="str">
        <f>IF(GR18="","",IF($FI18="Y",0,INDEX(Capacity!$S$3:$T$258,MATCH(MOD(INDEX(Capacity!$V$3:$W$258,MATCH(INDEX($J18:$FE18,1,$FJ18),Capacity!$V$3:$V$258,0),2)+GR$9,255),Capacity!$S$3:$S$258,0),2)))</f>
        <v/>
      </c>
      <c r="GS19" t="str">
        <f>IF(GS18="","",IF($FI18="Y",0,INDEX(Capacity!$S$3:$T$258,MATCH(MOD(INDEX(Capacity!$V$3:$W$258,MATCH(INDEX($J18:$FE18,1,$FJ18),Capacity!$V$3:$V$258,0),2)+GS$9,255),Capacity!$S$3:$S$258,0),2)))</f>
        <v/>
      </c>
      <c r="GT19" t="str">
        <f>IF(GT18="","",IF($FI18="Y",0,INDEX(Capacity!$S$3:$T$258,MATCH(MOD(INDEX(Capacity!$V$3:$W$258,MATCH(INDEX($J18:$FE18,1,$FJ18),Capacity!$V$3:$V$258,0),2)+GT$9,255),Capacity!$S$3:$S$258,0),2)))</f>
        <v/>
      </c>
      <c r="GU19" t="str">
        <f>IF(GU18="","",IF($FI18="Y",0,INDEX(Capacity!$S$3:$T$258,MATCH(MOD(INDEX(Capacity!$V$3:$W$258,MATCH(INDEX($J18:$FE18,1,$FJ18),Capacity!$V$3:$V$258,0),2)+GU$9,255),Capacity!$S$3:$S$258,0),2)))</f>
        <v/>
      </c>
      <c r="GV19" t="str">
        <f>IF(GV18="","",IF($FI18="Y",0,INDEX(Capacity!$S$3:$T$258,MATCH(MOD(INDEX(Capacity!$V$3:$W$258,MATCH(INDEX($J18:$FE18,1,$FJ18),Capacity!$V$3:$V$258,0),2)+GV$9,255),Capacity!$S$3:$S$258,0),2)))</f>
        <v/>
      </c>
      <c r="GW19" t="str">
        <f>IF(GW18="","",IF($FI18="Y",0,INDEX(Capacity!$S$3:$T$258,MATCH(MOD(INDEX(Capacity!$V$3:$W$258,MATCH(INDEX($J18:$FE18,1,$FJ18),Capacity!$V$3:$V$258,0),2)+GW$9,255),Capacity!$S$3:$S$258,0),2)))</f>
        <v/>
      </c>
      <c r="GX19" t="str">
        <f>IF(GX18="","",IF($FI18="Y",0,INDEX(Capacity!$S$3:$T$258,MATCH(MOD(INDEX(Capacity!$V$3:$W$258,MATCH(INDEX($J18:$FE18,1,$FJ18),Capacity!$V$3:$V$258,0),2)+GX$9,255),Capacity!$S$3:$S$258,0),2)))</f>
        <v/>
      </c>
      <c r="GY19" t="str">
        <f>IF(GY18="","",IF($FI18="Y",0,INDEX(Capacity!$S$3:$T$258,MATCH(MOD(INDEX(Capacity!$V$3:$W$258,MATCH(INDEX($J18:$FE18,1,$FJ18),Capacity!$V$3:$V$258,0),2)+GY$9,255),Capacity!$S$3:$S$258,0),2)))</f>
        <v/>
      </c>
      <c r="GZ19" t="str">
        <f>IF(GZ18="","",IF($FI18="Y",0,INDEX(Capacity!$S$3:$T$258,MATCH(MOD(INDEX(Capacity!$V$3:$W$258,MATCH(INDEX($J18:$FE18,1,$FJ18),Capacity!$V$3:$V$258,0),2)+GZ$9,255),Capacity!$S$3:$S$258,0),2)))</f>
        <v/>
      </c>
      <c r="HA19" t="str">
        <f>IF(HA18="","",IF($FI18="Y",0,INDEX(Capacity!$S$3:$T$258,MATCH(MOD(INDEX(Capacity!$V$3:$W$258,MATCH(INDEX($J18:$FE18,1,$FJ18),Capacity!$V$3:$V$258,0),2)+HA$9,255),Capacity!$S$3:$S$258,0),2)))</f>
        <v/>
      </c>
      <c r="HB19" t="str">
        <f>IF(HB18="","",IF($FI18="Y",0,INDEX(Capacity!$S$3:$T$258,MATCH(MOD(INDEX(Capacity!$V$3:$W$258,MATCH(INDEX($J18:$FE18,1,$FJ18),Capacity!$V$3:$V$258,0),2)+HB$9,255),Capacity!$S$3:$S$258,0),2)))</f>
        <v/>
      </c>
      <c r="HC19" t="str">
        <f>IF(HC18="","",IF($FI18="Y",0,INDEX(Capacity!$S$3:$T$258,MATCH(MOD(INDEX(Capacity!$V$3:$W$258,MATCH(INDEX($J18:$FE18,1,$FJ18),Capacity!$V$3:$V$258,0),2)+HC$9,255),Capacity!$S$3:$S$258,0),2)))</f>
        <v/>
      </c>
      <c r="HD19" t="str">
        <f>IF(HD18="","",IF($FI18="Y",0,INDEX(Capacity!$S$3:$T$258,MATCH(MOD(INDEX(Capacity!$V$3:$W$258,MATCH(INDEX($J18:$FE18,1,$FJ18),Capacity!$V$3:$V$258,0),2)+HD$9,255),Capacity!$S$3:$S$258,0),2)))</f>
        <v/>
      </c>
      <c r="HE19" t="str">
        <f>IF(HE18="","",IF($FI18="Y",0,INDEX(Capacity!$S$3:$T$258,MATCH(MOD(INDEX(Capacity!$V$3:$W$258,MATCH(INDEX($J18:$FE18,1,$FJ18),Capacity!$V$3:$V$258,0),2)+HE$9,255),Capacity!$S$3:$S$258,0),2)))</f>
        <v/>
      </c>
      <c r="HF19" t="str">
        <f>IF(HF18="","",IF($FI18="Y",0,INDEX(Capacity!$S$3:$T$258,MATCH(MOD(INDEX(Capacity!$V$3:$W$258,MATCH(INDEX($J18:$FE18,1,$FJ18),Capacity!$V$3:$V$258,0),2)+HF$9,255),Capacity!$S$3:$S$258,0),2)))</f>
        <v/>
      </c>
      <c r="HG19" t="str">
        <f>IF(HG18="","",IF($FI18="Y",0,INDEX(Capacity!$S$3:$T$258,MATCH(MOD(INDEX(Capacity!$V$3:$W$258,MATCH(INDEX($J18:$FE18,1,$FJ18),Capacity!$V$3:$V$258,0),2)+HG$9,255),Capacity!$S$3:$S$258,0),2)))</f>
        <v/>
      </c>
      <c r="HH19" t="str">
        <f>IF(HH18="","",IF($FI18="Y",0,INDEX(Capacity!$S$3:$T$258,MATCH(MOD(INDEX(Capacity!$V$3:$W$258,MATCH(INDEX($J18:$FE18,1,$FJ18),Capacity!$V$3:$V$258,0),2)+HH$9,255),Capacity!$S$3:$S$258,0),2)))</f>
        <v/>
      </c>
      <c r="HI19" t="str">
        <f>IF(HI18="","",IF($FI18="Y",0,INDEX(Capacity!$S$3:$T$258,MATCH(MOD(INDEX(Capacity!$V$3:$W$258,MATCH(INDEX($J18:$FE18,1,$FJ18),Capacity!$V$3:$V$258,0),2)+HI$9,255),Capacity!$S$3:$S$258,0),2)))</f>
        <v/>
      </c>
      <c r="HJ19" t="str">
        <f>IF(HJ18="","",IF($FI18="Y",0,INDEX(Capacity!$S$3:$T$258,MATCH(MOD(INDEX(Capacity!$V$3:$W$258,MATCH(INDEX($J18:$FE18,1,$FJ18),Capacity!$V$3:$V$258,0),2)+HJ$9,255),Capacity!$S$3:$S$258,0),2)))</f>
        <v/>
      </c>
      <c r="HK19" t="str">
        <f>IF(HK18="","",IF($FI18="Y",0,INDEX(Capacity!$S$3:$T$258,MATCH(MOD(INDEX(Capacity!$V$3:$W$258,MATCH(INDEX($J18:$FE18,1,$FJ18),Capacity!$V$3:$V$258,0),2)+HK$9,255),Capacity!$S$3:$S$258,0),2)))</f>
        <v/>
      </c>
      <c r="HL19" t="str">
        <f>IF(HL18="","",IF($FI18="Y",0,INDEX(Capacity!$S$3:$T$258,MATCH(MOD(INDEX(Capacity!$V$3:$W$258,MATCH(INDEX($J18:$FE18,1,$FJ18),Capacity!$V$3:$V$258,0),2)+HL$9,255),Capacity!$S$3:$S$258,0),2)))</f>
        <v/>
      </c>
      <c r="HM19" t="str">
        <f>IF(HM18="","",IF($FI18="Y",0,INDEX(Capacity!$S$3:$T$258,MATCH(MOD(INDEX(Capacity!$V$3:$W$258,MATCH(INDEX($J18:$FE18,1,$FJ18),Capacity!$V$3:$V$258,0),2)+HM$9,255),Capacity!$S$3:$S$258,0),2)))</f>
        <v/>
      </c>
      <c r="HN19" t="str">
        <f>IF(HN18="","",IF($FI18="Y",0,INDEX(Capacity!$S$3:$T$258,MATCH(MOD(INDEX(Capacity!$V$3:$W$258,MATCH(INDEX($J18:$FE18,1,$FJ18),Capacity!$V$3:$V$258,0),2)+HN$9,255),Capacity!$S$3:$S$258,0),2)))</f>
        <v/>
      </c>
      <c r="HO19" t="str">
        <f>IF(HO18="","",IF($FI18="Y",0,INDEX(Capacity!$S$3:$T$258,MATCH(MOD(INDEX(Capacity!$V$3:$W$258,MATCH(INDEX($J18:$FE18,1,$FJ18),Capacity!$V$3:$V$258,0),2)+HO$9,255),Capacity!$S$3:$S$258,0),2)))</f>
        <v/>
      </c>
      <c r="HP19" t="str">
        <f>IF(HP18="","",IF($FI18="Y",0,INDEX(Capacity!$S$3:$T$258,MATCH(MOD(INDEX(Capacity!$V$3:$W$258,MATCH(INDEX($J18:$FE18,1,$FJ18),Capacity!$V$3:$V$258,0),2)+HP$9,255),Capacity!$S$3:$S$258,0),2)))</f>
        <v/>
      </c>
      <c r="HQ19" t="str">
        <f>IF(HQ18="","",IF($FI18="Y",0,INDEX(Capacity!$S$3:$T$258,MATCH(MOD(INDEX(Capacity!$V$3:$W$258,MATCH(INDEX($J18:$FE18,1,$FJ18),Capacity!$V$3:$V$258,0),2)+HQ$9,255),Capacity!$S$3:$S$258,0),2)))</f>
        <v/>
      </c>
      <c r="HR19" t="str">
        <f>IF(HR18="","",IF($FI18="Y",0,INDEX(Capacity!$S$3:$T$258,MATCH(MOD(INDEX(Capacity!$V$3:$W$258,MATCH(INDEX($J18:$FE18,1,$FJ18),Capacity!$V$3:$V$258,0),2)+HR$9,255),Capacity!$S$3:$S$258,0),2)))</f>
        <v/>
      </c>
      <c r="HS19" t="str">
        <f>IF(HS18="","",IF($FI18="Y",0,INDEX(Capacity!$S$3:$T$258,MATCH(MOD(INDEX(Capacity!$V$3:$W$258,MATCH(INDEX($J18:$FE18,1,$FJ18),Capacity!$V$3:$V$258,0),2)+HS$9,255),Capacity!$S$3:$S$258,0),2)))</f>
        <v/>
      </c>
      <c r="HT19" t="str">
        <f>IF(HT18="","",IF($FI18="Y",0,INDEX(Capacity!$S$3:$T$258,MATCH(MOD(INDEX(Capacity!$V$3:$W$258,MATCH(INDEX($J18:$FE18,1,$FJ18),Capacity!$V$3:$V$258,0),2)+HT$9,255),Capacity!$S$3:$S$258,0),2)))</f>
        <v/>
      </c>
      <c r="HU19" t="str">
        <f>IF(HU18="","",IF($FI18="Y",0,INDEX(Capacity!$S$3:$T$258,MATCH(MOD(INDEX(Capacity!$V$3:$W$258,MATCH(INDEX($J18:$FE18,1,$FJ18),Capacity!$V$3:$V$258,0),2)+HU$9,255),Capacity!$S$3:$S$258,0),2)))</f>
        <v/>
      </c>
      <c r="HV19" t="str">
        <f>IF(HV18="","",IF($FI18="Y",0,INDEX(Capacity!$S$3:$T$258,MATCH(MOD(INDEX(Capacity!$V$3:$W$258,MATCH(INDEX($J18:$FE18,1,$FJ18),Capacity!$V$3:$V$258,0),2)+HV$9,255),Capacity!$S$3:$S$258,0),2)))</f>
        <v/>
      </c>
      <c r="HW19" t="str">
        <f>IF(HW18="","",IF($FI18="Y",0,INDEX(Capacity!$S$3:$T$258,MATCH(MOD(INDEX(Capacity!$V$3:$W$258,MATCH(INDEX($J18:$FE18,1,$FJ18),Capacity!$V$3:$V$258,0),2)+HW$9,255),Capacity!$S$3:$S$258,0),2)))</f>
        <v/>
      </c>
      <c r="HX19" t="str">
        <f>IF(HX18="","",IF($FI18="Y",0,INDEX(Capacity!$S$3:$T$258,MATCH(MOD(INDEX(Capacity!$V$3:$W$258,MATCH(INDEX($J18:$FE18,1,$FJ18),Capacity!$V$3:$V$258,0),2)+HX$9,255),Capacity!$S$3:$S$258,0),2)))</f>
        <v/>
      </c>
      <c r="HY19" t="str">
        <f>IF(HY18="","",IF($FI18="Y",0,INDEX(Capacity!$S$3:$T$258,MATCH(MOD(INDEX(Capacity!$V$3:$W$258,MATCH(INDEX($J18:$FE18,1,$FJ18),Capacity!$V$3:$V$258,0),2)+HY$9,255),Capacity!$S$3:$S$258,0),2)))</f>
        <v/>
      </c>
      <c r="HZ19" t="str">
        <f>IF(HZ18="","",IF($FI18="Y",0,INDEX(Capacity!$S$3:$T$258,MATCH(MOD(INDEX(Capacity!$V$3:$W$258,MATCH(INDEX($J18:$FE18,1,$FJ18),Capacity!$V$3:$V$258,0),2)+HZ$9,255),Capacity!$S$3:$S$258,0),2)))</f>
        <v/>
      </c>
      <c r="IA19" t="str">
        <f>IF(IA18="","",IF($FI18="Y",0,INDEX(Capacity!$S$3:$T$258,MATCH(MOD(INDEX(Capacity!$V$3:$W$258,MATCH(INDEX($J18:$FE18,1,$FJ18),Capacity!$V$3:$V$258,0),2)+IA$9,255),Capacity!$S$3:$S$258,0),2)))</f>
        <v/>
      </c>
      <c r="IB19" t="str">
        <f>IF(IB18="","",IF($FI18="Y",0,INDEX(Capacity!$S$3:$T$258,MATCH(MOD(INDEX(Capacity!$V$3:$W$258,MATCH(INDEX($J18:$FE18,1,$FJ18),Capacity!$V$3:$V$258,0),2)+IB$9,255),Capacity!$S$3:$S$258,0),2)))</f>
        <v/>
      </c>
      <c r="IC19" t="str">
        <f>IF(IC18="","",IF($FI18="Y",0,INDEX(Capacity!$S$3:$T$258,MATCH(MOD(INDEX(Capacity!$V$3:$W$258,MATCH(INDEX($J18:$FE18,1,$FJ18),Capacity!$V$3:$V$258,0),2)+IC$9,255),Capacity!$S$3:$S$258,0),2)))</f>
        <v/>
      </c>
      <c r="ID19" t="str">
        <f>IF(ID18="","",IF($FI18="Y",0,INDEX(Capacity!$S$3:$T$258,MATCH(MOD(INDEX(Capacity!$V$3:$W$258,MATCH(INDEX($J18:$FE18,1,$FJ18),Capacity!$V$3:$V$258,0),2)+ID$9,255),Capacity!$S$3:$S$258,0),2)))</f>
        <v/>
      </c>
      <c r="IE19" t="str">
        <f>IF(IE18="","",IF($FI18="Y",0,INDEX(Capacity!$S$3:$T$258,MATCH(MOD(INDEX(Capacity!$V$3:$W$258,MATCH(INDEX($J18:$FE18,1,$FJ18),Capacity!$V$3:$V$258,0),2)+IE$9,255),Capacity!$S$3:$S$258,0),2)))</f>
        <v/>
      </c>
      <c r="IF19" t="str">
        <f>IF(IF18="","",IF($FI18="Y",0,INDEX(Capacity!$S$3:$T$258,MATCH(MOD(INDEX(Capacity!$V$3:$W$258,MATCH(INDEX($J18:$FE18,1,$FJ18),Capacity!$V$3:$V$258,0),2)+IF$9,255),Capacity!$S$3:$S$258,0),2)))</f>
        <v/>
      </c>
      <c r="IG19" t="str">
        <f>IF(IG18="","",IF($FI18="Y",0,INDEX(Capacity!$S$3:$T$258,MATCH(MOD(INDEX(Capacity!$V$3:$W$258,MATCH(INDEX($J18:$FE18,1,$FJ18),Capacity!$V$3:$V$258,0),2)+IG$9,255),Capacity!$S$3:$S$258,0),2)))</f>
        <v/>
      </c>
      <c r="IH19" t="str">
        <f>IF(IH18="","",IF($FI18="Y",0,INDEX(Capacity!$S$3:$T$258,MATCH(MOD(INDEX(Capacity!$V$3:$W$258,MATCH(INDEX($J18:$FE18,1,$FJ18),Capacity!$V$3:$V$258,0),2)+IH$9,255),Capacity!$S$3:$S$258,0),2)))</f>
        <v/>
      </c>
      <c r="II19" t="str">
        <f>IF(II18="","",IF($FI18="Y",0,INDEX(Capacity!$S$3:$T$258,MATCH(MOD(INDEX(Capacity!$V$3:$W$258,MATCH(INDEX($J18:$FE18,1,$FJ18),Capacity!$V$3:$V$258,0),2)+II$9,255),Capacity!$S$3:$S$258,0),2)))</f>
        <v/>
      </c>
      <c r="IJ19" t="str">
        <f>IF(IJ18="","",IF($FI18="Y",0,INDEX(Capacity!$S$3:$T$258,MATCH(MOD(INDEX(Capacity!$V$3:$W$258,MATCH(INDEX($J18:$FE18,1,$FJ18),Capacity!$V$3:$V$258,0),2)+IJ$9,255),Capacity!$S$3:$S$258,0),2)))</f>
        <v/>
      </c>
      <c r="IK19" t="str">
        <f>IF(IK18="","",IF($FI18="Y",0,INDEX(Capacity!$S$3:$T$258,MATCH(MOD(INDEX(Capacity!$V$3:$W$258,MATCH(INDEX($J18:$FE18,1,$FJ18),Capacity!$V$3:$V$258,0),2)+IK$9,255),Capacity!$S$3:$S$258,0),2)))</f>
        <v/>
      </c>
      <c r="IL19" t="str">
        <f>IF(IL18="","",IF($FI18="Y",0,INDEX(Capacity!$S$3:$T$258,MATCH(MOD(INDEX(Capacity!$V$3:$W$258,MATCH(INDEX($J18:$FE18,1,$FJ18),Capacity!$V$3:$V$258,0),2)+IL$9,255),Capacity!$S$3:$S$258,0),2)))</f>
        <v/>
      </c>
      <c r="IM19" t="str">
        <f>IF(IM18="","",IF($FI18="Y",0,INDEX(Capacity!$S$3:$T$258,MATCH(MOD(INDEX(Capacity!$V$3:$W$258,MATCH(INDEX($J18:$FE18,1,$FJ18),Capacity!$V$3:$V$258,0),2)+IM$9,255),Capacity!$S$3:$S$258,0),2)))</f>
        <v/>
      </c>
      <c r="IN19" t="str">
        <f>IF(IN18="","",IF($FI18="Y",0,INDEX(Capacity!$S$3:$T$258,MATCH(MOD(INDEX(Capacity!$V$3:$W$258,MATCH(INDEX($J18:$FE18,1,$FJ18),Capacity!$V$3:$V$258,0),2)+IN$9,255),Capacity!$S$3:$S$258,0),2)))</f>
        <v/>
      </c>
      <c r="IO19" t="str">
        <f>IF(IO18="","",IF($FI18="Y",0,INDEX(Capacity!$S$3:$T$258,MATCH(MOD(INDEX(Capacity!$V$3:$W$258,MATCH(INDEX($J18:$FE18,1,$FJ18),Capacity!$V$3:$V$258,0),2)+IO$9,255),Capacity!$S$3:$S$258,0),2)))</f>
        <v/>
      </c>
      <c r="IP19" t="str">
        <f>IF(IP18="","",IF($FI18="Y",0,INDEX(Capacity!$S$3:$T$258,MATCH(MOD(INDEX(Capacity!$V$3:$W$258,MATCH(INDEX($J18:$FE18,1,$FJ18),Capacity!$V$3:$V$258,0),2)+IP$9,255),Capacity!$S$3:$S$258,0),2)))</f>
        <v/>
      </c>
      <c r="IQ19" t="str">
        <f>IF(IQ18="","",IF($FI18="Y",0,INDEX(Capacity!$S$3:$T$258,MATCH(MOD(INDEX(Capacity!$V$3:$W$258,MATCH(INDEX($J18:$FE18,1,$FJ18),Capacity!$V$3:$V$258,0),2)+IQ$9,255),Capacity!$S$3:$S$258,0),2)))</f>
        <v/>
      </c>
      <c r="IR19" t="str">
        <f>IF(IR18="","",IF($FI18="Y",0,INDEX(Capacity!$S$3:$T$258,MATCH(MOD(INDEX(Capacity!$V$3:$W$258,MATCH(INDEX($J18:$FE18,1,$FJ18),Capacity!$V$3:$V$258,0),2)+IR$9,255),Capacity!$S$3:$S$258,0),2)))</f>
        <v/>
      </c>
      <c r="IS19" t="str">
        <f>IF(IS18="","",IF($FI18="Y",0,INDEX(Capacity!$S$3:$T$258,MATCH(MOD(INDEX(Capacity!$V$3:$W$258,MATCH(INDEX($J18:$FE18,1,$FJ18),Capacity!$V$3:$V$258,0),2)+IS$9,255),Capacity!$S$3:$S$258,0),2)))</f>
        <v/>
      </c>
      <c r="IT19" t="str">
        <f>IF(IT18="","",IF($FI18="Y",0,INDEX(Capacity!$S$3:$T$258,MATCH(MOD(INDEX(Capacity!$V$3:$W$258,MATCH(INDEX($J18:$FE18,1,$FJ18),Capacity!$V$3:$V$258,0),2)+IT$9,255),Capacity!$S$3:$S$258,0),2)))</f>
        <v/>
      </c>
      <c r="IU19" t="str">
        <f>IF(IU18="","",IF($FI18="Y",0,INDEX(Capacity!$S$3:$T$258,MATCH(MOD(INDEX(Capacity!$V$3:$W$258,MATCH(INDEX($J18:$FE18,1,$FJ18),Capacity!$V$3:$V$258,0),2)+IU$9,255),Capacity!$S$3:$S$258,0),2)))</f>
        <v/>
      </c>
      <c r="IV19" t="str">
        <f>IF(IV18="","",IF($FI18="Y",0,INDEX(Capacity!$S$3:$T$258,MATCH(MOD(INDEX(Capacity!$V$3:$W$258,MATCH(INDEX($J18:$FE18,1,$FJ18),Capacity!$V$3:$V$258,0),2)+IV$9,255),Capacity!$S$3:$S$258,0),2)))</f>
        <v/>
      </c>
      <c r="IW19" t="str">
        <f>IF(IW18="","",IF($FI18="Y",0,INDEX(Capacity!$S$3:$T$258,MATCH(MOD(INDEX(Capacity!$V$3:$W$258,MATCH(INDEX($J18:$FE18,1,$FJ18),Capacity!$V$3:$V$258,0),2)+IW$9,255),Capacity!$S$3:$S$258,0),2)))</f>
        <v/>
      </c>
      <c r="IX19" t="str">
        <f>IF(IX18="","",IF($FI18="Y",0,INDEX(Capacity!$S$3:$T$258,MATCH(MOD(INDEX(Capacity!$V$3:$W$258,MATCH(INDEX($J18:$FE18,1,$FJ18),Capacity!$V$3:$V$258,0),2)+IX$9,255),Capacity!$S$3:$S$258,0),2)))</f>
        <v/>
      </c>
      <c r="IY19" t="str">
        <f>IF(IY18="","",IF($FI18="Y",0,INDEX(Capacity!$S$3:$T$258,MATCH(MOD(INDEX(Capacity!$V$3:$W$258,MATCH(INDEX($J18:$FE18,1,$FJ18),Capacity!$V$3:$V$258,0),2)+IY$9,255),Capacity!$S$3:$S$258,0),2)))</f>
        <v/>
      </c>
      <c r="IZ19" t="str">
        <f>IF(IZ18="","",IF($FI18="Y",0,INDEX(Capacity!$S$3:$T$258,MATCH(MOD(INDEX(Capacity!$V$3:$W$258,MATCH(INDEX($J18:$FE18,1,$FJ18),Capacity!$V$3:$V$258,0),2)+IZ$9,255),Capacity!$S$3:$S$258,0),2)))</f>
        <v/>
      </c>
      <c r="JA19" t="str">
        <f>IF(JA18="","",IF($FI18="Y",0,INDEX(Capacity!$S$3:$T$258,MATCH(MOD(INDEX(Capacity!$V$3:$W$258,MATCH(INDEX($J18:$FE18,1,$FJ18),Capacity!$V$3:$V$258,0),2)+JA$9,255),Capacity!$S$3:$S$258,0),2)))</f>
        <v/>
      </c>
      <c r="JB19" t="str">
        <f>IF(JB18="","",IF($FI18="Y",0,INDEX(Capacity!$S$3:$T$258,MATCH(MOD(INDEX(Capacity!$V$3:$W$258,MATCH(INDEX($J18:$FE18,1,$FJ18),Capacity!$V$3:$V$258,0),2)+JB$9,255),Capacity!$S$3:$S$258,0),2)))</f>
        <v/>
      </c>
      <c r="JC19" t="str">
        <f>IF(JC18="","",IF($FI18="Y",0,INDEX(Capacity!$S$3:$T$258,MATCH(MOD(INDEX(Capacity!$V$3:$W$258,MATCH(INDEX($J18:$FE18,1,$FJ18),Capacity!$V$3:$V$258,0),2)+JC$9,255),Capacity!$S$3:$S$258,0),2)))</f>
        <v/>
      </c>
      <c r="JD19" t="str">
        <f>IF(JD18="","",IF($FI18="Y",0,INDEX(Capacity!$S$3:$T$258,MATCH(MOD(INDEX(Capacity!$V$3:$W$258,MATCH(INDEX($J18:$FE18,1,$FJ18),Capacity!$V$3:$V$258,0),2)+JD$9,255),Capacity!$S$3:$S$258,0),2)))</f>
        <v/>
      </c>
      <c r="JE19" t="str">
        <f>IF(JE18="","",IF($FI18="Y",0,INDEX(Capacity!$S$3:$T$258,MATCH(MOD(INDEX(Capacity!$V$3:$W$258,MATCH(INDEX($J18:$FE18,1,$FJ18),Capacity!$V$3:$V$258,0),2)+JE$9,255),Capacity!$S$3:$S$258,0),2)))</f>
        <v/>
      </c>
      <c r="JF19" t="str">
        <f>IF(JF18="","",IF($FI18="Y",0,INDEX(Capacity!$S$3:$T$258,MATCH(MOD(INDEX(Capacity!$V$3:$W$258,MATCH(INDEX($J18:$FE18,1,$FJ18),Capacity!$V$3:$V$258,0),2)+JF$9,255),Capacity!$S$3:$S$258,0),2)))</f>
        <v/>
      </c>
      <c r="JG19" t="str">
        <f>IF(JG18="","",IF($FI18="Y",0,INDEX(Capacity!$S$3:$T$258,MATCH(MOD(INDEX(Capacity!$V$3:$W$258,MATCH(INDEX($J18:$FE18,1,$FJ18),Capacity!$V$3:$V$258,0),2)+JG$9,255),Capacity!$S$3:$S$258,0),2)))</f>
        <v/>
      </c>
      <c r="JH19" t="str">
        <f>IF(JH18="","",IF($FI18="Y",0,INDEX(Capacity!$S$3:$T$258,MATCH(MOD(INDEX(Capacity!$V$3:$W$258,MATCH(INDEX($J18:$FE18,1,$FJ18),Capacity!$V$3:$V$258,0),2)+JH$9,255),Capacity!$S$3:$S$258,0),2)))</f>
        <v/>
      </c>
      <c r="JI19" t="str">
        <f>IF(JI18="","",IF($FI18="Y",0,INDEX(Capacity!$S$3:$T$258,MATCH(MOD(INDEX(Capacity!$V$3:$W$258,MATCH(INDEX($J18:$FE18,1,$FJ18),Capacity!$V$3:$V$258,0),2)+JI$9,255),Capacity!$S$3:$S$258,0),2)))</f>
        <v/>
      </c>
      <c r="JJ19" t="str">
        <f>IF(JJ18="","",IF($FI18="Y",0,INDEX(Capacity!$S$3:$T$258,MATCH(MOD(INDEX(Capacity!$V$3:$W$258,MATCH(INDEX($J18:$FE18,1,$FJ18),Capacity!$V$3:$V$258,0),2)+JJ$9,255),Capacity!$S$3:$S$258,0),2)))</f>
        <v/>
      </c>
      <c r="JK19" t="str">
        <f>IF(JK18="","",IF($FI18="Y",0,INDEX(Capacity!$S$3:$T$258,MATCH(MOD(INDEX(Capacity!$V$3:$W$258,MATCH(INDEX($J18:$FE18,1,$FJ18),Capacity!$V$3:$V$258,0),2)+JK$9,255),Capacity!$S$3:$S$258,0),2)))</f>
        <v/>
      </c>
      <c r="JL19" t="str">
        <f>IF(JL18="","",IF($FI18="Y",0,INDEX(Capacity!$S$3:$T$258,MATCH(MOD(INDEX(Capacity!$V$3:$W$258,MATCH(INDEX($J18:$FE18,1,$FJ18),Capacity!$V$3:$V$258,0),2)+JL$9,255),Capacity!$S$3:$S$258,0),2)))</f>
        <v/>
      </c>
      <c r="JM19" t="str">
        <f>IF(JM18="","",IF($FI18="Y",0,INDEX(Capacity!$S$3:$T$258,MATCH(MOD(INDEX(Capacity!$V$3:$W$258,MATCH(INDEX($J18:$FE18,1,$FJ18),Capacity!$V$3:$V$258,0),2)+JM$9,255),Capacity!$S$3:$S$258,0),2)))</f>
        <v/>
      </c>
      <c r="JN19" t="str">
        <f>IF(JN18="","",IF($FI18="Y",0,INDEX(Capacity!$S$3:$T$258,MATCH(MOD(INDEX(Capacity!$V$3:$W$258,MATCH(INDEX($J18:$FE18,1,$FJ18),Capacity!$V$3:$V$258,0),2)+JN$9,255),Capacity!$S$3:$S$258,0),2)))</f>
        <v/>
      </c>
      <c r="JO19" t="str">
        <f>IF(JO18="","",IF($FI18="Y",0,INDEX(Capacity!$S$3:$T$258,MATCH(MOD(INDEX(Capacity!$V$3:$W$258,MATCH(INDEX($J18:$FE18,1,$FJ18),Capacity!$V$3:$V$258,0),2)+JO$9,255),Capacity!$S$3:$S$258,0),2)))</f>
        <v/>
      </c>
      <c r="JP19" t="str">
        <f>IF(JP18="","",IF($FI18="Y",0,INDEX(Capacity!$S$3:$T$258,MATCH(MOD(INDEX(Capacity!$V$3:$W$258,MATCH(INDEX($J18:$FE18,1,$FJ18),Capacity!$V$3:$V$258,0),2)+JP$9,255),Capacity!$S$3:$S$258,0),2)))</f>
        <v/>
      </c>
      <c r="JQ19" t="str">
        <f>IF(JQ18="","",IF($FI18="Y",0,INDEX(Capacity!$S$3:$T$258,MATCH(MOD(INDEX(Capacity!$V$3:$W$258,MATCH(INDEX($J18:$FE18,1,$FJ18),Capacity!$V$3:$V$258,0),2)+JQ$9,255),Capacity!$S$3:$S$258,0),2)))</f>
        <v/>
      </c>
      <c r="JR19" t="str">
        <f>IF(JR18="","",IF($FI18="Y",0,INDEX(Capacity!$S$3:$T$258,MATCH(MOD(INDEX(Capacity!$V$3:$W$258,MATCH(INDEX($J18:$FE18,1,$FJ18),Capacity!$V$3:$V$258,0),2)+JR$9,255),Capacity!$S$3:$S$258,0),2)))</f>
        <v/>
      </c>
      <c r="JS19" t="str">
        <f>IF(JS18="","",IF($FI18="Y",0,INDEX(Capacity!$S$3:$T$258,MATCH(MOD(INDEX(Capacity!$V$3:$W$258,MATCH(INDEX($J18:$FE18,1,$FJ18),Capacity!$V$3:$V$258,0),2)+JS$9,255),Capacity!$S$3:$S$258,0),2)))</f>
        <v/>
      </c>
      <c r="JT19" t="str">
        <f>IF(JT18="","",IF($FI18="Y",0,INDEX(Capacity!$S$3:$T$258,MATCH(MOD(INDEX(Capacity!$V$3:$W$258,MATCH(INDEX($J18:$FE18,1,$FJ18),Capacity!$V$3:$V$258,0),2)+JT$9,255),Capacity!$S$3:$S$258,0),2)))</f>
        <v/>
      </c>
      <c r="JU19" t="str">
        <f>IF(JU18="","",IF($FI18="Y",0,INDEX(Capacity!$S$3:$T$258,MATCH(MOD(INDEX(Capacity!$V$3:$W$258,MATCH(INDEX($J18:$FE18,1,$FJ18),Capacity!$V$3:$V$258,0),2)+JU$9,255),Capacity!$S$3:$S$258,0),2)))</f>
        <v/>
      </c>
      <c r="JV19" t="str">
        <f>IF(JV18="","",IF($FI18="Y",0,INDEX(Capacity!$S$3:$T$258,MATCH(MOD(INDEX(Capacity!$V$3:$W$258,MATCH(INDEX($J18:$FE18,1,$FJ18),Capacity!$V$3:$V$258,0),2)+JV$9,255),Capacity!$S$3:$S$258,0),2)))</f>
        <v/>
      </c>
      <c r="JW19" t="str">
        <f>IF(JW18="","",IF($FI18="Y",0,INDEX(Capacity!$S$3:$T$258,MATCH(MOD(INDEX(Capacity!$V$3:$W$258,MATCH(INDEX($J18:$FE18,1,$FJ18),Capacity!$V$3:$V$258,0),2)+JW$9,255),Capacity!$S$3:$S$258,0),2)))</f>
        <v/>
      </c>
      <c r="JX19" t="str">
        <f>IF(JX18="","",IF($FI18="Y",0,INDEX(Capacity!$S$3:$T$258,MATCH(MOD(INDEX(Capacity!$V$3:$W$258,MATCH(INDEX($J18:$FE18,1,$FJ18),Capacity!$V$3:$V$258,0),2)+JX$9,255),Capacity!$S$3:$S$258,0),2)))</f>
        <v/>
      </c>
      <c r="JY19" t="str">
        <f>IF(JY18="","",IF($FI18="Y",0,INDEX(Capacity!$S$3:$T$258,MATCH(MOD(INDEX(Capacity!$V$3:$W$258,MATCH(INDEX($J18:$FE18,1,$FJ18),Capacity!$V$3:$V$258,0),2)+JY$9,255),Capacity!$S$3:$S$258,0),2)))</f>
        <v/>
      </c>
      <c r="JZ19" t="str">
        <f>IF(JZ18="","",IF($FI18="Y",0,INDEX(Capacity!$S$3:$T$258,MATCH(MOD(INDEX(Capacity!$V$3:$W$258,MATCH(INDEX($J18:$FE18,1,$FJ18),Capacity!$V$3:$V$258,0),2)+JZ$9,255),Capacity!$S$3:$S$258,0),2)))</f>
        <v/>
      </c>
      <c r="KA19" t="str">
        <f>IF(KA18="","",IF($FI18="Y",0,INDEX(Capacity!$S$3:$T$258,MATCH(MOD(INDEX(Capacity!$V$3:$W$258,MATCH(INDEX($J18:$FE18,1,$FJ18),Capacity!$V$3:$V$258,0),2)+KA$9,255),Capacity!$S$3:$S$258,0),2)))</f>
        <v/>
      </c>
      <c r="KB19" t="str">
        <f>IF(KB18="","",IF($FI18="Y",0,INDEX(Capacity!$S$3:$T$258,MATCH(MOD(INDEX(Capacity!$V$3:$W$258,MATCH(INDEX($J18:$FE18,1,$FJ18),Capacity!$V$3:$V$258,0),2)+KB$9,255),Capacity!$S$3:$S$258,0),2)))</f>
        <v/>
      </c>
      <c r="KC19" t="str">
        <f>IF(KC18="","",IF($FI18="Y",0,INDEX(Capacity!$S$3:$T$258,MATCH(MOD(INDEX(Capacity!$V$3:$W$258,MATCH(INDEX($J18:$FE18,1,$FJ18),Capacity!$V$3:$V$258,0),2)+KC$9,255),Capacity!$S$3:$S$258,0),2)))</f>
        <v/>
      </c>
      <c r="KD19" t="str">
        <f>IF(KD18="","",IF($FI18="Y",0,INDEX(Capacity!$S$3:$T$258,MATCH(MOD(INDEX(Capacity!$V$3:$W$258,MATCH(INDEX($J18:$FE18,1,$FJ18),Capacity!$V$3:$V$258,0),2)+KD$9,255),Capacity!$S$3:$S$258,0),2)))</f>
        <v/>
      </c>
      <c r="KE19" t="str">
        <f>IF(KE18="","",IF($FI18="Y",0,INDEX(Capacity!$S$3:$T$258,MATCH(MOD(INDEX(Capacity!$V$3:$W$258,MATCH(INDEX($J18:$FE18,1,$FJ18),Capacity!$V$3:$V$258,0),2)+KE$9,255),Capacity!$S$3:$S$258,0),2)))</f>
        <v/>
      </c>
      <c r="KF19" t="str">
        <f>IF(KF18="","",IF($FI18="Y",0,INDEX(Capacity!$S$3:$T$258,MATCH(MOD(INDEX(Capacity!$V$3:$W$258,MATCH(INDEX($J18:$FE18,1,$FJ18),Capacity!$V$3:$V$258,0),2)+KF$9,255),Capacity!$S$3:$S$258,0),2)))</f>
        <v/>
      </c>
      <c r="KG19" t="str">
        <f>IF(KG18="","",IF($FI18="Y",0,INDEX(Capacity!$S$3:$T$258,MATCH(MOD(INDEX(Capacity!$V$3:$W$258,MATCH(INDEX($J18:$FE18,1,$FJ18),Capacity!$V$3:$V$258,0),2)+KG$9,255),Capacity!$S$3:$S$258,0),2)))</f>
        <v/>
      </c>
      <c r="KH19" t="str">
        <f>IF(KH18="","",IF($FI18="Y",0,INDEX(Capacity!$S$3:$T$258,MATCH(MOD(INDEX(Capacity!$V$3:$W$258,MATCH(INDEX($J18:$FE18,1,$FJ18),Capacity!$V$3:$V$258,0),2)+KH$9,255),Capacity!$S$3:$S$258,0),2)))</f>
        <v/>
      </c>
      <c r="KI19" t="str">
        <f>IF(KI18="","",IF($FI18="Y",0,INDEX(Capacity!$S$3:$T$258,MATCH(MOD(INDEX(Capacity!$V$3:$W$258,MATCH(INDEX($J18:$FE18,1,$FJ18),Capacity!$V$3:$V$258,0),2)+KI$9,255),Capacity!$S$3:$S$258,0),2)))</f>
        <v/>
      </c>
      <c r="KJ19" t="str">
        <f>IF(KJ18="","",IF($FI18="Y",0,INDEX(Capacity!$S$3:$T$258,MATCH(MOD(INDEX(Capacity!$V$3:$W$258,MATCH(INDEX($J18:$FE18,1,$FJ18),Capacity!$V$3:$V$258,0),2)+KJ$9,255),Capacity!$S$3:$S$258,0),2)))</f>
        <v/>
      </c>
      <c r="KK19" t="str">
        <f>IF(KK18="","",IF($FI18="Y",0,INDEX(Capacity!$S$3:$T$258,MATCH(MOD(INDEX(Capacity!$V$3:$W$258,MATCH(INDEX($J18:$FE18,1,$FJ18),Capacity!$V$3:$V$258,0),2)+KK$9,255),Capacity!$S$3:$S$258,0),2)))</f>
        <v/>
      </c>
      <c r="KL19" t="str">
        <f>IF(KL18="","",IF($FI18="Y",0,INDEX(Capacity!$S$3:$T$258,MATCH(MOD(INDEX(Capacity!$V$3:$W$258,MATCH(INDEX($J18:$FE18,1,$FJ18),Capacity!$V$3:$V$258,0),2)+KL$9,255),Capacity!$S$3:$S$258,0),2)))</f>
        <v/>
      </c>
      <c r="KM19" t="str">
        <f>IF(KM18="","",IF($FI18="Y",0,INDEX(Capacity!$S$3:$T$258,MATCH(MOD(INDEX(Capacity!$V$3:$W$258,MATCH(INDEX($J18:$FE18,1,$FJ18),Capacity!$V$3:$V$258,0),2)+KM$9,255),Capacity!$S$3:$S$258,0),2)))</f>
        <v/>
      </c>
      <c r="KN19" t="str">
        <f>IF(KN18="","",IF($FI18="Y",0,INDEX(Capacity!$S$3:$T$258,MATCH(MOD(INDEX(Capacity!$V$3:$W$258,MATCH(INDEX($J18:$FE18,1,$FJ18),Capacity!$V$3:$V$258,0),2)+KN$9,255),Capacity!$S$3:$S$258,0),2)))</f>
        <v/>
      </c>
      <c r="KO19" t="str">
        <f>IF(KO18="","",IF($FI18="Y",0,INDEX(Capacity!$S$3:$T$258,MATCH(MOD(INDEX(Capacity!$V$3:$W$258,MATCH(INDEX($J18:$FE18,1,$FJ18),Capacity!$V$3:$V$258,0),2)+KO$9,255),Capacity!$S$3:$S$258,0),2)))</f>
        <v/>
      </c>
      <c r="KP19" t="str">
        <f>IF(KP18="","",IF($FI18="Y",0,INDEX(Capacity!$S$3:$T$258,MATCH(MOD(INDEX(Capacity!$V$3:$W$258,MATCH(INDEX($J18:$FE18,1,$FJ18),Capacity!$V$3:$V$258,0),2)+KP$9,255),Capacity!$S$3:$S$258,0),2)))</f>
        <v/>
      </c>
      <c r="KQ19" t="str">
        <f>IF(KQ18="","",IF($FI18="Y",0,INDEX(Capacity!$S$3:$T$258,MATCH(MOD(INDEX(Capacity!$V$3:$W$258,MATCH(INDEX($J18:$FE18,1,$FJ18),Capacity!$V$3:$V$258,0),2)+KQ$9,255),Capacity!$S$3:$S$258,0),2)))</f>
        <v/>
      </c>
      <c r="KR19" t="str">
        <f>IF(KR18="","",IF($FI18="Y",0,INDEX(Capacity!$S$3:$T$258,MATCH(MOD(INDEX(Capacity!$V$3:$W$258,MATCH(INDEX($J18:$FE18,1,$FJ18),Capacity!$V$3:$V$258,0),2)+KR$9,255),Capacity!$S$3:$S$258,0),2)))</f>
        <v/>
      </c>
      <c r="KS19" t="str">
        <f>IF(KS18="","",IF($FI18="Y",0,INDEX(Capacity!$S$3:$T$258,MATCH(MOD(INDEX(Capacity!$V$3:$W$258,MATCH(INDEX($J18:$FE18,1,$FJ18),Capacity!$V$3:$V$258,0),2)+KS$9,255),Capacity!$S$3:$S$258,0),2)))</f>
        <v/>
      </c>
      <c r="KT19" t="str">
        <f>IF(KT18="","",IF($FI18="Y",0,INDEX(Capacity!$S$3:$T$258,MATCH(MOD(INDEX(Capacity!$V$3:$W$258,MATCH(INDEX($J18:$FE18,1,$FJ18),Capacity!$V$3:$V$258,0),2)+KT$9,255),Capacity!$S$3:$S$258,0),2)))</f>
        <v/>
      </c>
      <c r="KU19" t="str">
        <f>IF(KU18="","",IF($FI18="Y",0,INDEX(Capacity!$S$3:$T$258,MATCH(MOD(INDEX(Capacity!$V$3:$W$258,MATCH(INDEX($J18:$FE18,1,$FJ18),Capacity!$V$3:$V$258,0),2)+KU$9,255),Capacity!$S$3:$S$258,0),2)))</f>
        <v/>
      </c>
      <c r="KV19" t="str">
        <f>IF(KV18="","",IF($FI18="Y",0,INDEX(Capacity!$S$3:$T$258,MATCH(MOD(INDEX(Capacity!$V$3:$W$258,MATCH(INDEX($J18:$FE18,1,$FJ18),Capacity!$V$3:$V$258,0),2)+KV$9,255),Capacity!$S$3:$S$258,0),2)))</f>
        <v/>
      </c>
      <c r="KW19" t="str">
        <f>IF(KW18="","",IF($FI18="Y",0,INDEX(Capacity!$S$3:$T$258,MATCH(MOD(INDEX(Capacity!$V$3:$W$258,MATCH(INDEX($J18:$FE18,1,$FJ18),Capacity!$V$3:$V$258,0),2)+KW$9,255),Capacity!$S$3:$S$258,0),2)))</f>
        <v/>
      </c>
      <c r="KX19" t="str">
        <f>IF(KX18="","",IF($FI18="Y",0,INDEX(Capacity!$S$3:$T$258,MATCH(MOD(INDEX(Capacity!$V$3:$W$258,MATCH(INDEX($J18:$FE18,1,$FJ18),Capacity!$V$3:$V$258,0),2)+KX$9,255),Capacity!$S$3:$S$258,0),2)))</f>
        <v/>
      </c>
      <c r="KY19" t="str">
        <f>IF(KY18="","",IF($FI18="Y",0,INDEX(Capacity!$S$3:$T$258,MATCH(MOD(INDEX(Capacity!$V$3:$W$258,MATCH(INDEX($J18:$FE18,1,$FJ18),Capacity!$V$3:$V$258,0),2)+KY$9,255),Capacity!$S$3:$S$258,0),2)))</f>
        <v/>
      </c>
      <c r="KZ19" t="str">
        <f>IF(KZ18="","",IF($FI18="Y",0,INDEX(Capacity!$S$3:$T$258,MATCH(MOD(INDEX(Capacity!$V$3:$W$258,MATCH(INDEX($J18:$FE18,1,$FJ18),Capacity!$V$3:$V$258,0),2)+KZ$9,255),Capacity!$S$3:$S$258,0),2)))</f>
        <v/>
      </c>
      <c r="LA19" t="str">
        <f>IF(LA18="","",IF($FI18="Y",0,INDEX(Capacity!$S$3:$T$258,MATCH(MOD(INDEX(Capacity!$V$3:$W$258,MATCH(INDEX($J18:$FE18,1,$FJ18),Capacity!$V$3:$V$258,0),2)+LA$9,255),Capacity!$S$3:$S$258,0),2)))</f>
        <v/>
      </c>
      <c r="LB19" t="str">
        <f>IF(LB18="","",IF($FI18="Y",0,INDEX(Capacity!$S$3:$T$258,MATCH(MOD(INDEX(Capacity!$V$3:$W$258,MATCH(INDEX($J18:$FE18,1,$FJ18),Capacity!$V$3:$V$258,0),2)+LB$9,255),Capacity!$S$3:$S$258,0),2)))</f>
        <v/>
      </c>
      <c r="LC19" t="str">
        <f>IF(LC18="","",IF($FI18="Y",0,INDEX(Capacity!$S$3:$T$258,MATCH(MOD(INDEX(Capacity!$V$3:$W$258,MATCH(INDEX($J18:$FE18,1,$FJ18),Capacity!$V$3:$V$258,0),2)+LC$9,255),Capacity!$S$3:$S$258,0),2)))</f>
        <v/>
      </c>
      <c r="LD19" t="str">
        <f>IF(LD18="","",IF($FI18="Y",0,INDEX(Capacity!$S$3:$T$258,MATCH(MOD(INDEX(Capacity!$V$3:$W$258,MATCH(INDEX($J18:$FE18,1,$FJ18),Capacity!$V$3:$V$258,0),2)+LD$9,255),Capacity!$S$3:$S$258,0),2)))</f>
        <v/>
      </c>
      <c r="LE19" t="str">
        <f>IF(LE18="","",IF($FI18="Y",0,INDEX(Capacity!$S$3:$T$258,MATCH(MOD(INDEX(Capacity!$V$3:$W$258,MATCH(INDEX($J18:$FE18,1,$FJ18),Capacity!$V$3:$V$258,0),2)+LE$9,255),Capacity!$S$3:$S$258,0),2)))</f>
        <v/>
      </c>
      <c r="LF19" t="str">
        <f>IF(LF18="","",IF($FI18="Y",0,INDEX(Capacity!$S$3:$T$258,MATCH(MOD(INDEX(Capacity!$V$3:$W$258,MATCH(INDEX($J18:$FE18,1,$FJ18),Capacity!$V$3:$V$258,0),2)+LF$9,255),Capacity!$S$3:$S$258,0),2)))</f>
        <v/>
      </c>
      <c r="LG19" t="str">
        <f>IF(LG18="","",IF($FI18="Y",0,INDEX(Capacity!$S$3:$T$258,MATCH(MOD(INDEX(Capacity!$V$3:$W$258,MATCH(INDEX($J18:$FE18,1,$FJ18),Capacity!$V$3:$V$258,0),2)+LG$9,255),Capacity!$S$3:$S$258,0),2)))</f>
        <v/>
      </c>
      <c r="LH19" t="str">
        <f>IF(LH18="","",IF($FI18="Y",0,INDEX(Capacity!$S$3:$T$258,MATCH(MOD(INDEX(Capacity!$V$3:$W$258,MATCH(INDEX($J18:$FE18,1,$FJ18),Capacity!$V$3:$V$258,0),2)+LH$9,255),Capacity!$S$3:$S$258,0),2)))</f>
        <v/>
      </c>
    </row>
    <row r="20" spans="2:320" x14ac:dyDescent="0.25">
      <c r="B20" s="69">
        <f>INDEX(Capacity!$I$2:$O$162,MATCH('25x25ByteQRVersion2L'!AH9&amp;"-"&amp;'25x25ByteQRVersion2L'!AH10,Capacity!$I$2:$I$162,0),4)</f>
        <v>1</v>
      </c>
      <c r="C20" s="70" t="s">
        <v>464</v>
      </c>
      <c r="D20" s="45"/>
      <c r="E20" s="46"/>
      <c r="I20" s="7">
        <f t="shared" si="26"/>
        <v>11</v>
      </c>
      <c r="J20" t="str">
        <f t="shared" si="33"/>
        <v/>
      </c>
      <c r="K20" t="str">
        <f t="shared" si="33"/>
        <v/>
      </c>
      <c r="L20" t="str">
        <f t="shared" si="33"/>
        <v/>
      </c>
      <c r="M20" t="str">
        <f t="shared" si="32"/>
        <v/>
      </c>
      <c r="N20" t="str">
        <f t="shared" si="32"/>
        <v/>
      </c>
      <c r="O20" t="str">
        <f t="shared" si="32"/>
        <v/>
      </c>
      <c r="P20" t="str">
        <f t="shared" si="32"/>
        <v/>
      </c>
      <c r="Q20" t="str">
        <f t="shared" si="32"/>
        <v/>
      </c>
      <c r="R20" t="str">
        <f t="shared" si="32"/>
        <v/>
      </c>
      <c r="S20" t="str">
        <f t="shared" si="32"/>
        <v/>
      </c>
      <c r="T20">
        <f t="shared" si="32"/>
        <v>0</v>
      </c>
      <c r="U20">
        <f t="shared" si="32"/>
        <v>168</v>
      </c>
      <c r="V20">
        <f t="shared" si="32"/>
        <v>3</v>
      </c>
      <c r="W20">
        <f t="shared" si="32"/>
        <v>156</v>
      </c>
      <c r="X20">
        <f t="shared" si="32"/>
        <v>220</v>
      </c>
      <c r="Y20">
        <f t="shared" si="32"/>
        <v>245</v>
      </c>
      <c r="Z20">
        <f t="shared" si="32"/>
        <v>12</v>
      </c>
      <c r="AA20">
        <f t="shared" si="32"/>
        <v>7</v>
      </c>
      <c r="AB20">
        <f t="shared" si="32"/>
        <v>119</v>
      </c>
      <c r="AC20">
        <f t="shared" si="32"/>
        <v>240</v>
      </c>
      <c r="AD20">
        <f t="shared" si="32"/>
        <v>159</v>
      </c>
      <c r="AE20">
        <f t="shared" si="32"/>
        <v>17</v>
      </c>
      <c r="AF20">
        <f t="shared" si="32"/>
        <v>236</v>
      </c>
      <c r="AG20">
        <f t="shared" si="32"/>
        <v>17</v>
      </c>
      <c r="AH20">
        <f t="shared" si="32"/>
        <v>236</v>
      </c>
      <c r="AI20">
        <f t="shared" si="32"/>
        <v>17</v>
      </c>
      <c r="AJ20">
        <f t="shared" si="32"/>
        <v>236</v>
      </c>
      <c r="AK20">
        <f t="shared" si="32"/>
        <v>17</v>
      </c>
      <c r="AL20">
        <f t="shared" si="32"/>
        <v>236</v>
      </c>
      <c r="AM20">
        <f t="shared" si="32"/>
        <v>17</v>
      </c>
      <c r="AN20">
        <f t="shared" si="32"/>
        <v>236</v>
      </c>
      <c r="AO20">
        <f t="shared" si="32"/>
        <v>17</v>
      </c>
      <c r="AP20">
        <f t="shared" si="32"/>
        <v>236</v>
      </c>
      <c r="AQ20">
        <f t="shared" si="32"/>
        <v>17</v>
      </c>
      <c r="AR20">
        <f t="shared" si="32"/>
        <v>0</v>
      </c>
      <c r="AS20">
        <f t="shared" si="32"/>
        <v>0</v>
      </c>
      <c r="AT20">
        <f t="shared" si="32"/>
        <v>0</v>
      </c>
      <c r="AU20">
        <f t="shared" si="32"/>
        <v>0</v>
      </c>
      <c r="AV20">
        <f t="shared" si="32"/>
        <v>0</v>
      </c>
      <c r="AW20">
        <f t="shared" si="32"/>
        <v>0</v>
      </c>
      <c r="AX20">
        <f t="shared" si="32"/>
        <v>0</v>
      </c>
      <c r="AY20">
        <f t="shared" si="32"/>
        <v>0</v>
      </c>
      <c r="AZ20">
        <f t="shared" si="32"/>
        <v>0</v>
      </c>
      <c r="BA20">
        <f t="shared" si="32"/>
        <v>0</v>
      </c>
      <c r="BB20">
        <f t="shared" si="32"/>
        <v>0</v>
      </c>
      <c r="BC20">
        <f t="shared" si="32"/>
        <v>0</v>
      </c>
      <c r="BD20">
        <f t="shared" si="32"/>
        <v>0</v>
      </c>
      <c r="BE20">
        <f t="shared" si="32"/>
        <v>0</v>
      </c>
      <c r="BF20">
        <f t="shared" si="32"/>
        <v>0</v>
      </c>
      <c r="BG20">
        <f t="shared" si="32"/>
        <v>0</v>
      </c>
      <c r="BH20">
        <f t="shared" si="32"/>
        <v>0</v>
      </c>
      <c r="BI20">
        <f t="shared" si="32"/>
        <v>0</v>
      </c>
      <c r="BJ20">
        <f t="shared" si="32"/>
        <v>0</v>
      </c>
      <c r="BK20">
        <f t="shared" si="32"/>
        <v>0</v>
      </c>
      <c r="BL20">
        <f t="shared" si="32"/>
        <v>0</v>
      </c>
      <c r="BM20">
        <f t="shared" si="32"/>
        <v>0</v>
      </c>
      <c r="BN20">
        <f t="shared" si="32"/>
        <v>0</v>
      </c>
      <c r="BO20">
        <f t="shared" si="32"/>
        <v>0</v>
      </c>
      <c r="BP20">
        <f t="shared" si="32"/>
        <v>0</v>
      </c>
      <c r="BQ20">
        <f t="shared" si="32"/>
        <v>0</v>
      </c>
      <c r="BR20">
        <f t="shared" si="32"/>
        <v>0</v>
      </c>
      <c r="BS20">
        <f t="shared" si="32"/>
        <v>0</v>
      </c>
      <c r="BT20">
        <f t="shared" si="32"/>
        <v>0</v>
      </c>
      <c r="BU20">
        <f t="shared" si="28"/>
        <v>0</v>
      </c>
      <c r="BV20">
        <f t="shared" si="28"/>
        <v>0</v>
      </c>
      <c r="BW20">
        <f t="shared" si="28"/>
        <v>0</v>
      </c>
      <c r="BX20">
        <f t="shared" si="28"/>
        <v>0</v>
      </c>
      <c r="BY20">
        <f t="shared" si="28"/>
        <v>0</v>
      </c>
      <c r="BZ20">
        <f t="shared" si="28"/>
        <v>0</v>
      </c>
      <c r="CA20">
        <f t="shared" si="28"/>
        <v>0</v>
      </c>
      <c r="CB20">
        <f t="shared" si="28"/>
        <v>0</v>
      </c>
      <c r="CC20">
        <f t="shared" si="28"/>
        <v>0</v>
      </c>
      <c r="CD20">
        <f t="shared" si="28"/>
        <v>0</v>
      </c>
      <c r="CE20">
        <f t="shared" si="28"/>
        <v>0</v>
      </c>
      <c r="CF20">
        <f t="shared" si="28"/>
        <v>0</v>
      </c>
      <c r="CG20">
        <f t="shared" si="28"/>
        <v>0</v>
      </c>
      <c r="CH20">
        <f t="shared" si="28"/>
        <v>0</v>
      </c>
      <c r="CI20">
        <f t="shared" si="28"/>
        <v>0</v>
      </c>
      <c r="CJ20">
        <f t="shared" si="28"/>
        <v>0</v>
      </c>
      <c r="CK20">
        <f t="shared" ref="CK20:CZ35" si="35">IFERROR(IF(INDEX($FM$10:$LH$118,$I20,$FK20-CK$8+1)="",_xlfn.BITXOR(CK19,0),_xlfn.BITXOR(CK19,INDEX($FM$10:$LH$118,$I20,$FK20-CK$8+1))),"")</f>
        <v>0</v>
      </c>
      <c r="CL20">
        <f t="shared" si="35"/>
        <v>0</v>
      </c>
      <c r="CM20">
        <f t="shared" si="35"/>
        <v>0</v>
      </c>
      <c r="CN20">
        <f t="shared" si="35"/>
        <v>0</v>
      </c>
      <c r="CO20">
        <f t="shared" si="35"/>
        <v>0</v>
      </c>
      <c r="CP20">
        <f t="shared" si="35"/>
        <v>0</v>
      </c>
      <c r="CQ20">
        <f t="shared" si="35"/>
        <v>0</v>
      </c>
      <c r="CR20">
        <f t="shared" si="35"/>
        <v>0</v>
      </c>
      <c r="CS20">
        <f t="shared" si="35"/>
        <v>0</v>
      </c>
      <c r="CT20">
        <f t="shared" si="35"/>
        <v>0</v>
      </c>
      <c r="CU20">
        <f t="shared" si="35"/>
        <v>0</v>
      </c>
      <c r="CV20">
        <f t="shared" si="35"/>
        <v>0</v>
      </c>
      <c r="CW20">
        <f t="shared" si="35"/>
        <v>0</v>
      </c>
      <c r="CX20">
        <f t="shared" si="35"/>
        <v>0</v>
      </c>
      <c r="CY20">
        <f t="shared" si="35"/>
        <v>0</v>
      </c>
      <c r="CZ20">
        <f t="shared" si="34"/>
        <v>0</v>
      </c>
      <c r="DA20">
        <f t="shared" si="34"/>
        <v>0</v>
      </c>
      <c r="DB20">
        <f t="shared" si="34"/>
        <v>0</v>
      </c>
      <c r="DC20">
        <f t="shared" si="34"/>
        <v>0</v>
      </c>
      <c r="DD20">
        <f t="shared" si="34"/>
        <v>0</v>
      </c>
      <c r="DE20">
        <f t="shared" si="34"/>
        <v>0</v>
      </c>
      <c r="DF20">
        <f t="shared" si="34"/>
        <v>0</v>
      </c>
      <c r="DG20">
        <f t="shared" si="34"/>
        <v>0</v>
      </c>
      <c r="DH20">
        <f t="shared" si="34"/>
        <v>0</v>
      </c>
      <c r="DI20">
        <f t="shared" si="34"/>
        <v>0</v>
      </c>
      <c r="DJ20">
        <f t="shared" si="34"/>
        <v>0</v>
      </c>
      <c r="DK20">
        <f t="shared" si="34"/>
        <v>0</v>
      </c>
      <c r="DL20">
        <f t="shared" si="34"/>
        <v>0</v>
      </c>
      <c r="DM20">
        <f t="shared" si="34"/>
        <v>0</v>
      </c>
      <c r="DN20">
        <f t="shared" si="34"/>
        <v>0</v>
      </c>
      <c r="DO20">
        <f t="shared" si="34"/>
        <v>0</v>
      </c>
      <c r="DP20">
        <f t="shared" si="34"/>
        <v>0</v>
      </c>
      <c r="DQ20">
        <f t="shared" si="34"/>
        <v>0</v>
      </c>
      <c r="DR20">
        <f t="shared" si="34"/>
        <v>0</v>
      </c>
      <c r="DS20">
        <f t="shared" si="34"/>
        <v>0</v>
      </c>
      <c r="DT20">
        <f t="shared" si="34"/>
        <v>0</v>
      </c>
      <c r="DU20">
        <f t="shared" si="34"/>
        <v>0</v>
      </c>
      <c r="DV20">
        <f t="shared" si="34"/>
        <v>0</v>
      </c>
      <c r="DW20">
        <f t="shared" si="34"/>
        <v>0</v>
      </c>
      <c r="DX20">
        <f t="shared" si="34"/>
        <v>0</v>
      </c>
      <c r="DY20">
        <f t="shared" si="34"/>
        <v>0</v>
      </c>
      <c r="DZ20">
        <f t="shared" si="34"/>
        <v>0</v>
      </c>
      <c r="EA20">
        <f t="shared" si="34"/>
        <v>0</v>
      </c>
      <c r="EB20">
        <f t="shared" si="34"/>
        <v>0</v>
      </c>
      <c r="EC20">
        <f t="shared" si="34"/>
        <v>0</v>
      </c>
      <c r="ED20">
        <f t="shared" si="34"/>
        <v>0</v>
      </c>
      <c r="EE20">
        <f t="shared" si="34"/>
        <v>0</v>
      </c>
      <c r="EF20">
        <f t="shared" si="34"/>
        <v>0</v>
      </c>
      <c r="EG20">
        <f t="shared" si="29"/>
        <v>0</v>
      </c>
      <c r="EH20">
        <f t="shared" si="23"/>
        <v>0</v>
      </c>
      <c r="EI20">
        <f t="shared" si="23"/>
        <v>0</v>
      </c>
      <c r="EJ20">
        <f t="shared" si="23"/>
        <v>0</v>
      </c>
      <c r="EK20">
        <f t="shared" si="23"/>
        <v>0</v>
      </c>
      <c r="EL20">
        <f t="shared" si="23"/>
        <v>0</v>
      </c>
      <c r="EM20">
        <f t="shared" si="23"/>
        <v>0</v>
      </c>
      <c r="EN20">
        <f t="shared" si="23"/>
        <v>0</v>
      </c>
      <c r="EO20">
        <f t="shared" si="23"/>
        <v>0</v>
      </c>
      <c r="EP20">
        <f t="shared" si="23"/>
        <v>0</v>
      </c>
      <c r="EQ20">
        <f t="shared" si="23"/>
        <v>0</v>
      </c>
      <c r="ER20">
        <f t="shared" si="23"/>
        <v>0</v>
      </c>
      <c r="ES20">
        <f t="shared" si="23"/>
        <v>0</v>
      </c>
      <c r="ET20">
        <f t="shared" si="23"/>
        <v>0</v>
      </c>
      <c r="EU20">
        <f t="shared" si="23"/>
        <v>0</v>
      </c>
      <c r="EV20">
        <f t="shared" si="23"/>
        <v>0</v>
      </c>
      <c r="EW20">
        <f t="shared" ref="EJ20:FE32" si="36">IFERROR(IF(INDEX($FM$10:$LH$118,$I20,$FK20-EW$8+1)="",_xlfn.BITXOR(EW19,0),_xlfn.BITXOR(EW19,INDEX($FM$10:$LH$118,$I20,$FK20-EW$8+1))),"")</f>
        <v>0</v>
      </c>
      <c r="EX20">
        <f t="shared" si="36"/>
        <v>0</v>
      </c>
      <c r="EY20">
        <f t="shared" si="36"/>
        <v>0</v>
      </c>
      <c r="EZ20">
        <f t="shared" si="36"/>
        <v>0</v>
      </c>
      <c r="FA20">
        <f t="shared" si="36"/>
        <v>0</v>
      </c>
      <c r="FB20">
        <f t="shared" si="36"/>
        <v>0</v>
      </c>
      <c r="FC20">
        <f t="shared" si="36"/>
        <v>0</v>
      </c>
      <c r="FD20">
        <f t="shared" si="36"/>
        <v>0</v>
      </c>
      <c r="FE20">
        <f t="shared" si="36"/>
        <v>0</v>
      </c>
      <c r="FG20" s="48" t="str">
        <f t="shared" si="27"/>
        <v/>
      </c>
      <c r="FI20" s="1" t="str">
        <f t="shared" si="24"/>
        <v/>
      </c>
      <c r="FJ20">
        <f t="shared" si="25"/>
        <v>12</v>
      </c>
      <c r="FK20">
        <f>FM8-FJ19+1</f>
        <v>33</v>
      </c>
      <c r="FM20">
        <f>IF(FM19="","",IF($FI19="Y",0,INDEX(Capacity!$S$3:$T$258,MATCH(MOD(INDEX(Capacity!$V$3:$W$258,MATCH(INDEX($J19:$FE19,1,$FJ19),Capacity!$V$3:$V$258,0),2)+FM$9,255),Capacity!$S$3:$S$258,0),2)))</f>
        <v>62</v>
      </c>
      <c r="FN20">
        <f>IF(FN19="","",IF($FI19="Y",0,INDEX(Capacity!$S$3:$T$258,MATCH(MOD(INDEX(Capacity!$V$3:$W$258,MATCH(INDEX($J19:$FE19,1,$FJ19),Capacity!$V$3:$V$258,0),2)+FN$9,255),Capacity!$S$3:$S$258,0),2)))</f>
        <v>103</v>
      </c>
      <c r="FO20">
        <f>IF(FO19="","",IF($FI19="Y",0,INDEX(Capacity!$S$3:$T$258,MATCH(MOD(INDEX(Capacity!$V$3:$W$258,MATCH(INDEX($J19:$FE19,1,$FJ19),Capacity!$V$3:$V$258,0),2)+FO$9,255),Capacity!$S$3:$S$258,0),2)))</f>
        <v>49</v>
      </c>
      <c r="FP20">
        <f>IF(FP19="","",IF($FI19="Y",0,INDEX(Capacity!$S$3:$T$258,MATCH(MOD(INDEX(Capacity!$V$3:$W$258,MATCH(INDEX($J19:$FE19,1,$FJ19),Capacity!$V$3:$V$258,0),2)+FP$9,255),Capacity!$S$3:$S$258,0),2)))</f>
        <v>230</v>
      </c>
      <c r="FQ20">
        <f>IF(FQ19="","",IF($FI19="Y",0,INDEX(Capacity!$S$3:$T$258,MATCH(MOD(INDEX(Capacity!$V$3:$W$258,MATCH(INDEX($J19:$FE19,1,$FJ19),Capacity!$V$3:$V$258,0),2)+FQ$9,255),Capacity!$S$3:$S$258,0),2)))</f>
        <v>255</v>
      </c>
      <c r="FR20">
        <f>IF(FR19="","",IF($FI19="Y",0,INDEX(Capacity!$S$3:$T$258,MATCH(MOD(INDEX(Capacity!$V$3:$W$258,MATCH(INDEX($J19:$FE19,1,$FJ19),Capacity!$V$3:$V$258,0),2)+FR$9,255),Capacity!$S$3:$S$258,0),2)))</f>
        <v>247</v>
      </c>
      <c r="FS20">
        <f>IF(FS19="","",IF($FI19="Y",0,INDEX(Capacity!$S$3:$T$258,MATCH(MOD(INDEX(Capacity!$V$3:$W$258,MATCH(INDEX($J19:$FE19,1,$FJ19),Capacity!$V$3:$V$258,0),2)+FS$9,255),Capacity!$S$3:$S$258,0),2)))</f>
        <v>149</v>
      </c>
      <c r="FT20">
        <f>IF(FT19="","",IF($FI19="Y",0,INDEX(Capacity!$S$3:$T$258,MATCH(MOD(INDEX(Capacity!$V$3:$W$258,MATCH(INDEX($J19:$FE19,1,$FJ19),Capacity!$V$3:$V$258,0),2)+FT$9,255),Capacity!$S$3:$S$258,0),2)))</f>
        <v>171</v>
      </c>
      <c r="FU20">
        <f>IF(FU19="","",IF($FI19="Y",0,INDEX(Capacity!$S$3:$T$258,MATCH(MOD(INDEX(Capacity!$V$3:$W$258,MATCH(INDEX($J19:$FE19,1,$FJ19),Capacity!$V$3:$V$258,0),2)+FU$9,255),Capacity!$S$3:$S$258,0),2)))</f>
        <v>81</v>
      </c>
      <c r="FV20">
        <f>IF(FV19="","",IF($FI19="Y",0,INDEX(Capacity!$S$3:$T$258,MATCH(MOD(INDEX(Capacity!$V$3:$W$258,MATCH(INDEX($J19:$FE19,1,$FJ19),Capacity!$V$3:$V$258,0),2)+FV$9,255),Capacity!$S$3:$S$258,0),2)))</f>
        <v>154</v>
      </c>
      <c r="FW20">
        <f>IF(FW19="","",IF($FI19="Y",0,INDEX(Capacity!$S$3:$T$258,MATCH(MOD(INDEX(Capacity!$V$3:$W$258,MATCH(INDEX($J19:$FE19,1,$FJ19),Capacity!$V$3:$V$258,0),2)+FW$9,255),Capacity!$S$3:$S$258,0),2)))</f>
        <v>115</v>
      </c>
      <c r="FX20" t="str">
        <f>IF(FX19="","",IF($FI19="Y",0,INDEX(Capacity!$S$3:$T$258,MATCH(MOD(INDEX(Capacity!$V$3:$W$258,MATCH(INDEX($J19:$FE19,1,$FJ19),Capacity!$V$3:$V$258,0),2)+FX$9,255),Capacity!$S$3:$S$258,0),2)))</f>
        <v/>
      </c>
      <c r="FY20" t="str">
        <f>IF(FY19="","",IF($FI19="Y",0,INDEX(Capacity!$S$3:$T$258,MATCH(MOD(INDEX(Capacity!$V$3:$W$258,MATCH(INDEX($J19:$FE19,1,$FJ19),Capacity!$V$3:$V$258,0),2)+FY$9,255),Capacity!$S$3:$S$258,0),2)))</f>
        <v/>
      </c>
      <c r="FZ20" t="str">
        <f>IF(FZ19="","",IF($FI19="Y",0,INDEX(Capacity!$S$3:$T$258,MATCH(MOD(INDEX(Capacity!$V$3:$W$258,MATCH(INDEX($J19:$FE19,1,$FJ19),Capacity!$V$3:$V$258,0),2)+FZ$9,255),Capacity!$S$3:$S$258,0),2)))</f>
        <v/>
      </c>
      <c r="GA20" t="str">
        <f>IF(GA19="","",IF($FI19="Y",0,INDEX(Capacity!$S$3:$T$258,MATCH(MOD(INDEX(Capacity!$V$3:$W$258,MATCH(INDEX($J19:$FE19,1,$FJ19),Capacity!$V$3:$V$258,0),2)+GA$9,255),Capacity!$S$3:$S$258,0),2)))</f>
        <v/>
      </c>
      <c r="GB20" t="str">
        <f>IF(GB19="","",IF($FI19="Y",0,INDEX(Capacity!$S$3:$T$258,MATCH(MOD(INDEX(Capacity!$V$3:$W$258,MATCH(INDEX($J19:$FE19,1,$FJ19),Capacity!$V$3:$V$258,0),2)+GB$9,255),Capacity!$S$3:$S$258,0),2)))</f>
        <v/>
      </c>
      <c r="GC20" t="str">
        <f>IF(GC19="","",IF($FI19="Y",0,INDEX(Capacity!$S$3:$T$258,MATCH(MOD(INDEX(Capacity!$V$3:$W$258,MATCH(INDEX($J19:$FE19,1,$FJ19),Capacity!$V$3:$V$258,0),2)+GC$9,255),Capacity!$S$3:$S$258,0),2)))</f>
        <v/>
      </c>
      <c r="GD20" t="str">
        <f>IF(GD19="","",IF($FI19="Y",0,INDEX(Capacity!$S$3:$T$258,MATCH(MOD(INDEX(Capacity!$V$3:$W$258,MATCH(INDEX($J19:$FE19,1,$FJ19),Capacity!$V$3:$V$258,0),2)+GD$9,255),Capacity!$S$3:$S$258,0),2)))</f>
        <v/>
      </c>
      <c r="GE20" t="str">
        <f>IF(GE19="","",IF($FI19="Y",0,INDEX(Capacity!$S$3:$T$258,MATCH(MOD(INDEX(Capacity!$V$3:$W$258,MATCH(INDEX($J19:$FE19,1,$FJ19),Capacity!$V$3:$V$258,0),2)+GE$9,255),Capacity!$S$3:$S$258,0),2)))</f>
        <v/>
      </c>
      <c r="GF20" t="str">
        <f>IF(GF19="","",IF($FI19="Y",0,INDEX(Capacity!$S$3:$T$258,MATCH(MOD(INDEX(Capacity!$V$3:$W$258,MATCH(INDEX($J19:$FE19,1,$FJ19),Capacity!$V$3:$V$258,0),2)+GF$9,255),Capacity!$S$3:$S$258,0),2)))</f>
        <v/>
      </c>
      <c r="GG20" t="str">
        <f>IF(GG19="","",IF($FI19="Y",0,INDEX(Capacity!$S$3:$T$258,MATCH(MOD(INDEX(Capacity!$V$3:$W$258,MATCH(INDEX($J19:$FE19,1,$FJ19),Capacity!$V$3:$V$258,0),2)+GG$9,255),Capacity!$S$3:$S$258,0),2)))</f>
        <v/>
      </c>
      <c r="GH20" t="str">
        <f>IF(GH19="","",IF($FI19="Y",0,INDEX(Capacity!$S$3:$T$258,MATCH(MOD(INDEX(Capacity!$V$3:$W$258,MATCH(INDEX($J19:$FE19,1,$FJ19),Capacity!$V$3:$V$258,0),2)+GH$9,255),Capacity!$S$3:$S$258,0),2)))</f>
        <v/>
      </c>
      <c r="GI20" t="str">
        <f>IF(GI19="","",IF($FI19="Y",0,INDEX(Capacity!$S$3:$T$258,MATCH(MOD(INDEX(Capacity!$V$3:$W$258,MATCH(INDEX($J19:$FE19,1,$FJ19),Capacity!$V$3:$V$258,0),2)+GI$9,255),Capacity!$S$3:$S$258,0),2)))</f>
        <v/>
      </c>
      <c r="GJ20" t="str">
        <f>IF(GJ19="","",IF($FI19="Y",0,INDEX(Capacity!$S$3:$T$258,MATCH(MOD(INDEX(Capacity!$V$3:$W$258,MATCH(INDEX($J19:$FE19,1,$FJ19),Capacity!$V$3:$V$258,0),2)+GJ$9,255),Capacity!$S$3:$S$258,0),2)))</f>
        <v/>
      </c>
      <c r="GK20" t="str">
        <f>IF(GK19="","",IF($FI19="Y",0,INDEX(Capacity!$S$3:$T$258,MATCH(MOD(INDEX(Capacity!$V$3:$W$258,MATCH(INDEX($J19:$FE19,1,$FJ19),Capacity!$V$3:$V$258,0),2)+GK$9,255),Capacity!$S$3:$S$258,0),2)))</f>
        <v/>
      </c>
      <c r="GL20" t="str">
        <f>IF(GL19="","",IF($FI19="Y",0,INDEX(Capacity!$S$3:$T$258,MATCH(MOD(INDEX(Capacity!$V$3:$W$258,MATCH(INDEX($J19:$FE19,1,$FJ19),Capacity!$V$3:$V$258,0),2)+GL$9,255),Capacity!$S$3:$S$258,0),2)))</f>
        <v/>
      </c>
      <c r="GM20" t="str">
        <f>IF(GM19="","",IF($FI19="Y",0,INDEX(Capacity!$S$3:$T$258,MATCH(MOD(INDEX(Capacity!$V$3:$W$258,MATCH(INDEX($J19:$FE19,1,$FJ19),Capacity!$V$3:$V$258,0),2)+GM$9,255),Capacity!$S$3:$S$258,0),2)))</f>
        <v/>
      </c>
      <c r="GN20" t="str">
        <f>IF(GN19="","",IF($FI19="Y",0,INDEX(Capacity!$S$3:$T$258,MATCH(MOD(INDEX(Capacity!$V$3:$W$258,MATCH(INDEX($J19:$FE19,1,$FJ19),Capacity!$V$3:$V$258,0),2)+GN$9,255),Capacity!$S$3:$S$258,0),2)))</f>
        <v/>
      </c>
      <c r="GO20" t="str">
        <f>IF(GO19="","",IF($FI19="Y",0,INDEX(Capacity!$S$3:$T$258,MATCH(MOD(INDEX(Capacity!$V$3:$W$258,MATCH(INDEX($J19:$FE19,1,$FJ19),Capacity!$V$3:$V$258,0),2)+GO$9,255),Capacity!$S$3:$S$258,0),2)))</f>
        <v/>
      </c>
      <c r="GP20" t="str">
        <f>IF(GP19="","",IF($FI19="Y",0,INDEX(Capacity!$S$3:$T$258,MATCH(MOD(INDEX(Capacity!$V$3:$W$258,MATCH(INDEX($J19:$FE19,1,$FJ19),Capacity!$V$3:$V$258,0),2)+GP$9,255),Capacity!$S$3:$S$258,0),2)))</f>
        <v/>
      </c>
      <c r="GQ20" t="str">
        <f>IF(GQ19="","",IF($FI19="Y",0,INDEX(Capacity!$S$3:$T$258,MATCH(MOD(INDEX(Capacity!$V$3:$W$258,MATCH(INDEX($J19:$FE19,1,$FJ19),Capacity!$V$3:$V$258,0),2)+GQ$9,255),Capacity!$S$3:$S$258,0),2)))</f>
        <v/>
      </c>
      <c r="GR20" t="str">
        <f>IF(GR19="","",IF($FI19="Y",0,INDEX(Capacity!$S$3:$T$258,MATCH(MOD(INDEX(Capacity!$V$3:$W$258,MATCH(INDEX($J19:$FE19,1,$FJ19),Capacity!$V$3:$V$258,0),2)+GR$9,255),Capacity!$S$3:$S$258,0),2)))</f>
        <v/>
      </c>
      <c r="GS20" t="str">
        <f>IF(GS19="","",IF($FI19="Y",0,INDEX(Capacity!$S$3:$T$258,MATCH(MOD(INDEX(Capacity!$V$3:$W$258,MATCH(INDEX($J19:$FE19,1,$FJ19),Capacity!$V$3:$V$258,0),2)+GS$9,255),Capacity!$S$3:$S$258,0),2)))</f>
        <v/>
      </c>
      <c r="GT20" t="str">
        <f>IF(GT19="","",IF($FI19="Y",0,INDEX(Capacity!$S$3:$T$258,MATCH(MOD(INDEX(Capacity!$V$3:$W$258,MATCH(INDEX($J19:$FE19,1,$FJ19),Capacity!$V$3:$V$258,0),2)+GT$9,255),Capacity!$S$3:$S$258,0),2)))</f>
        <v/>
      </c>
      <c r="GU20" t="str">
        <f>IF(GU19="","",IF($FI19="Y",0,INDEX(Capacity!$S$3:$T$258,MATCH(MOD(INDEX(Capacity!$V$3:$W$258,MATCH(INDEX($J19:$FE19,1,$FJ19),Capacity!$V$3:$V$258,0),2)+GU$9,255),Capacity!$S$3:$S$258,0),2)))</f>
        <v/>
      </c>
      <c r="GV20" t="str">
        <f>IF(GV19="","",IF($FI19="Y",0,INDEX(Capacity!$S$3:$T$258,MATCH(MOD(INDEX(Capacity!$V$3:$W$258,MATCH(INDEX($J19:$FE19,1,$FJ19),Capacity!$V$3:$V$258,0),2)+GV$9,255),Capacity!$S$3:$S$258,0),2)))</f>
        <v/>
      </c>
      <c r="GW20" t="str">
        <f>IF(GW19="","",IF($FI19="Y",0,INDEX(Capacity!$S$3:$T$258,MATCH(MOD(INDEX(Capacity!$V$3:$W$258,MATCH(INDEX($J19:$FE19,1,$FJ19),Capacity!$V$3:$V$258,0),2)+GW$9,255),Capacity!$S$3:$S$258,0),2)))</f>
        <v/>
      </c>
      <c r="GX20" t="str">
        <f>IF(GX19="","",IF($FI19="Y",0,INDEX(Capacity!$S$3:$T$258,MATCH(MOD(INDEX(Capacity!$V$3:$W$258,MATCH(INDEX($J19:$FE19,1,$FJ19),Capacity!$V$3:$V$258,0),2)+GX$9,255),Capacity!$S$3:$S$258,0),2)))</f>
        <v/>
      </c>
      <c r="GY20" t="str">
        <f>IF(GY19="","",IF($FI19="Y",0,INDEX(Capacity!$S$3:$T$258,MATCH(MOD(INDEX(Capacity!$V$3:$W$258,MATCH(INDEX($J19:$FE19,1,$FJ19),Capacity!$V$3:$V$258,0),2)+GY$9,255),Capacity!$S$3:$S$258,0),2)))</f>
        <v/>
      </c>
      <c r="GZ20" t="str">
        <f>IF(GZ19="","",IF($FI19="Y",0,INDEX(Capacity!$S$3:$T$258,MATCH(MOD(INDEX(Capacity!$V$3:$W$258,MATCH(INDEX($J19:$FE19,1,$FJ19),Capacity!$V$3:$V$258,0),2)+GZ$9,255),Capacity!$S$3:$S$258,0),2)))</f>
        <v/>
      </c>
      <c r="HA20" t="str">
        <f>IF(HA19="","",IF($FI19="Y",0,INDEX(Capacity!$S$3:$T$258,MATCH(MOD(INDEX(Capacity!$V$3:$W$258,MATCH(INDEX($J19:$FE19,1,$FJ19),Capacity!$V$3:$V$258,0),2)+HA$9,255),Capacity!$S$3:$S$258,0),2)))</f>
        <v/>
      </c>
      <c r="HB20" t="str">
        <f>IF(HB19="","",IF($FI19="Y",0,INDEX(Capacity!$S$3:$T$258,MATCH(MOD(INDEX(Capacity!$V$3:$W$258,MATCH(INDEX($J19:$FE19,1,$FJ19),Capacity!$V$3:$V$258,0),2)+HB$9,255),Capacity!$S$3:$S$258,0),2)))</f>
        <v/>
      </c>
      <c r="HC20" t="str">
        <f>IF(HC19="","",IF($FI19="Y",0,INDEX(Capacity!$S$3:$T$258,MATCH(MOD(INDEX(Capacity!$V$3:$W$258,MATCH(INDEX($J19:$FE19,1,$FJ19),Capacity!$V$3:$V$258,0),2)+HC$9,255),Capacity!$S$3:$S$258,0),2)))</f>
        <v/>
      </c>
      <c r="HD20" t="str">
        <f>IF(HD19="","",IF($FI19="Y",0,INDEX(Capacity!$S$3:$T$258,MATCH(MOD(INDEX(Capacity!$V$3:$W$258,MATCH(INDEX($J19:$FE19,1,$FJ19),Capacity!$V$3:$V$258,0),2)+HD$9,255),Capacity!$S$3:$S$258,0),2)))</f>
        <v/>
      </c>
      <c r="HE20" t="str">
        <f>IF(HE19="","",IF($FI19="Y",0,INDEX(Capacity!$S$3:$T$258,MATCH(MOD(INDEX(Capacity!$V$3:$W$258,MATCH(INDEX($J19:$FE19,1,$FJ19),Capacity!$V$3:$V$258,0),2)+HE$9,255),Capacity!$S$3:$S$258,0),2)))</f>
        <v/>
      </c>
      <c r="HF20" t="str">
        <f>IF(HF19="","",IF($FI19="Y",0,INDEX(Capacity!$S$3:$T$258,MATCH(MOD(INDEX(Capacity!$V$3:$W$258,MATCH(INDEX($J19:$FE19,1,$FJ19),Capacity!$V$3:$V$258,0),2)+HF$9,255),Capacity!$S$3:$S$258,0),2)))</f>
        <v/>
      </c>
      <c r="HG20" t="str">
        <f>IF(HG19="","",IF($FI19="Y",0,INDEX(Capacity!$S$3:$T$258,MATCH(MOD(INDEX(Capacity!$V$3:$W$258,MATCH(INDEX($J19:$FE19,1,$FJ19),Capacity!$V$3:$V$258,0),2)+HG$9,255),Capacity!$S$3:$S$258,0),2)))</f>
        <v/>
      </c>
      <c r="HH20" t="str">
        <f>IF(HH19="","",IF($FI19="Y",0,INDEX(Capacity!$S$3:$T$258,MATCH(MOD(INDEX(Capacity!$V$3:$W$258,MATCH(INDEX($J19:$FE19,1,$FJ19),Capacity!$V$3:$V$258,0),2)+HH$9,255),Capacity!$S$3:$S$258,0),2)))</f>
        <v/>
      </c>
      <c r="HI20" t="str">
        <f>IF(HI19="","",IF($FI19="Y",0,INDEX(Capacity!$S$3:$T$258,MATCH(MOD(INDEX(Capacity!$V$3:$W$258,MATCH(INDEX($J19:$FE19,1,$FJ19),Capacity!$V$3:$V$258,0),2)+HI$9,255),Capacity!$S$3:$S$258,0),2)))</f>
        <v/>
      </c>
      <c r="HJ20" t="str">
        <f>IF(HJ19="","",IF($FI19="Y",0,INDEX(Capacity!$S$3:$T$258,MATCH(MOD(INDEX(Capacity!$V$3:$W$258,MATCH(INDEX($J19:$FE19,1,$FJ19),Capacity!$V$3:$V$258,0),2)+HJ$9,255),Capacity!$S$3:$S$258,0),2)))</f>
        <v/>
      </c>
      <c r="HK20" t="str">
        <f>IF(HK19="","",IF($FI19="Y",0,INDEX(Capacity!$S$3:$T$258,MATCH(MOD(INDEX(Capacity!$V$3:$W$258,MATCH(INDEX($J19:$FE19,1,$FJ19),Capacity!$V$3:$V$258,0),2)+HK$9,255),Capacity!$S$3:$S$258,0),2)))</f>
        <v/>
      </c>
      <c r="HL20" t="str">
        <f>IF(HL19="","",IF($FI19="Y",0,INDEX(Capacity!$S$3:$T$258,MATCH(MOD(INDEX(Capacity!$V$3:$W$258,MATCH(INDEX($J19:$FE19,1,$FJ19),Capacity!$V$3:$V$258,0),2)+HL$9,255),Capacity!$S$3:$S$258,0),2)))</f>
        <v/>
      </c>
      <c r="HM20" t="str">
        <f>IF(HM19="","",IF($FI19="Y",0,INDEX(Capacity!$S$3:$T$258,MATCH(MOD(INDEX(Capacity!$V$3:$W$258,MATCH(INDEX($J19:$FE19,1,$FJ19),Capacity!$V$3:$V$258,0),2)+HM$9,255),Capacity!$S$3:$S$258,0),2)))</f>
        <v/>
      </c>
      <c r="HN20" t="str">
        <f>IF(HN19="","",IF($FI19="Y",0,INDEX(Capacity!$S$3:$T$258,MATCH(MOD(INDEX(Capacity!$V$3:$W$258,MATCH(INDEX($J19:$FE19,1,$FJ19),Capacity!$V$3:$V$258,0),2)+HN$9,255),Capacity!$S$3:$S$258,0),2)))</f>
        <v/>
      </c>
      <c r="HO20" t="str">
        <f>IF(HO19="","",IF($FI19="Y",0,INDEX(Capacity!$S$3:$T$258,MATCH(MOD(INDEX(Capacity!$V$3:$W$258,MATCH(INDEX($J19:$FE19,1,$FJ19),Capacity!$V$3:$V$258,0),2)+HO$9,255),Capacity!$S$3:$S$258,0),2)))</f>
        <v/>
      </c>
      <c r="HP20" t="str">
        <f>IF(HP19="","",IF($FI19="Y",0,INDEX(Capacity!$S$3:$T$258,MATCH(MOD(INDEX(Capacity!$V$3:$W$258,MATCH(INDEX($J19:$FE19,1,$FJ19),Capacity!$V$3:$V$258,0),2)+HP$9,255),Capacity!$S$3:$S$258,0),2)))</f>
        <v/>
      </c>
      <c r="HQ20" t="str">
        <f>IF(HQ19="","",IF($FI19="Y",0,INDEX(Capacity!$S$3:$T$258,MATCH(MOD(INDEX(Capacity!$V$3:$W$258,MATCH(INDEX($J19:$FE19,1,$FJ19),Capacity!$V$3:$V$258,0),2)+HQ$9,255),Capacity!$S$3:$S$258,0),2)))</f>
        <v/>
      </c>
      <c r="HR20" t="str">
        <f>IF(HR19="","",IF($FI19="Y",0,INDEX(Capacity!$S$3:$T$258,MATCH(MOD(INDEX(Capacity!$V$3:$W$258,MATCH(INDEX($J19:$FE19,1,$FJ19),Capacity!$V$3:$V$258,0),2)+HR$9,255),Capacity!$S$3:$S$258,0),2)))</f>
        <v/>
      </c>
      <c r="HS20" t="str">
        <f>IF(HS19="","",IF($FI19="Y",0,INDEX(Capacity!$S$3:$T$258,MATCH(MOD(INDEX(Capacity!$V$3:$W$258,MATCH(INDEX($J19:$FE19,1,$FJ19),Capacity!$V$3:$V$258,0),2)+HS$9,255),Capacity!$S$3:$S$258,0),2)))</f>
        <v/>
      </c>
      <c r="HT20" t="str">
        <f>IF(HT19="","",IF($FI19="Y",0,INDEX(Capacity!$S$3:$T$258,MATCH(MOD(INDEX(Capacity!$V$3:$W$258,MATCH(INDEX($J19:$FE19,1,$FJ19),Capacity!$V$3:$V$258,0),2)+HT$9,255),Capacity!$S$3:$S$258,0),2)))</f>
        <v/>
      </c>
      <c r="HU20" t="str">
        <f>IF(HU19="","",IF($FI19="Y",0,INDEX(Capacity!$S$3:$T$258,MATCH(MOD(INDEX(Capacity!$V$3:$W$258,MATCH(INDEX($J19:$FE19,1,$FJ19),Capacity!$V$3:$V$258,0),2)+HU$9,255),Capacity!$S$3:$S$258,0),2)))</f>
        <v/>
      </c>
      <c r="HV20" t="str">
        <f>IF(HV19="","",IF($FI19="Y",0,INDEX(Capacity!$S$3:$T$258,MATCH(MOD(INDEX(Capacity!$V$3:$W$258,MATCH(INDEX($J19:$FE19,1,$FJ19),Capacity!$V$3:$V$258,0),2)+HV$9,255),Capacity!$S$3:$S$258,0),2)))</f>
        <v/>
      </c>
      <c r="HW20" t="str">
        <f>IF(HW19="","",IF($FI19="Y",0,INDEX(Capacity!$S$3:$T$258,MATCH(MOD(INDEX(Capacity!$V$3:$W$258,MATCH(INDEX($J19:$FE19,1,$FJ19),Capacity!$V$3:$V$258,0),2)+HW$9,255),Capacity!$S$3:$S$258,0),2)))</f>
        <v/>
      </c>
      <c r="HX20" t="str">
        <f>IF(HX19="","",IF($FI19="Y",0,INDEX(Capacity!$S$3:$T$258,MATCH(MOD(INDEX(Capacity!$V$3:$W$258,MATCH(INDEX($J19:$FE19,1,$FJ19),Capacity!$V$3:$V$258,0),2)+HX$9,255),Capacity!$S$3:$S$258,0),2)))</f>
        <v/>
      </c>
      <c r="HY20" t="str">
        <f>IF(HY19="","",IF($FI19="Y",0,INDEX(Capacity!$S$3:$T$258,MATCH(MOD(INDEX(Capacity!$V$3:$W$258,MATCH(INDEX($J19:$FE19,1,$FJ19),Capacity!$V$3:$V$258,0),2)+HY$9,255),Capacity!$S$3:$S$258,0),2)))</f>
        <v/>
      </c>
      <c r="HZ20" t="str">
        <f>IF(HZ19="","",IF($FI19="Y",0,INDEX(Capacity!$S$3:$T$258,MATCH(MOD(INDEX(Capacity!$V$3:$W$258,MATCH(INDEX($J19:$FE19,1,$FJ19),Capacity!$V$3:$V$258,0),2)+HZ$9,255),Capacity!$S$3:$S$258,0),2)))</f>
        <v/>
      </c>
      <c r="IA20" t="str">
        <f>IF(IA19="","",IF($FI19="Y",0,INDEX(Capacity!$S$3:$T$258,MATCH(MOD(INDEX(Capacity!$V$3:$W$258,MATCH(INDEX($J19:$FE19,1,$FJ19),Capacity!$V$3:$V$258,0),2)+IA$9,255),Capacity!$S$3:$S$258,0),2)))</f>
        <v/>
      </c>
      <c r="IB20" t="str">
        <f>IF(IB19="","",IF($FI19="Y",0,INDEX(Capacity!$S$3:$T$258,MATCH(MOD(INDEX(Capacity!$V$3:$W$258,MATCH(INDEX($J19:$FE19,1,$FJ19),Capacity!$V$3:$V$258,0),2)+IB$9,255),Capacity!$S$3:$S$258,0),2)))</f>
        <v/>
      </c>
      <c r="IC20" t="str">
        <f>IF(IC19="","",IF($FI19="Y",0,INDEX(Capacity!$S$3:$T$258,MATCH(MOD(INDEX(Capacity!$V$3:$W$258,MATCH(INDEX($J19:$FE19,1,$FJ19),Capacity!$V$3:$V$258,0),2)+IC$9,255),Capacity!$S$3:$S$258,0),2)))</f>
        <v/>
      </c>
      <c r="ID20" t="str">
        <f>IF(ID19="","",IF($FI19="Y",0,INDEX(Capacity!$S$3:$T$258,MATCH(MOD(INDEX(Capacity!$V$3:$W$258,MATCH(INDEX($J19:$FE19,1,$FJ19),Capacity!$V$3:$V$258,0),2)+ID$9,255),Capacity!$S$3:$S$258,0),2)))</f>
        <v/>
      </c>
      <c r="IE20" t="str">
        <f>IF(IE19="","",IF($FI19="Y",0,INDEX(Capacity!$S$3:$T$258,MATCH(MOD(INDEX(Capacity!$V$3:$W$258,MATCH(INDEX($J19:$FE19,1,$FJ19),Capacity!$V$3:$V$258,0),2)+IE$9,255),Capacity!$S$3:$S$258,0),2)))</f>
        <v/>
      </c>
      <c r="IF20" t="str">
        <f>IF(IF19="","",IF($FI19="Y",0,INDEX(Capacity!$S$3:$T$258,MATCH(MOD(INDEX(Capacity!$V$3:$W$258,MATCH(INDEX($J19:$FE19,1,$FJ19),Capacity!$V$3:$V$258,0),2)+IF$9,255),Capacity!$S$3:$S$258,0),2)))</f>
        <v/>
      </c>
      <c r="IG20" t="str">
        <f>IF(IG19="","",IF($FI19="Y",0,INDEX(Capacity!$S$3:$T$258,MATCH(MOD(INDEX(Capacity!$V$3:$W$258,MATCH(INDEX($J19:$FE19,1,$FJ19),Capacity!$V$3:$V$258,0),2)+IG$9,255),Capacity!$S$3:$S$258,0),2)))</f>
        <v/>
      </c>
      <c r="IH20" t="str">
        <f>IF(IH19="","",IF($FI19="Y",0,INDEX(Capacity!$S$3:$T$258,MATCH(MOD(INDEX(Capacity!$V$3:$W$258,MATCH(INDEX($J19:$FE19,1,$FJ19),Capacity!$V$3:$V$258,0),2)+IH$9,255),Capacity!$S$3:$S$258,0),2)))</f>
        <v/>
      </c>
      <c r="II20" t="str">
        <f>IF(II19="","",IF($FI19="Y",0,INDEX(Capacity!$S$3:$T$258,MATCH(MOD(INDEX(Capacity!$V$3:$W$258,MATCH(INDEX($J19:$FE19,1,$FJ19),Capacity!$V$3:$V$258,0),2)+II$9,255),Capacity!$S$3:$S$258,0),2)))</f>
        <v/>
      </c>
      <c r="IJ20" t="str">
        <f>IF(IJ19="","",IF($FI19="Y",0,INDEX(Capacity!$S$3:$T$258,MATCH(MOD(INDEX(Capacity!$V$3:$W$258,MATCH(INDEX($J19:$FE19,1,$FJ19),Capacity!$V$3:$V$258,0),2)+IJ$9,255),Capacity!$S$3:$S$258,0),2)))</f>
        <v/>
      </c>
      <c r="IK20" t="str">
        <f>IF(IK19="","",IF($FI19="Y",0,INDEX(Capacity!$S$3:$T$258,MATCH(MOD(INDEX(Capacity!$V$3:$W$258,MATCH(INDEX($J19:$FE19,1,$FJ19),Capacity!$V$3:$V$258,0),2)+IK$9,255),Capacity!$S$3:$S$258,0),2)))</f>
        <v/>
      </c>
      <c r="IL20" t="str">
        <f>IF(IL19="","",IF($FI19="Y",0,INDEX(Capacity!$S$3:$T$258,MATCH(MOD(INDEX(Capacity!$V$3:$W$258,MATCH(INDEX($J19:$FE19,1,$FJ19),Capacity!$V$3:$V$258,0),2)+IL$9,255),Capacity!$S$3:$S$258,0),2)))</f>
        <v/>
      </c>
      <c r="IM20" t="str">
        <f>IF(IM19="","",IF($FI19="Y",0,INDEX(Capacity!$S$3:$T$258,MATCH(MOD(INDEX(Capacity!$V$3:$W$258,MATCH(INDEX($J19:$FE19,1,$FJ19),Capacity!$V$3:$V$258,0),2)+IM$9,255),Capacity!$S$3:$S$258,0),2)))</f>
        <v/>
      </c>
      <c r="IN20" t="str">
        <f>IF(IN19="","",IF($FI19="Y",0,INDEX(Capacity!$S$3:$T$258,MATCH(MOD(INDEX(Capacity!$V$3:$W$258,MATCH(INDEX($J19:$FE19,1,$FJ19),Capacity!$V$3:$V$258,0),2)+IN$9,255),Capacity!$S$3:$S$258,0),2)))</f>
        <v/>
      </c>
      <c r="IO20" t="str">
        <f>IF(IO19="","",IF($FI19="Y",0,INDEX(Capacity!$S$3:$T$258,MATCH(MOD(INDEX(Capacity!$V$3:$W$258,MATCH(INDEX($J19:$FE19,1,$FJ19),Capacity!$V$3:$V$258,0),2)+IO$9,255),Capacity!$S$3:$S$258,0),2)))</f>
        <v/>
      </c>
      <c r="IP20" t="str">
        <f>IF(IP19="","",IF($FI19="Y",0,INDEX(Capacity!$S$3:$T$258,MATCH(MOD(INDEX(Capacity!$V$3:$W$258,MATCH(INDEX($J19:$FE19,1,$FJ19),Capacity!$V$3:$V$258,0),2)+IP$9,255),Capacity!$S$3:$S$258,0),2)))</f>
        <v/>
      </c>
      <c r="IQ20" t="str">
        <f>IF(IQ19="","",IF($FI19="Y",0,INDEX(Capacity!$S$3:$T$258,MATCH(MOD(INDEX(Capacity!$V$3:$W$258,MATCH(INDEX($J19:$FE19,1,$FJ19),Capacity!$V$3:$V$258,0),2)+IQ$9,255),Capacity!$S$3:$S$258,0),2)))</f>
        <v/>
      </c>
      <c r="IR20" t="str">
        <f>IF(IR19="","",IF($FI19="Y",0,INDEX(Capacity!$S$3:$T$258,MATCH(MOD(INDEX(Capacity!$V$3:$W$258,MATCH(INDEX($J19:$FE19,1,$FJ19),Capacity!$V$3:$V$258,0),2)+IR$9,255),Capacity!$S$3:$S$258,0),2)))</f>
        <v/>
      </c>
      <c r="IS20" t="str">
        <f>IF(IS19="","",IF($FI19="Y",0,INDEX(Capacity!$S$3:$T$258,MATCH(MOD(INDEX(Capacity!$V$3:$W$258,MATCH(INDEX($J19:$FE19,1,$FJ19),Capacity!$V$3:$V$258,0),2)+IS$9,255),Capacity!$S$3:$S$258,0),2)))</f>
        <v/>
      </c>
      <c r="IT20" t="str">
        <f>IF(IT19="","",IF($FI19="Y",0,INDEX(Capacity!$S$3:$T$258,MATCH(MOD(INDEX(Capacity!$V$3:$W$258,MATCH(INDEX($J19:$FE19,1,$FJ19),Capacity!$V$3:$V$258,0),2)+IT$9,255),Capacity!$S$3:$S$258,0),2)))</f>
        <v/>
      </c>
      <c r="IU20" t="str">
        <f>IF(IU19="","",IF($FI19="Y",0,INDEX(Capacity!$S$3:$T$258,MATCH(MOD(INDEX(Capacity!$V$3:$W$258,MATCH(INDEX($J19:$FE19,1,$FJ19),Capacity!$V$3:$V$258,0),2)+IU$9,255),Capacity!$S$3:$S$258,0),2)))</f>
        <v/>
      </c>
      <c r="IV20" t="str">
        <f>IF(IV19="","",IF($FI19="Y",0,INDEX(Capacity!$S$3:$T$258,MATCH(MOD(INDEX(Capacity!$V$3:$W$258,MATCH(INDEX($J19:$FE19,1,$FJ19),Capacity!$V$3:$V$258,0),2)+IV$9,255),Capacity!$S$3:$S$258,0),2)))</f>
        <v/>
      </c>
      <c r="IW20" t="str">
        <f>IF(IW19="","",IF($FI19="Y",0,INDEX(Capacity!$S$3:$T$258,MATCH(MOD(INDEX(Capacity!$V$3:$W$258,MATCH(INDEX($J19:$FE19,1,$FJ19),Capacity!$V$3:$V$258,0),2)+IW$9,255),Capacity!$S$3:$S$258,0),2)))</f>
        <v/>
      </c>
      <c r="IX20" t="str">
        <f>IF(IX19="","",IF($FI19="Y",0,INDEX(Capacity!$S$3:$T$258,MATCH(MOD(INDEX(Capacity!$V$3:$W$258,MATCH(INDEX($J19:$FE19,1,$FJ19),Capacity!$V$3:$V$258,0),2)+IX$9,255),Capacity!$S$3:$S$258,0),2)))</f>
        <v/>
      </c>
      <c r="IY20" t="str">
        <f>IF(IY19="","",IF($FI19="Y",0,INDEX(Capacity!$S$3:$T$258,MATCH(MOD(INDEX(Capacity!$V$3:$W$258,MATCH(INDEX($J19:$FE19,1,$FJ19),Capacity!$V$3:$V$258,0),2)+IY$9,255),Capacity!$S$3:$S$258,0),2)))</f>
        <v/>
      </c>
      <c r="IZ20" t="str">
        <f>IF(IZ19="","",IF($FI19="Y",0,INDEX(Capacity!$S$3:$T$258,MATCH(MOD(INDEX(Capacity!$V$3:$W$258,MATCH(INDEX($J19:$FE19,1,$FJ19),Capacity!$V$3:$V$258,0),2)+IZ$9,255),Capacity!$S$3:$S$258,0),2)))</f>
        <v/>
      </c>
      <c r="JA20" t="str">
        <f>IF(JA19="","",IF($FI19="Y",0,INDEX(Capacity!$S$3:$T$258,MATCH(MOD(INDEX(Capacity!$V$3:$W$258,MATCH(INDEX($J19:$FE19,1,$FJ19),Capacity!$V$3:$V$258,0),2)+JA$9,255),Capacity!$S$3:$S$258,0),2)))</f>
        <v/>
      </c>
      <c r="JB20" t="str">
        <f>IF(JB19="","",IF($FI19="Y",0,INDEX(Capacity!$S$3:$T$258,MATCH(MOD(INDEX(Capacity!$V$3:$W$258,MATCH(INDEX($J19:$FE19,1,$FJ19),Capacity!$V$3:$V$258,0),2)+JB$9,255),Capacity!$S$3:$S$258,0),2)))</f>
        <v/>
      </c>
      <c r="JC20" t="str">
        <f>IF(JC19="","",IF($FI19="Y",0,INDEX(Capacity!$S$3:$T$258,MATCH(MOD(INDEX(Capacity!$V$3:$W$258,MATCH(INDEX($J19:$FE19,1,$FJ19),Capacity!$V$3:$V$258,0),2)+JC$9,255),Capacity!$S$3:$S$258,0),2)))</f>
        <v/>
      </c>
      <c r="JD20" t="str">
        <f>IF(JD19="","",IF($FI19="Y",0,INDEX(Capacity!$S$3:$T$258,MATCH(MOD(INDEX(Capacity!$V$3:$W$258,MATCH(INDEX($J19:$FE19,1,$FJ19),Capacity!$V$3:$V$258,0),2)+JD$9,255),Capacity!$S$3:$S$258,0),2)))</f>
        <v/>
      </c>
      <c r="JE20" t="str">
        <f>IF(JE19="","",IF($FI19="Y",0,INDEX(Capacity!$S$3:$T$258,MATCH(MOD(INDEX(Capacity!$V$3:$W$258,MATCH(INDEX($J19:$FE19,1,$FJ19),Capacity!$V$3:$V$258,0),2)+JE$9,255),Capacity!$S$3:$S$258,0),2)))</f>
        <v/>
      </c>
      <c r="JF20" t="str">
        <f>IF(JF19="","",IF($FI19="Y",0,INDEX(Capacity!$S$3:$T$258,MATCH(MOD(INDEX(Capacity!$V$3:$W$258,MATCH(INDEX($J19:$FE19,1,$FJ19),Capacity!$V$3:$V$258,0),2)+JF$9,255),Capacity!$S$3:$S$258,0),2)))</f>
        <v/>
      </c>
      <c r="JG20" t="str">
        <f>IF(JG19="","",IF($FI19="Y",0,INDEX(Capacity!$S$3:$T$258,MATCH(MOD(INDEX(Capacity!$V$3:$W$258,MATCH(INDEX($J19:$FE19,1,$FJ19),Capacity!$V$3:$V$258,0),2)+JG$9,255),Capacity!$S$3:$S$258,0),2)))</f>
        <v/>
      </c>
      <c r="JH20" t="str">
        <f>IF(JH19="","",IF($FI19="Y",0,INDEX(Capacity!$S$3:$T$258,MATCH(MOD(INDEX(Capacity!$V$3:$W$258,MATCH(INDEX($J19:$FE19,1,$FJ19),Capacity!$V$3:$V$258,0),2)+JH$9,255),Capacity!$S$3:$S$258,0),2)))</f>
        <v/>
      </c>
      <c r="JI20" t="str">
        <f>IF(JI19="","",IF($FI19="Y",0,INDEX(Capacity!$S$3:$T$258,MATCH(MOD(INDEX(Capacity!$V$3:$W$258,MATCH(INDEX($J19:$FE19,1,$FJ19),Capacity!$V$3:$V$258,0),2)+JI$9,255),Capacity!$S$3:$S$258,0),2)))</f>
        <v/>
      </c>
      <c r="JJ20" t="str">
        <f>IF(JJ19="","",IF($FI19="Y",0,INDEX(Capacity!$S$3:$T$258,MATCH(MOD(INDEX(Capacity!$V$3:$W$258,MATCH(INDEX($J19:$FE19,1,$FJ19),Capacity!$V$3:$V$258,0),2)+JJ$9,255),Capacity!$S$3:$S$258,0),2)))</f>
        <v/>
      </c>
      <c r="JK20" t="str">
        <f>IF(JK19="","",IF($FI19="Y",0,INDEX(Capacity!$S$3:$T$258,MATCH(MOD(INDEX(Capacity!$V$3:$W$258,MATCH(INDEX($J19:$FE19,1,$FJ19),Capacity!$V$3:$V$258,0),2)+JK$9,255),Capacity!$S$3:$S$258,0),2)))</f>
        <v/>
      </c>
      <c r="JL20" t="str">
        <f>IF(JL19="","",IF($FI19="Y",0,INDEX(Capacity!$S$3:$T$258,MATCH(MOD(INDEX(Capacity!$V$3:$W$258,MATCH(INDEX($J19:$FE19,1,$FJ19),Capacity!$V$3:$V$258,0),2)+JL$9,255),Capacity!$S$3:$S$258,0),2)))</f>
        <v/>
      </c>
      <c r="JM20" t="str">
        <f>IF(JM19="","",IF($FI19="Y",0,INDEX(Capacity!$S$3:$T$258,MATCH(MOD(INDEX(Capacity!$V$3:$W$258,MATCH(INDEX($J19:$FE19,1,$FJ19),Capacity!$V$3:$V$258,0),2)+JM$9,255),Capacity!$S$3:$S$258,0),2)))</f>
        <v/>
      </c>
      <c r="JN20" t="str">
        <f>IF(JN19="","",IF($FI19="Y",0,INDEX(Capacity!$S$3:$T$258,MATCH(MOD(INDEX(Capacity!$V$3:$W$258,MATCH(INDEX($J19:$FE19,1,$FJ19),Capacity!$V$3:$V$258,0),2)+JN$9,255),Capacity!$S$3:$S$258,0),2)))</f>
        <v/>
      </c>
      <c r="JO20" t="str">
        <f>IF(JO19="","",IF($FI19="Y",0,INDEX(Capacity!$S$3:$T$258,MATCH(MOD(INDEX(Capacity!$V$3:$W$258,MATCH(INDEX($J19:$FE19,1,$FJ19),Capacity!$V$3:$V$258,0),2)+JO$9,255),Capacity!$S$3:$S$258,0),2)))</f>
        <v/>
      </c>
      <c r="JP20" t="str">
        <f>IF(JP19="","",IF($FI19="Y",0,INDEX(Capacity!$S$3:$T$258,MATCH(MOD(INDEX(Capacity!$V$3:$W$258,MATCH(INDEX($J19:$FE19,1,$FJ19),Capacity!$V$3:$V$258,0),2)+JP$9,255),Capacity!$S$3:$S$258,0),2)))</f>
        <v/>
      </c>
      <c r="JQ20" t="str">
        <f>IF(JQ19="","",IF($FI19="Y",0,INDEX(Capacity!$S$3:$T$258,MATCH(MOD(INDEX(Capacity!$V$3:$W$258,MATCH(INDEX($J19:$FE19,1,$FJ19),Capacity!$V$3:$V$258,0),2)+JQ$9,255),Capacity!$S$3:$S$258,0),2)))</f>
        <v/>
      </c>
      <c r="JR20" t="str">
        <f>IF(JR19="","",IF($FI19="Y",0,INDEX(Capacity!$S$3:$T$258,MATCH(MOD(INDEX(Capacity!$V$3:$W$258,MATCH(INDEX($J19:$FE19,1,$FJ19),Capacity!$V$3:$V$258,0),2)+JR$9,255),Capacity!$S$3:$S$258,0),2)))</f>
        <v/>
      </c>
      <c r="JS20" t="str">
        <f>IF(JS19="","",IF($FI19="Y",0,INDEX(Capacity!$S$3:$T$258,MATCH(MOD(INDEX(Capacity!$V$3:$W$258,MATCH(INDEX($J19:$FE19,1,$FJ19),Capacity!$V$3:$V$258,0),2)+JS$9,255),Capacity!$S$3:$S$258,0),2)))</f>
        <v/>
      </c>
      <c r="JT20" t="str">
        <f>IF(JT19="","",IF($FI19="Y",0,INDEX(Capacity!$S$3:$T$258,MATCH(MOD(INDEX(Capacity!$V$3:$W$258,MATCH(INDEX($J19:$FE19,1,$FJ19),Capacity!$V$3:$V$258,0),2)+JT$9,255),Capacity!$S$3:$S$258,0),2)))</f>
        <v/>
      </c>
      <c r="JU20" t="str">
        <f>IF(JU19="","",IF($FI19="Y",0,INDEX(Capacity!$S$3:$T$258,MATCH(MOD(INDEX(Capacity!$V$3:$W$258,MATCH(INDEX($J19:$FE19,1,$FJ19),Capacity!$V$3:$V$258,0),2)+JU$9,255),Capacity!$S$3:$S$258,0),2)))</f>
        <v/>
      </c>
      <c r="JV20" t="str">
        <f>IF(JV19="","",IF($FI19="Y",0,INDEX(Capacity!$S$3:$T$258,MATCH(MOD(INDEX(Capacity!$V$3:$W$258,MATCH(INDEX($J19:$FE19,1,$FJ19),Capacity!$V$3:$V$258,0),2)+JV$9,255),Capacity!$S$3:$S$258,0),2)))</f>
        <v/>
      </c>
      <c r="JW20" t="str">
        <f>IF(JW19="","",IF($FI19="Y",0,INDEX(Capacity!$S$3:$T$258,MATCH(MOD(INDEX(Capacity!$V$3:$W$258,MATCH(INDEX($J19:$FE19,1,$FJ19),Capacity!$V$3:$V$258,0),2)+JW$9,255),Capacity!$S$3:$S$258,0),2)))</f>
        <v/>
      </c>
      <c r="JX20" t="str">
        <f>IF(JX19="","",IF($FI19="Y",0,INDEX(Capacity!$S$3:$T$258,MATCH(MOD(INDEX(Capacity!$V$3:$W$258,MATCH(INDEX($J19:$FE19,1,$FJ19),Capacity!$V$3:$V$258,0),2)+JX$9,255),Capacity!$S$3:$S$258,0),2)))</f>
        <v/>
      </c>
      <c r="JY20" t="str">
        <f>IF(JY19="","",IF($FI19="Y",0,INDEX(Capacity!$S$3:$T$258,MATCH(MOD(INDEX(Capacity!$V$3:$W$258,MATCH(INDEX($J19:$FE19,1,$FJ19),Capacity!$V$3:$V$258,0),2)+JY$9,255),Capacity!$S$3:$S$258,0),2)))</f>
        <v/>
      </c>
      <c r="JZ20" t="str">
        <f>IF(JZ19="","",IF($FI19="Y",0,INDEX(Capacity!$S$3:$T$258,MATCH(MOD(INDEX(Capacity!$V$3:$W$258,MATCH(INDEX($J19:$FE19,1,$FJ19),Capacity!$V$3:$V$258,0),2)+JZ$9,255),Capacity!$S$3:$S$258,0),2)))</f>
        <v/>
      </c>
      <c r="KA20" t="str">
        <f>IF(KA19="","",IF($FI19="Y",0,INDEX(Capacity!$S$3:$T$258,MATCH(MOD(INDEX(Capacity!$V$3:$W$258,MATCH(INDEX($J19:$FE19,1,$FJ19),Capacity!$V$3:$V$258,0),2)+KA$9,255),Capacity!$S$3:$S$258,0),2)))</f>
        <v/>
      </c>
      <c r="KB20" t="str">
        <f>IF(KB19="","",IF($FI19="Y",0,INDEX(Capacity!$S$3:$T$258,MATCH(MOD(INDEX(Capacity!$V$3:$W$258,MATCH(INDEX($J19:$FE19,1,$FJ19),Capacity!$V$3:$V$258,0),2)+KB$9,255),Capacity!$S$3:$S$258,0),2)))</f>
        <v/>
      </c>
      <c r="KC20" t="str">
        <f>IF(KC19="","",IF($FI19="Y",0,INDEX(Capacity!$S$3:$T$258,MATCH(MOD(INDEX(Capacity!$V$3:$W$258,MATCH(INDEX($J19:$FE19,1,$FJ19),Capacity!$V$3:$V$258,0),2)+KC$9,255),Capacity!$S$3:$S$258,0),2)))</f>
        <v/>
      </c>
      <c r="KD20" t="str">
        <f>IF(KD19="","",IF($FI19="Y",0,INDEX(Capacity!$S$3:$T$258,MATCH(MOD(INDEX(Capacity!$V$3:$W$258,MATCH(INDEX($J19:$FE19,1,$FJ19),Capacity!$V$3:$V$258,0),2)+KD$9,255),Capacity!$S$3:$S$258,0),2)))</f>
        <v/>
      </c>
      <c r="KE20" t="str">
        <f>IF(KE19="","",IF($FI19="Y",0,INDEX(Capacity!$S$3:$T$258,MATCH(MOD(INDEX(Capacity!$V$3:$W$258,MATCH(INDEX($J19:$FE19,1,$FJ19),Capacity!$V$3:$V$258,0),2)+KE$9,255),Capacity!$S$3:$S$258,0),2)))</f>
        <v/>
      </c>
      <c r="KF20" t="str">
        <f>IF(KF19="","",IF($FI19="Y",0,INDEX(Capacity!$S$3:$T$258,MATCH(MOD(INDEX(Capacity!$V$3:$W$258,MATCH(INDEX($J19:$FE19,1,$FJ19),Capacity!$V$3:$V$258,0),2)+KF$9,255),Capacity!$S$3:$S$258,0),2)))</f>
        <v/>
      </c>
      <c r="KG20" t="str">
        <f>IF(KG19="","",IF($FI19="Y",0,INDEX(Capacity!$S$3:$T$258,MATCH(MOD(INDEX(Capacity!$V$3:$W$258,MATCH(INDEX($J19:$FE19,1,$FJ19),Capacity!$V$3:$V$258,0),2)+KG$9,255),Capacity!$S$3:$S$258,0),2)))</f>
        <v/>
      </c>
      <c r="KH20" t="str">
        <f>IF(KH19="","",IF($FI19="Y",0,INDEX(Capacity!$S$3:$T$258,MATCH(MOD(INDEX(Capacity!$V$3:$W$258,MATCH(INDEX($J19:$FE19,1,$FJ19),Capacity!$V$3:$V$258,0),2)+KH$9,255),Capacity!$S$3:$S$258,0),2)))</f>
        <v/>
      </c>
      <c r="KI20" t="str">
        <f>IF(KI19="","",IF($FI19="Y",0,INDEX(Capacity!$S$3:$T$258,MATCH(MOD(INDEX(Capacity!$V$3:$W$258,MATCH(INDEX($J19:$FE19,1,$FJ19),Capacity!$V$3:$V$258,0),2)+KI$9,255),Capacity!$S$3:$S$258,0),2)))</f>
        <v/>
      </c>
      <c r="KJ20" t="str">
        <f>IF(KJ19="","",IF($FI19="Y",0,INDEX(Capacity!$S$3:$T$258,MATCH(MOD(INDEX(Capacity!$V$3:$W$258,MATCH(INDEX($J19:$FE19,1,$FJ19),Capacity!$V$3:$V$258,0),2)+KJ$9,255),Capacity!$S$3:$S$258,0),2)))</f>
        <v/>
      </c>
      <c r="KK20" t="str">
        <f>IF(KK19="","",IF($FI19="Y",0,INDEX(Capacity!$S$3:$T$258,MATCH(MOD(INDEX(Capacity!$V$3:$W$258,MATCH(INDEX($J19:$FE19,1,$FJ19),Capacity!$V$3:$V$258,0),2)+KK$9,255),Capacity!$S$3:$S$258,0),2)))</f>
        <v/>
      </c>
      <c r="KL20" t="str">
        <f>IF(KL19="","",IF($FI19="Y",0,INDEX(Capacity!$S$3:$T$258,MATCH(MOD(INDEX(Capacity!$V$3:$W$258,MATCH(INDEX($J19:$FE19,1,$FJ19),Capacity!$V$3:$V$258,0),2)+KL$9,255),Capacity!$S$3:$S$258,0),2)))</f>
        <v/>
      </c>
      <c r="KM20" t="str">
        <f>IF(KM19="","",IF($FI19="Y",0,INDEX(Capacity!$S$3:$T$258,MATCH(MOD(INDEX(Capacity!$V$3:$W$258,MATCH(INDEX($J19:$FE19,1,$FJ19),Capacity!$V$3:$V$258,0),2)+KM$9,255),Capacity!$S$3:$S$258,0),2)))</f>
        <v/>
      </c>
      <c r="KN20" t="str">
        <f>IF(KN19="","",IF($FI19="Y",0,INDEX(Capacity!$S$3:$T$258,MATCH(MOD(INDEX(Capacity!$V$3:$W$258,MATCH(INDEX($J19:$FE19,1,$FJ19),Capacity!$V$3:$V$258,0),2)+KN$9,255),Capacity!$S$3:$S$258,0),2)))</f>
        <v/>
      </c>
      <c r="KO20" t="str">
        <f>IF(KO19="","",IF($FI19="Y",0,INDEX(Capacity!$S$3:$T$258,MATCH(MOD(INDEX(Capacity!$V$3:$W$258,MATCH(INDEX($J19:$FE19,1,$FJ19),Capacity!$V$3:$V$258,0),2)+KO$9,255),Capacity!$S$3:$S$258,0),2)))</f>
        <v/>
      </c>
      <c r="KP20" t="str">
        <f>IF(KP19="","",IF($FI19="Y",0,INDEX(Capacity!$S$3:$T$258,MATCH(MOD(INDEX(Capacity!$V$3:$W$258,MATCH(INDEX($J19:$FE19,1,$FJ19),Capacity!$V$3:$V$258,0),2)+KP$9,255),Capacity!$S$3:$S$258,0),2)))</f>
        <v/>
      </c>
      <c r="KQ20" t="str">
        <f>IF(KQ19="","",IF($FI19="Y",0,INDEX(Capacity!$S$3:$T$258,MATCH(MOD(INDEX(Capacity!$V$3:$W$258,MATCH(INDEX($J19:$FE19,1,$FJ19),Capacity!$V$3:$V$258,0),2)+KQ$9,255),Capacity!$S$3:$S$258,0),2)))</f>
        <v/>
      </c>
      <c r="KR20" t="str">
        <f>IF(KR19="","",IF($FI19="Y",0,INDEX(Capacity!$S$3:$T$258,MATCH(MOD(INDEX(Capacity!$V$3:$W$258,MATCH(INDEX($J19:$FE19,1,$FJ19),Capacity!$V$3:$V$258,0),2)+KR$9,255),Capacity!$S$3:$S$258,0),2)))</f>
        <v/>
      </c>
      <c r="KS20" t="str">
        <f>IF(KS19="","",IF($FI19="Y",0,INDEX(Capacity!$S$3:$T$258,MATCH(MOD(INDEX(Capacity!$V$3:$W$258,MATCH(INDEX($J19:$FE19,1,$FJ19),Capacity!$V$3:$V$258,0),2)+KS$9,255),Capacity!$S$3:$S$258,0),2)))</f>
        <v/>
      </c>
      <c r="KT20" t="str">
        <f>IF(KT19="","",IF($FI19="Y",0,INDEX(Capacity!$S$3:$T$258,MATCH(MOD(INDEX(Capacity!$V$3:$W$258,MATCH(INDEX($J19:$FE19,1,$FJ19),Capacity!$V$3:$V$258,0),2)+KT$9,255),Capacity!$S$3:$S$258,0),2)))</f>
        <v/>
      </c>
      <c r="KU20" t="str">
        <f>IF(KU19="","",IF($FI19="Y",0,INDEX(Capacity!$S$3:$T$258,MATCH(MOD(INDEX(Capacity!$V$3:$W$258,MATCH(INDEX($J19:$FE19,1,$FJ19),Capacity!$V$3:$V$258,0),2)+KU$9,255),Capacity!$S$3:$S$258,0),2)))</f>
        <v/>
      </c>
      <c r="KV20" t="str">
        <f>IF(KV19="","",IF($FI19="Y",0,INDEX(Capacity!$S$3:$T$258,MATCH(MOD(INDEX(Capacity!$V$3:$W$258,MATCH(INDEX($J19:$FE19,1,$FJ19),Capacity!$V$3:$V$258,0),2)+KV$9,255),Capacity!$S$3:$S$258,0),2)))</f>
        <v/>
      </c>
      <c r="KW20" t="str">
        <f>IF(KW19="","",IF($FI19="Y",0,INDEX(Capacity!$S$3:$T$258,MATCH(MOD(INDEX(Capacity!$V$3:$W$258,MATCH(INDEX($J19:$FE19,1,$FJ19),Capacity!$V$3:$V$258,0),2)+KW$9,255),Capacity!$S$3:$S$258,0),2)))</f>
        <v/>
      </c>
      <c r="KX20" t="str">
        <f>IF(KX19="","",IF($FI19="Y",0,INDEX(Capacity!$S$3:$T$258,MATCH(MOD(INDEX(Capacity!$V$3:$W$258,MATCH(INDEX($J19:$FE19,1,$FJ19),Capacity!$V$3:$V$258,0),2)+KX$9,255),Capacity!$S$3:$S$258,0),2)))</f>
        <v/>
      </c>
      <c r="KY20" t="str">
        <f>IF(KY19="","",IF($FI19="Y",0,INDEX(Capacity!$S$3:$T$258,MATCH(MOD(INDEX(Capacity!$V$3:$W$258,MATCH(INDEX($J19:$FE19,1,$FJ19),Capacity!$V$3:$V$258,0),2)+KY$9,255),Capacity!$S$3:$S$258,0),2)))</f>
        <v/>
      </c>
      <c r="KZ20" t="str">
        <f>IF(KZ19="","",IF($FI19="Y",0,INDEX(Capacity!$S$3:$T$258,MATCH(MOD(INDEX(Capacity!$V$3:$W$258,MATCH(INDEX($J19:$FE19,1,$FJ19),Capacity!$V$3:$V$258,0),2)+KZ$9,255),Capacity!$S$3:$S$258,0),2)))</f>
        <v/>
      </c>
      <c r="LA20" t="str">
        <f>IF(LA19="","",IF($FI19="Y",0,INDEX(Capacity!$S$3:$T$258,MATCH(MOD(INDEX(Capacity!$V$3:$W$258,MATCH(INDEX($J19:$FE19,1,$FJ19),Capacity!$V$3:$V$258,0),2)+LA$9,255),Capacity!$S$3:$S$258,0),2)))</f>
        <v/>
      </c>
      <c r="LB20" t="str">
        <f>IF(LB19="","",IF($FI19="Y",0,INDEX(Capacity!$S$3:$T$258,MATCH(MOD(INDEX(Capacity!$V$3:$W$258,MATCH(INDEX($J19:$FE19,1,$FJ19),Capacity!$V$3:$V$258,0),2)+LB$9,255),Capacity!$S$3:$S$258,0),2)))</f>
        <v/>
      </c>
      <c r="LC20" t="str">
        <f>IF(LC19="","",IF($FI19="Y",0,INDEX(Capacity!$S$3:$T$258,MATCH(MOD(INDEX(Capacity!$V$3:$W$258,MATCH(INDEX($J19:$FE19,1,$FJ19),Capacity!$V$3:$V$258,0),2)+LC$9,255),Capacity!$S$3:$S$258,0),2)))</f>
        <v/>
      </c>
      <c r="LD20" t="str">
        <f>IF(LD19="","",IF($FI19="Y",0,INDEX(Capacity!$S$3:$T$258,MATCH(MOD(INDEX(Capacity!$V$3:$W$258,MATCH(INDEX($J19:$FE19,1,$FJ19),Capacity!$V$3:$V$258,0),2)+LD$9,255),Capacity!$S$3:$S$258,0),2)))</f>
        <v/>
      </c>
      <c r="LE20" t="str">
        <f>IF(LE19="","",IF($FI19="Y",0,INDEX(Capacity!$S$3:$T$258,MATCH(MOD(INDEX(Capacity!$V$3:$W$258,MATCH(INDEX($J19:$FE19,1,$FJ19),Capacity!$V$3:$V$258,0),2)+LE$9,255),Capacity!$S$3:$S$258,0),2)))</f>
        <v/>
      </c>
      <c r="LF20" t="str">
        <f>IF(LF19="","",IF($FI19="Y",0,INDEX(Capacity!$S$3:$T$258,MATCH(MOD(INDEX(Capacity!$V$3:$W$258,MATCH(INDEX($J19:$FE19,1,$FJ19),Capacity!$V$3:$V$258,0),2)+LF$9,255),Capacity!$S$3:$S$258,0),2)))</f>
        <v/>
      </c>
      <c r="LG20" t="str">
        <f>IF(LG19="","",IF($FI19="Y",0,INDEX(Capacity!$S$3:$T$258,MATCH(MOD(INDEX(Capacity!$V$3:$W$258,MATCH(INDEX($J19:$FE19,1,$FJ19),Capacity!$V$3:$V$258,0),2)+LG$9,255),Capacity!$S$3:$S$258,0),2)))</f>
        <v/>
      </c>
      <c r="LH20" t="str">
        <f>IF(LH19="","",IF($FI19="Y",0,INDEX(Capacity!$S$3:$T$258,MATCH(MOD(INDEX(Capacity!$V$3:$W$258,MATCH(INDEX($J19:$FE19,1,$FJ19),Capacity!$V$3:$V$258,0),2)+LH$9,255),Capacity!$S$3:$S$258,0),2)))</f>
        <v/>
      </c>
    </row>
    <row r="21" spans="2:320" x14ac:dyDescent="0.25">
      <c r="B21" s="69">
        <f>INDEX(Capacity!$I$2:$O$162,MATCH('25x25ByteQRVersion2L'!AH9&amp;"-"&amp;'25x25ByteQRVersion2L'!AH10,Capacity!$I$2:$I$162,0),6)</f>
        <v>0</v>
      </c>
      <c r="C21" s="70" t="s">
        <v>465</v>
      </c>
      <c r="D21" s="45"/>
      <c r="E21" s="46"/>
      <c r="H21" s="3"/>
      <c r="I21" s="7">
        <f t="shared" si="26"/>
        <v>12</v>
      </c>
      <c r="J21" t="str">
        <f t="shared" si="33"/>
        <v/>
      </c>
      <c r="K21" t="str">
        <f t="shared" si="33"/>
        <v/>
      </c>
      <c r="L21" t="str">
        <f t="shared" si="33"/>
        <v/>
      </c>
      <c r="M21" t="str">
        <f t="shared" si="32"/>
        <v/>
      </c>
      <c r="N21" t="str">
        <f t="shared" si="32"/>
        <v/>
      </c>
      <c r="O21" t="str">
        <f t="shared" si="32"/>
        <v/>
      </c>
      <c r="P21" t="str">
        <f t="shared" si="32"/>
        <v/>
      </c>
      <c r="Q21" t="str">
        <f t="shared" si="32"/>
        <v/>
      </c>
      <c r="R21" t="str">
        <f t="shared" si="32"/>
        <v/>
      </c>
      <c r="S21" t="str">
        <f t="shared" si="32"/>
        <v/>
      </c>
      <c r="T21" t="str">
        <f t="shared" si="32"/>
        <v/>
      </c>
      <c r="U21">
        <f t="shared" si="32"/>
        <v>0</v>
      </c>
      <c r="V21">
        <f t="shared" si="32"/>
        <v>135</v>
      </c>
      <c r="W21">
        <f t="shared" si="32"/>
        <v>46</v>
      </c>
      <c r="X21">
        <f t="shared" si="32"/>
        <v>114</v>
      </c>
      <c r="Y21">
        <f t="shared" si="32"/>
        <v>82</v>
      </c>
      <c r="Z21">
        <f t="shared" si="32"/>
        <v>140</v>
      </c>
      <c r="AA21">
        <f t="shared" si="32"/>
        <v>254</v>
      </c>
      <c r="AB21">
        <f t="shared" si="32"/>
        <v>38</v>
      </c>
      <c r="AC21">
        <f t="shared" si="32"/>
        <v>251</v>
      </c>
      <c r="AD21">
        <f t="shared" si="32"/>
        <v>124</v>
      </c>
      <c r="AE21">
        <f t="shared" si="32"/>
        <v>70</v>
      </c>
      <c r="AF21">
        <f t="shared" si="32"/>
        <v>236</v>
      </c>
      <c r="AG21">
        <f t="shared" si="32"/>
        <v>17</v>
      </c>
      <c r="AH21">
        <f t="shared" si="32"/>
        <v>236</v>
      </c>
      <c r="AI21">
        <f t="shared" si="32"/>
        <v>17</v>
      </c>
      <c r="AJ21">
        <f t="shared" si="32"/>
        <v>236</v>
      </c>
      <c r="AK21">
        <f t="shared" si="32"/>
        <v>17</v>
      </c>
      <c r="AL21">
        <f t="shared" si="32"/>
        <v>236</v>
      </c>
      <c r="AM21">
        <f t="shared" si="32"/>
        <v>17</v>
      </c>
      <c r="AN21">
        <f t="shared" si="32"/>
        <v>236</v>
      </c>
      <c r="AO21">
        <f t="shared" si="32"/>
        <v>17</v>
      </c>
      <c r="AP21">
        <f t="shared" si="32"/>
        <v>236</v>
      </c>
      <c r="AQ21">
        <f t="shared" si="32"/>
        <v>17</v>
      </c>
      <c r="AR21">
        <f t="shared" si="32"/>
        <v>0</v>
      </c>
      <c r="AS21">
        <f t="shared" si="32"/>
        <v>0</v>
      </c>
      <c r="AT21">
        <f t="shared" si="32"/>
        <v>0</v>
      </c>
      <c r="AU21">
        <f t="shared" si="32"/>
        <v>0</v>
      </c>
      <c r="AV21">
        <f t="shared" si="32"/>
        <v>0</v>
      </c>
      <c r="AW21">
        <f t="shared" si="32"/>
        <v>0</v>
      </c>
      <c r="AX21">
        <f t="shared" si="32"/>
        <v>0</v>
      </c>
      <c r="AY21">
        <f t="shared" si="32"/>
        <v>0</v>
      </c>
      <c r="AZ21">
        <f t="shared" si="32"/>
        <v>0</v>
      </c>
      <c r="BA21">
        <f t="shared" si="32"/>
        <v>0</v>
      </c>
      <c r="BB21">
        <f t="shared" si="32"/>
        <v>0</v>
      </c>
      <c r="BC21">
        <f t="shared" si="32"/>
        <v>0</v>
      </c>
      <c r="BD21">
        <f t="shared" si="32"/>
        <v>0</v>
      </c>
      <c r="BE21">
        <f t="shared" si="32"/>
        <v>0</v>
      </c>
      <c r="BF21">
        <f t="shared" si="32"/>
        <v>0</v>
      </c>
      <c r="BG21">
        <f t="shared" si="32"/>
        <v>0</v>
      </c>
      <c r="BH21">
        <f t="shared" si="32"/>
        <v>0</v>
      </c>
      <c r="BI21">
        <f t="shared" si="32"/>
        <v>0</v>
      </c>
      <c r="BJ21">
        <f t="shared" si="32"/>
        <v>0</v>
      </c>
      <c r="BK21">
        <f t="shared" si="32"/>
        <v>0</v>
      </c>
      <c r="BL21">
        <f t="shared" si="32"/>
        <v>0</v>
      </c>
      <c r="BM21">
        <f t="shared" si="32"/>
        <v>0</v>
      </c>
      <c r="BN21">
        <f t="shared" si="32"/>
        <v>0</v>
      </c>
      <c r="BO21">
        <f t="shared" si="32"/>
        <v>0</v>
      </c>
      <c r="BP21">
        <f t="shared" si="32"/>
        <v>0</v>
      </c>
      <c r="BQ21">
        <f t="shared" si="32"/>
        <v>0</v>
      </c>
      <c r="BR21">
        <f t="shared" si="32"/>
        <v>0</v>
      </c>
      <c r="BS21">
        <f t="shared" si="32"/>
        <v>0</v>
      </c>
      <c r="BT21">
        <f t="shared" si="32"/>
        <v>0</v>
      </c>
      <c r="BU21">
        <f t="shared" si="28"/>
        <v>0</v>
      </c>
      <c r="BV21">
        <f t="shared" si="28"/>
        <v>0</v>
      </c>
      <c r="BW21">
        <f t="shared" si="28"/>
        <v>0</v>
      </c>
      <c r="BX21">
        <f t="shared" si="28"/>
        <v>0</v>
      </c>
      <c r="BY21">
        <f t="shared" si="28"/>
        <v>0</v>
      </c>
      <c r="BZ21">
        <f t="shared" si="28"/>
        <v>0</v>
      </c>
      <c r="CA21">
        <f t="shared" si="28"/>
        <v>0</v>
      </c>
      <c r="CB21">
        <f t="shared" si="28"/>
        <v>0</v>
      </c>
      <c r="CC21">
        <f t="shared" si="28"/>
        <v>0</v>
      </c>
      <c r="CD21">
        <f t="shared" si="28"/>
        <v>0</v>
      </c>
      <c r="CE21">
        <f t="shared" si="28"/>
        <v>0</v>
      </c>
      <c r="CF21">
        <f t="shared" si="28"/>
        <v>0</v>
      </c>
      <c r="CG21">
        <f t="shared" si="28"/>
        <v>0</v>
      </c>
      <c r="CH21">
        <f t="shared" si="28"/>
        <v>0</v>
      </c>
      <c r="CI21">
        <f t="shared" si="28"/>
        <v>0</v>
      </c>
      <c r="CJ21">
        <f t="shared" si="28"/>
        <v>0</v>
      </c>
      <c r="CK21">
        <f t="shared" si="35"/>
        <v>0</v>
      </c>
      <c r="CL21">
        <f t="shared" si="35"/>
        <v>0</v>
      </c>
      <c r="CM21">
        <f t="shared" si="35"/>
        <v>0</v>
      </c>
      <c r="CN21">
        <f t="shared" si="35"/>
        <v>0</v>
      </c>
      <c r="CO21">
        <f t="shared" si="35"/>
        <v>0</v>
      </c>
      <c r="CP21">
        <f t="shared" si="35"/>
        <v>0</v>
      </c>
      <c r="CQ21">
        <f t="shared" si="35"/>
        <v>0</v>
      </c>
      <c r="CR21">
        <f t="shared" si="35"/>
        <v>0</v>
      </c>
      <c r="CS21">
        <f t="shared" si="35"/>
        <v>0</v>
      </c>
      <c r="CT21">
        <f t="shared" si="35"/>
        <v>0</v>
      </c>
      <c r="CU21">
        <f t="shared" si="35"/>
        <v>0</v>
      </c>
      <c r="CV21">
        <f t="shared" si="35"/>
        <v>0</v>
      </c>
      <c r="CW21">
        <f t="shared" si="35"/>
        <v>0</v>
      </c>
      <c r="CX21">
        <f t="shared" si="35"/>
        <v>0</v>
      </c>
      <c r="CY21">
        <f t="shared" si="35"/>
        <v>0</v>
      </c>
      <c r="CZ21">
        <f t="shared" si="34"/>
        <v>0</v>
      </c>
      <c r="DA21">
        <f t="shared" si="34"/>
        <v>0</v>
      </c>
      <c r="DB21">
        <f t="shared" si="34"/>
        <v>0</v>
      </c>
      <c r="DC21">
        <f t="shared" si="34"/>
        <v>0</v>
      </c>
      <c r="DD21">
        <f t="shared" si="34"/>
        <v>0</v>
      </c>
      <c r="DE21">
        <f t="shared" si="34"/>
        <v>0</v>
      </c>
      <c r="DF21">
        <f t="shared" si="34"/>
        <v>0</v>
      </c>
      <c r="DG21">
        <f t="shared" si="34"/>
        <v>0</v>
      </c>
      <c r="DH21">
        <f t="shared" si="34"/>
        <v>0</v>
      </c>
      <c r="DI21">
        <f t="shared" si="34"/>
        <v>0</v>
      </c>
      <c r="DJ21">
        <f t="shared" si="34"/>
        <v>0</v>
      </c>
      <c r="DK21">
        <f t="shared" si="34"/>
        <v>0</v>
      </c>
      <c r="DL21">
        <f t="shared" si="34"/>
        <v>0</v>
      </c>
      <c r="DM21">
        <f t="shared" si="34"/>
        <v>0</v>
      </c>
      <c r="DN21">
        <f t="shared" si="34"/>
        <v>0</v>
      </c>
      <c r="DO21">
        <f t="shared" si="34"/>
        <v>0</v>
      </c>
      <c r="DP21">
        <f t="shared" si="34"/>
        <v>0</v>
      </c>
      <c r="DQ21">
        <f t="shared" si="34"/>
        <v>0</v>
      </c>
      <c r="DR21">
        <f t="shared" si="34"/>
        <v>0</v>
      </c>
      <c r="DS21">
        <f t="shared" si="34"/>
        <v>0</v>
      </c>
      <c r="DT21">
        <f t="shared" si="34"/>
        <v>0</v>
      </c>
      <c r="DU21">
        <f t="shared" si="34"/>
        <v>0</v>
      </c>
      <c r="DV21">
        <f t="shared" si="34"/>
        <v>0</v>
      </c>
      <c r="DW21">
        <f t="shared" si="34"/>
        <v>0</v>
      </c>
      <c r="DX21">
        <f t="shared" si="34"/>
        <v>0</v>
      </c>
      <c r="DY21">
        <f t="shared" si="34"/>
        <v>0</v>
      </c>
      <c r="DZ21">
        <f t="shared" si="34"/>
        <v>0</v>
      </c>
      <c r="EA21">
        <f t="shared" si="34"/>
        <v>0</v>
      </c>
      <c r="EB21">
        <f t="shared" si="34"/>
        <v>0</v>
      </c>
      <c r="EC21">
        <f t="shared" si="34"/>
        <v>0</v>
      </c>
      <c r="ED21">
        <f t="shared" si="34"/>
        <v>0</v>
      </c>
      <c r="EE21">
        <f t="shared" si="34"/>
        <v>0</v>
      </c>
      <c r="EF21">
        <f t="shared" si="34"/>
        <v>0</v>
      </c>
      <c r="EG21">
        <f t="shared" si="29"/>
        <v>0</v>
      </c>
      <c r="EH21">
        <f t="shared" si="29"/>
        <v>0</v>
      </c>
      <c r="EI21">
        <f t="shared" si="29"/>
        <v>0</v>
      </c>
      <c r="EJ21">
        <f t="shared" si="36"/>
        <v>0</v>
      </c>
      <c r="EK21">
        <f t="shared" si="36"/>
        <v>0</v>
      </c>
      <c r="EL21">
        <f t="shared" si="36"/>
        <v>0</v>
      </c>
      <c r="EM21">
        <f t="shared" si="36"/>
        <v>0</v>
      </c>
      <c r="EN21">
        <f t="shared" si="36"/>
        <v>0</v>
      </c>
      <c r="EO21">
        <f t="shared" si="36"/>
        <v>0</v>
      </c>
      <c r="EP21">
        <f t="shared" si="36"/>
        <v>0</v>
      </c>
      <c r="EQ21">
        <f t="shared" si="36"/>
        <v>0</v>
      </c>
      <c r="ER21">
        <f t="shared" si="36"/>
        <v>0</v>
      </c>
      <c r="ES21">
        <f t="shared" si="36"/>
        <v>0</v>
      </c>
      <c r="ET21">
        <f t="shared" si="36"/>
        <v>0</v>
      </c>
      <c r="EU21">
        <f t="shared" si="36"/>
        <v>0</v>
      </c>
      <c r="EV21">
        <f t="shared" si="36"/>
        <v>0</v>
      </c>
      <c r="EW21">
        <f t="shared" si="36"/>
        <v>0</v>
      </c>
      <c r="EX21">
        <f t="shared" si="36"/>
        <v>0</v>
      </c>
      <c r="EY21">
        <f t="shared" si="36"/>
        <v>0</v>
      </c>
      <c r="EZ21">
        <f t="shared" si="36"/>
        <v>0</v>
      </c>
      <c r="FA21">
        <f t="shared" si="36"/>
        <v>0</v>
      </c>
      <c r="FB21">
        <f t="shared" si="36"/>
        <v>0</v>
      </c>
      <c r="FC21">
        <f t="shared" si="36"/>
        <v>0</v>
      </c>
      <c r="FD21">
        <f t="shared" si="36"/>
        <v>0</v>
      </c>
      <c r="FE21">
        <f t="shared" si="36"/>
        <v>0</v>
      </c>
      <c r="FG21" s="48" t="str">
        <f t="shared" si="27"/>
        <v/>
      </c>
      <c r="FI21" s="1" t="str">
        <f t="shared" si="24"/>
        <v/>
      </c>
      <c r="FJ21">
        <f t="shared" si="25"/>
        <v>13</v>
      </c>
      <c r="FK21">
        <f>FM8-FJ20+1</f>
        <v>32</v>
      </c>
      <c r="FM21">
        <f>IF(FM20="","",IF($FI20="Y",0,INDEX(Capacity!$S$3:$T$258,MATCH(MOD(INDEX(Capacity!$V$3:$W$258,MATCH(INDEX($J20:$FE20,1,$FJ20),Capacity!$V$3:$V$258,0),2)+FM$9,255),Capacity!$S$3:$S$258,0),2)))</f>
        <v>168</v>
      </c>
      <c r="FN21">
        <f>IF(FN20="","",IF($FI20="Y",0,INDEX(Capacity!$S$3:$T$258,MATCH(MOD(INDEX(Capacity!$V$3:$W$258,MATCH(INDEX($J20:$FE20,1,$FJ20),Capacity!$V$3:$V$258,0),2)+FN$9,255),Capacity!$S$3:$S$258,0),2)))</f>
        <v>132</v>
      </c>
      <c r="FO21">
        <f>IF(FO20="","",IF($FI20="Y",0,INDEX(Capacity!$S$3:$T$258,MATCH(MOD(INDEX(Capacity!$V$3:$W$258,MATCH(INDEX($J20:$FE20,1,$FJ20),Capacity!$V$3:$V$258,0),2)+FO$9,255),Capacity!$S$3:$S$258,0),2)))</f>
        <v>178</v>
      </c>
      <c r="FP21">
        <f>IF(FP20="","",IF($FI20="Y",0,INDEX(Capacity!$S$3:$T$258,MATCH(MOD(INDEX(Capacity!$V$3:$W$258,MATCH(INDEX($J20:$FE20,1,$FJ20),Capacity!$V$3:$V$258,0),2)+FP$9,255),Capacity!$S$3:$S$258,0),2)))</f>
        <v>174</v>
      </c>
      <c r="FQ21">
        <f>IF(FQ20="","",IF($FI20="Y",0,INDEX(Capacity!$S$3:$T$258,MATCH(MOD(INDEX(Capacity!$V$3:$W$258,MATCH(INDEX($J20:$FE20,1,$FJ20),Capacity!$V$3:$V$258,0),2)+FQ$9,255),Capacity!$S$3:$S$258,0),2)))</f>
        <v>167</v>
      </c>
      <c r="FR21">
        <f>IF(FR20="","",IF($FI20="Y",0,INDEX(Capacity!$S$3:$T$258,MATCH(MOD(INDEX(Capacity!$V$3:$W$258,MATCH(INDEX($J20:$FE20,1,$FJ20),Capacity!$V$3:$V$258,0),2)+FR$9,255),Capacity!$S$3:$S$258,0),2)))</f>
        <v>128</v>
      </c>
      <c r="FS21">
        <f>IF(FS20="","",IF($FI20="Y",0,INDEX(Capacity!$S$3:$T$258,MATCH(MOD(INDEX(Capacity!$V$3:$W$258,MATCH(INDEX($J20:$FE20,1,$FJ20),Capacity!$V$3:$V$258,0),2)+FS$9,255),Capacity!$S$3:$S$258,0),2)))</f>
        <v>249</v>
      </c>
      <c r="FT21">
        <f>IF(FT20="","",IF($FI20="Y",0,INDEX(Capacity!$S$3:$T$258,MATCH(MOD(INDEX(Capacity!$V$3:$W$258,MATCH(INDEX($J20:$FE20,1,$FJ20),Capacity!$V$3:$V$258,0),2)+FT$9,255),Capacity!$S$3:$S$258,0),2)))</f>
        <v>81</v>
      </c>
      <c r="FU21">
        <f>IF(FU20="","",IF($FI20="Y",0,INDEX(Capacity!$S$3:$T$258,MATCH(MOD(INDEX(Capacity!$V$3:$W$258,MATCH(INDEX($J20:$FE20,1,$FJ20),Capacity!$V$3:$V$258,0),2)+FU$9,255),Capacity!$S$3:$S$258,0),2)))</f>
        <v>11</v>
      </c>
      <c r="FV21">
        <f>IF(FV20="","",IF($FI20="Y",0,INDEX(Capacity!$S$3:$T$258,MATCH(MOD(INDEX(Capacity!$V$3:$W$258,MATCH(INDEX($J20:$FE20,1,$FJ20),Capacity!$V$3:$V$258,0),2)+FV$9,255),Capacity!$S$3:$S$258,0),2)))</f>
        <v>227</v>
      </c>
      <c r="FW21">
        <f>IF(FW20="","",IF($FI20="Y",0,INDEX(Capacity!$S$3:$T$258,MATCH(MOD(INDEX(Capacity!$V$3:$W$258,MATCH(INDEX($J20:$FE20,1,$FJ20),Capacity!$V$3:$V$258,0),2)+FW$9,255),Capacity!$S$3:$S$258,0),2)))</f>
        <v>87</v>
      </c>
      <c r="FX21" t="str">
        <f>IF(FX20="","",IF($FI20="Y",0,INDEX(Capacity!$S$3:$T$258,MATCH(MOD(INDEX(Capacity!$V$3:$W$258,MATCH(INDEX($J20:$FE20,1,$FJ20),Capacity!$V$3:$V$258,0),2)+FX$9,255),Capacity!$S$3:$S$258,0),2)))</f>
        <v/>
      </c>
      <c r="FY21" t="str">
        <f>IF(FY20="","",IF($FI20="Y",0,INDEX(Capacity!$S$3:$T$258,MATCH(MOD(INDEX(Capacity!$V$3:$W$258,MATCH(INDEX($J20:$FE20,1,$FJ20),Capacity!$V$3:$V$258,0),2)+FY$9,255),Capacity!$S$3:$S$258,0),2)))</f>
        <v/>
      </c>
      <c r="FZ21" t="str">
        <f>IF(FZ20="","",IF($FI20="Y",0,INDEX(Capacity!$S$3:$T$258,MATCH(MOD(INDEX(Capacity!$V$3:$W$258,MATCH(INDEX($J20:$FE20,1,$FJ20),Capacity!$V$3:$V$258,0),2)+FZ$9,255),Capacity!$S$3:$S$258,0),2)))</f>
        <v/>
      </c>
      <c r="GA21" t="str">
        <f>IF(GA20="","",IF($FI20="Y",0,INDEX(Capacity!$S$3:$T$258,MATCH(MOD(INDEX(Capacity!$V$3:$W$258,MATCH(INDEX($J20:$FE20,1,$FJ20),Capacity!$V$3:$V$258,0),2)+GA$9,255),Capacity!$S$3:$S$258,0),2)))</f>
        <v/>
      </c>
      <c r="GB21" t="str">
        <f>IF(GB20="","",IF($FI20="Y",0,INDEX(Capacity!$S$3:$T$258,MATCH(MOD(INDEX(Capacity!$V$3:$W$258,MATCH(INDEX($J20:$FE20,1,$FJ20),Capacity!$V$3:$V$258,0),2)+GB$9,255),Capacity!$S$3:$S$258,0),2)))</f>
        <v/>
      </c>
      <c r="GC21" t="str">
        <f>IF(GC20="","",IF($FI20="Y",0,INDEX(Capacity!$S$3:$T$258,MATCH(MOD(INDEX(Capacity!$V$3:$W$258,MATCH(INDEX($J20:$FE20,1,$FJ20),Capacity!$V$3:$V$258,0),2)+GC$9,255),Capacity!$S$3:$S$258,0),2)))</f>
        <v/>
      </c>
      <c r="GD21" t="str">
        <f>IF(GD20="","",IF($FI20="Y",0,INDEX(Capacity!$S$3:$T$258,MATCH(MOD(INDEX(Capacity!$V$3:$W$258,MATCH(INDEX($J20:$FE20,1,$FJ20),Capacity!$V$3:$V$258,0),2)+GD$9,255),Capacity!$S$3:$S$258,0),2)))</f>
        <v/>
      </c>
      <c r="GE21" t="str">
        <f>IF(GE20="","",IF($FI20="Y",0,INDEX(Capacity!$S$3:$T$258,MATCH(MOD(INDEX(Capacity!$V$3:$W$258,MATCH(INDEX($J20:$FE20,1,$FJ20),Capacity!$V$3:$V$258,0),2)+GE$9,255),Capacity!$S$3:$S$258,0),2)))</f>
        <v/>
      </c>
      <c r="GF21" t="str">
        <f>IF(GF20="","",IF($FI20="Y",0,INDEX(Capacity!$S$3:$T$258,MATCH(MOD(INDEX(Capacity!$V$3:$W$258,MATCH(INDEX($J20:$FE20,1,$FJ20),Capacity!$V$3:$V$258,0),2)+GF$9,255),Capacity!$S$3:$S$258,0),2)))</f>
        <v/>
      </c>
      <c r="GG21" t="str">
        <f>IF(GG20="","",IF($FI20="Y",0,INDEX(Capacity!$S$3:$T$258,MATCH(MOD(INDEX(Capacity!$V$3:$W$258,MATCH(INDEX($J20:$FE20,1,$FJ20),Capacity!$V$3:$V$258,0),2)+GG$9,255),Capacity!$S$3:$S$258,0),2)))</f>
        <v/>
      </c>
      <c r="GH21" t="str">
        <f>IF(GH20="","",IF($FI20="Y",0,INDEX(Capacity!$S$3:$T$258,MATCH(MOD(INDEX(Capacity!$V$3:$W$258,MATCH(INDEX($J20:$FE20,1,$FJ20),Capacity!$V$3:$V$258,0),2)+GH$9,255),Capacity!$S$3:$S$258,0),2)))</f>
        <v/>
      </c>
      <c r="GI21" t="str">
        <f>IF(GI20="","",IF($FI20="Y",0,INDEX(Capacity!$S$3:$T$258,MATCH(MOD(INDEX(Capacity!$V$3:$W$258,MATCH(INDEX($J20:$FE20,1,$FJ20),Capacity!$V$3:$V$258,0),2)+GI$9,255),Capacity!$S$3:$S$258,0),2)))</f>
        <v/>
      </c>
      <c r="GJ21" t="str">
        <f>IF(GJ20="","",IF($FI20="Y",0,INDEX(Capacity!$S$3:$T$258,MATCH(MOD(INDEX(Capacity!$V$3:$W$258,MATCH(INDEX($J20:$FE20,1,$FJ20),Capacity!$V$3:$V$258,0),2)+GJ$9,255),Capacity!$S$3:$S$258,0),2)))</f>
        <v/>
      </c>
      <c r="GK21" t="str">
        <f>IF(GK20="","",IF($FI20="Y",0,INDEX(Capacity!$S$3:$T$258,MATCH(MOD(INDEX(Capacity!$V$3:$W$258,MATCH(INDEX($J20:$FE20,1,$FJ20),Capacity!$V$3:$V$258,0),2)+GK$9,255),Capacity!$S$3:$S$258,0),2)))</f>
        <v/>
      </c>
      <c r="GL21" t="str">
        <f>IF(GL20="","",IF($FI20="Y",0,INDEX(Capacity!$S$3:$T$258,MATCH(MOD(INDEX(Capacity!$V$3:$W$258,MATCH(INDEX($J20:$FE20,1,$FJ20),Capacity!$V$3:$V$258,0),2)+GL$9,255),Capacity!$S$3:$S$258,0),2)))</f>
        <v/>
      </c>
      <c r="GM21" t="str">
        <f>IF(GM20="","",IF($FI20="Y",0,INDEX(Capacity!$S$3:$T$258,MATCH(MOD(INDEX(Capacity!$V$3:$W$258,MATCH(INDEX($J20:$FE20,1,$FJ20),Capacity!$V$3:$V$258,0),2)+GM$9,255),Capacity!$S$3:$S$258,0),2)))</f>
        <v/>
      </c>
      <c r="GN21" t="str">
        <f>IF(GN20="","",IF($FI20="Y",0,INDEX(Capacity!$S$3:$T$258,MATCH(MOD(INDEX(Capacity!$V$3:$W$258,MATCH(INDEX($J20:$FE20,1,$FJ20),Capacity!$V$3:$V$258,0),2)+GN$9,255),Capacity!$S$3:$S$258,0),2)))</f>
        <v/>
      </c>
      <c r="GO21" t="str">
        <f>IF(GO20="","",IF($FI20="Y",0,INDEX(Capacity!$S$3:$T$258,MATCH(MOD(INDEX(Capacity!$V$3:$W$258,MATCH(INDEX($J20:$FE20,1,$FJ20),Capacity!$V$3:$V$258,0),2)+GO$9,255),Capacity!$S$3:$S$258,0),2)))</f>
        <v/>
      </c>
      <c r="GP21" t="str">
        <f>IF(GP20="","",IF($FI20="Y",0,INDEX(Capacity!$S$3:$T$258,MATCH(MOD(INDEX(Capacity!$V$3:$W$258,MATCH(INDEX($J20:$FE20,1,$FJ20),Capacity!$V$3:$V$258,0),2)+GP$9,255),Capacity!$S$3:$S$258,0),2)))</f>
        <v/>
      </c>
      <c r="GQ21" t="str">
        <f>IF(GQ20="","",IF($FI20="Y",0,INDEX(Capacity!$S$3:$T$258,MATCH(MOD(INDEX(Capacity!$V$3:$W$258,MATCH(INDEX($J20:$FE20,1,$FJ20),Capacity!$V$3:$V$258,0),2)+GQ$9,255),Capacity!$S$3:$S$258,0),2)))</f>
        <v/>
      </c>
      <c r="GR21" t="str">
        <f>IF(GR20="","",IF($FI20="Y",0,INDEX(Capacity!$S$3:$T$258,MATCH(MOD(INDEX(Capacity!$V$3:$W$258,MATCH(INDEX($J20:$FE20,1,$FJ20),Capacity!$V$3:$V$258,0),2)+GR$9,255),Capacity!$S$3:$S$258,0),2)))</f>
        <v/>
      </c>
      <c r="GS21" t="str">
        <f>IF(GS20="","",IF($FI20="Y",0,INDEX(Capacity!$S$3:$T$258,MATCH(MOD(INDEX(Capacity!$V$3:$W$258,MATCH(INDEX($J20:$FE20,1,$FJ20),Capacity!$V$3:$V$258,0),2)+GS$9,255),Capacity!$S$3:$S$258,0),2)))</f>
        <v/>
      </c>
      <c r="GT21" t="str">
        <f>IF(GT20="","",IF($FI20="Y",0,INDEX(Capacity!$S$3:$T$258,MATCH(MOD(INDEX(Capacity!$V$3:$W$258,MATCH(INDEX($J20:$FE20,1,$FJ20),Capacity!$V$3:$V$258,0),2)+GT$9,255),Capacity!$S$3:$S$258,0),2)))</f>
        <v/>
      </c>
      <c r="GU21" t="str">
        <f>IF(GU20="","",IF($FI20="Y",0,INDEX(Capacity!$S$3:$T$258,MATCH(MOD(INDEX(Capacity!$V$3:$W$258,MATCH(INDEX($J20:$FE20,1,$FJ20),Capacity!$V$3:$V$258,0),2)+GU$9,255),Capacity!$S$3:$S$258,0),2)))</f>
        <v/>
      </c>
      <c r="GV21" t="str">
        <f>IF(GV20="","",IF($FI20="Y",0,INDEX(Capacity!$S$3:$T$258,MATCH(MOD(INDEX(Capacity!$V$3:$W$258,MATCH(INDEX($J20:$FE20,1,$FJ20),Capacity!$V$3:$V$258,0),2)+GV$9,255),Capacity!$S$3:$S$258,0),2)))</f>
        <v/>
      </c>
      <c r="GW21" t="str">
        <f>IF(GW20="","",IF($FI20="Y",0,INDEX(Capacity!$S$3:$T$258,MATCH(MOD(INDEX(Capacity!$V$3:$W$258,MATCH(INDEX($J20:$FE20,1,$FJ20),Capacity!$V$3:$V$258,0),2)+GW$9,255),Capacity!$S$3:$S$258,0),2)))</f>
        <v/>
      </c>
      <c r="GX21" t="str">
        <f>IF(GX20="","",IF($FI20="Y",0,INDEX(Capacity!$S$3:$T$258,MATCH(MOD(INDEX(Capacity!$V$3:$W$258,MATCH(INDEX($J20:$FE20,1,$FJ20),Capacity!$V$3:$V$258,0),2)+GX$9,255),Capacity!$S$3:$S$258,0),2)))</f>
        <v/>
      </c>
      <c r="GY21" t="str">
        <f>IF(GY20="","",IF($FI20="Y",0,INDEX(Capacity!$S$3:$T$258,MATCH(MOD(INDEX(Capacity!$V$3:$W$258,MATCH(INDEX($J20:$FE20,1,$FJ20),Capacity!$V$3:$V$258,0),2)+GY$9,255),Capacity!$S$3:$S$258,0),2)))</f>
        <v/>
      </c>
      <c r="GZ21" t="str">
        <f>IF(GZ20="","",IF($FI20="Y",0,INDEX(Capacity!$S$3:$T$258,MATCH(MOD(INDEX(Capacity!$V$3:$W$258,MATCH(INDEX($J20:$FE20,1,$FJ20),Capacity!$V$3:$V$258,0),2)+GZ$9,255),Capacity!$S$3:$S$258,0),2)))</f>
        <v/>
      </c>
      <c r="HA21" t="str">
        <f>IF(HA20="","",IF($FI20="Y",0,INDEX(Capacity!$S$3:$T$258,MATCH(MOD(INDEX(Capacity!$V$3:$W$258,MATCH(INDEX($J20:$FE20,1,$FJ20),Capacity!$V$3:$V$258,0),2)+HA$9,255),Capacity!$S$3:$S$258,0),2)))</f>
        <v/>
      </c>
      <c r="HB21" t="str">
        <f>IF(HB20="","",IF($FI20="Y",0,INDEX(Capacity!$S$3:$T$258,MATCH(MOD(INDEX(Capacity!$V$3:$W$258,MATCH(INDEX($J20:$FE20,1,$FJ20),Capacity!$V$3:$V$258,0),2)+HB$9,255),Capacity!$S$3:$S$258,0),2)))</f>
        <v/>
      </c>
      <c r="HC21" t="str">
        <f>IF(HC20="","",IF($FI20="Y",0,INDEX(Capacity!$S$3:$T$258,MATCH(MOD(INDEX(Capacity!$V$3:$W$258,MATCH(INDEX($J20:$FE20,1,$FJ20),Capacity!$V$3:$V$258,0),2)+HC$9,255),Capacity!$S$3:$S$258,0),2)))</f>
        <v/>
      </c>
      <c r="HD21" t="str">
        <f>IF(HD20="","",IF($FI20="Y",0,INDEX(Capacity!$S$3:$T$258,MATCH(MOD(INDEX(Capacity!$V$3:$W$258,MATCH(INDEX($J20:$FE20,1,$FJ20),Capacity!$V$3:$V$258,0),2)+HD$9,255),Capacity!$S$3:$S$258,0),2)))</f>
        <v/>
      </c>
      <c r="HE21" t="str">
        <f>IF(HE20="","",IF($FI20="Y",0,INDEX(Capacity!$S$3:$T$258,MATCH(MOD(INDEX(Capacity!$V$3:$W$258,MATCH(INDEX($J20:$FE20,1,$FJ20),Capacity!$V$3:$V$258,0),2)+HE$9,255),Capacity!$S$3:$S$258,0),2)))</f>
        <v/>
      </c>
      <c r="HF21" t="str">
        <f>IF(HF20="","",IF($FI20="Y",0,INDEX(Capacity!$S$3:$T$258,MATCH(MOD(INDEX(Capacity!$V$3:$W$258,MATCH(INDEX($J20:$FE20,1,$FJ20),Capacity!$V$3:$V$258,0),2)+HF$9,255),Capacity!$S$3:$S$258,0),2)))</f>
        <v/>
      </c>
      <c r="HG21" t="str">
        <f>IF(HG20="","",IF($FI20="Y",0,INDEX(Capacity!$S$3:$T$258,MATCH(MOD(INDEX(Capacity!$V$3:$W$258,MATCH(INDEX($J20:$FE20,1,$FJ20),Capacity!$V$3:$V$258,0),2)+HG$9,255),Capacity!$S$3:$S$258,0),2)))</f>
        <v/>
      </c>
      <c r="HH21" t="str">
        <f>IF(HH20="","",IF($FI20="Y",0,INDEX(Capacity!$S$3:$T$258,MATCH(MOD(INDEX(Capacity!$V$3:$W$258,MATCH(INDEX($J20:$FE20,1,$FJ20),Capacity!$V$3:$V$258,0),2)+HH$9,255),Capacity!$S$3:$S$258,0),2)))</f>
        <v/>
      </c>
      <c r="HI21" t="str">
        <f>IF(HI20="","",IF($FI20="Y",0,INDEX(Capacity!$S$3:$T$258,MATCH(MOD(INDEX(Capacity!$V$3:$W$258,MATCH(INDEX($J20:$FE20,1,$FJ20),Capacity!$V$3:$V$258,0),2)+HI$9,255),Capacity!$S$3:$S$258,0),2)))</f>
        <v/>
      </c>
      <c r="HJ21" t="str">
        <f>IF(HJ20="","",IF($FI20="Y",0,INDEX(Capacity!$S$3:$T$258,MATCH(MOD(INDEX(Capacity!$V$3:$W$258,MATCH(INDEX($J20:$FE20,1,$FJ20),Capacity!$V$3:$V$258,0),2)+HJ$9,255),Capacity!$S$3:$S$258,0),2)))</f>
        <v/>
      </c>
      <c r="HK21" t="str">
        <f>IF(HK20="","",IF($FI20="Y",0,INDEX(Capacity!$S$3:$T$258,MATCH(MOD(INDEX(Capacity!$V$3:$W$258,MATCH(INDEX($J20:$FE20,1,$FJ20),Capacity!$V$3:$V$258,0),2)+HK$9,255),Capacity!$S$3:$S$258,0),2)))</f>
        <v/>
      </c>
      <c r="HL21" t="str">
        <f>IF(HL20="","",IF($FI20="Y",0,INDEX(Capacity!$S$3:$T$258,MATCH(MOD(INDEX(Capacity!$V$3:$W$258,MATCH(INDEX($J20:$FE20,1,$FJ20),Capacity!$V$3:$V$258,0),2)+HL$9,255),Capacity!$S$3:$S$258,0),2)))</f>
        <v/>
      </c>
      <c r="HM21" t="str">
        <f>IF(HM20="","",IF($FI20="Y",0,INDEX(Capacity!$S$3:$T$258,MATCH(MOD(INDEX(Capacity!$V$3:$W$258,MATCH(INDEX($J20:$FE20,1,$FJ20),Capacity!$V$3:$V$258,0),2)+HM$9,255),Capacity!$S$3:$S$258,0),2)))</f>
        <v/>
      </c>
      <c r="HN21" t="str">
        <f>IF(HN20="","",IF($FI20="Y",0,INDEX(Capacity!$S$3:$T$258,MATCH(MOD(INDEX(Capacity!$V$3:$W$258,MATCH(INDEX($J20:$FE20,1,$FJ20),Capacity!$V$3:$V$258,0),2)+HN$9,255),Capacity!$S$3:$S$258,0),2)))</f>
        <v/>
      </c>
      <c r="HO21" t="str">
        <f>IF(HO20="","",IF($FI20="Y",0,INDEX(Capacity!$S$3:$T$258,MATCH(MOD(INDEX(Capacity!$V$3:$W$258,MATCH(INDEX($J20:$FE20,1,$FJ20),Capacity!$V$3:$V$258,0),2)+HO$9,255),Capacity!$S$3:$S$258,0),2)))</f>
        <v/>
      </c>
      <c r="HP21" t="str">
        <f>IF(HP20="","",IF($FI20="Y",0,INDEX(Capacity!$S$3:$T$258,MATCH(MOD(INDEX(Capacity!$V$3:$W$258,MATCH(INDEX($J20:$FE20,1,$FJ20),Capacity!$V$3:$V$258,0),2)+HP$9,255),Capacity!$S$3:$S$258,0),2)))</f>
        <v/>
      </c>
      <c r="HQ21" t="str">
        <f>IF(HQ20="","",IF($FI20="Y",0,INDEX(Capacity!$S$3:$T$258,MATCH(MOD(INDEX(Capacity!$V$3:$W$258,MATCH(INDEX($J20:$FE20,1,$FJ20),Capacity!$V$3:$V$258,0),2)+HQ$9,255),Capacity!$S$3:$S$258,0),2)))</f>
        <v/>
      </c>
      <c r="HR21" t="str">
        <f>IF(HR20="","",IF($FI20="Y",0,INDEX(Capacity!$S$3:$T$258,MATCH(MOD(INDEX(Capacity!$V$3:$W$258,MATCH(INDEX($J20:$FE20,1,$FJ20),Capacity!$V$3:$V$258,0),2)+HR$9,255),Capacity!$S$3:$S$258,0),2)))</f>
        <v/>
      </c>
      <c r="HS21" t="str">
        <f>IF(HS20="","",IF($FI20="Y",0,INDEX(Capacity!$S$3:$T$258,MATCH(MOD(INDEX(Capacity!$V$3:$W$258,MATCH(INDEX($J20:$FE20,1,$FJ20),Capacity!$V$3:$V$258,0),2)+HS$9,255),Capacity!$S$3:$S$258,0),2)))</f>
        <v/>
      </c>
      <c r="HT21" t="str">
        <f>IF(HT20="","",IF($FI20="Y",0,INDEX(Capacity!$S$3:$T$258,MATCH(MOD(INDEX(Capacity!$V$3:$W$258,MATCH(INDEX($J20:$FE20,1,$FJ20),Capacity!$V$3:$V$258,0),2)+HT$9,255),Capacity!$S$3:$S$258,0),2)))</f>
        <v/>
      </c>
      <c r="HU21" t="str">
        <f>IF(HU20="","",IF($FI20="Y",0,INDEX(Capacity!$S$3:$T$258,MATCH(MOD(INDEX(Capacity!$V$3:$W$258,MATCH(INDEX($J20:$FE20,1,$FJ20),Capacity!$V$3:$V$258,0),2)+HU$9,255),Capacity!$S$3:$S$258,0),2)))</f>
        <v/>
      </c>
      <c r="HV21" t="str">
        <f>IF(HV20="","",IF($FI20="Y",0,INDEX(Capacity!$S$3:$T$258,MATCH(MOD(INDEX(Capacity!$V$3:$W$258,MATCH(INDEX($J20:$FE20,1,$FJ20),Capacity!$V$3:$V$258,0),2)+HV$9,255),Capacity!$S$3:$S$258,0),2)))</f>
        <v/>
      </c>
      <c r="HW21" t="str">
        <f>IF(HW20="","",IF($FI20="Y",0,INDEX(Capacity!$S$3:$T$258,MATCH(MOD(INDEX(Capacity!$V$3:$W$258,MATCH(INDEX($J20:$FE20,1,$FJ20),Capacity!$V$3:$V$258,0),2)+HW$9,255),Capacity!$S$3:$S$258,0),2)))</f>
        <v/>
      </c>
      <c r="HX21" t="str">
        <f>IF(HX20="","",IF($FI20="Y",0,INDEX(Capacity!$S$3:$T$258,MATCH(MOD(INDEX(Capacity!$V$3:$W$258,MATCH(INDEX($J20:$FE20,1,$FJ20),Capacity!$V$3:$V$258,0),2)+HX$9,255),Capacity!$S$3:$S$258,0),2)))</f>
        <v/>
      </c>
      <c r="HY21" t="str">
        <f>IF(HY20="","",IF($FI20="Y",0,INDEX(Capacity!$S$3:$T$258,MATCH(MOD(INDEX(Capacity!$V$3:$W$258,MATCH(INDEX($J20:$FE20,1,$FJ20),Capacity!$V$3:$V$258,0),2)+HY$9,255),Capacity!$S$3:$S$258,0),2)))</f>
        <v/>
      </c>
      <c r="HZ21" t="str">
        <f>IF(HZ20="","",IF($FI20="Y",0,INDEX(Capacity!$S$3:$T$258,MATCH(MOD(INDEX(Capacity!$V$3:$W$258,MATCH(INDEX($J20:$FE20,1,$FJ20),Capacity!$V$3:$V$258,0),2)+HZ$9,255),Capacity!$S$3:$S$258,0),2)))</f>
        <v/>
      </c>
      <c r="IA21" t="str">
        <f>IF(IA20="","",IF($FI20="Y",0,INDEX(Capacity!$S$3:$T$258,MATCH(MOD(INDEX(Capacity!$V$3:$W$258,MATCH(INDEX($J20:$FE20,1,$FJ20),Capacity!$V$3:$V$258,0),2)+IA$9,255),Capacity!$S$3:$S$258,0),2)))</f>
        <v/>
      </c>
      <c r="IB21" t="str">
        <f>IF(IB20="","",IF($FI20="Y",0,INDEX(Capacity!$S$3:$T$258,MATCH(MOD(INDEX(Capacity!$V$3:$W$258,MATCH(INDEX($J20:$FE20,1,$FJ20),Capacity!$V$3:$V$258,0),2)+IB$9,255),Capacity!$S$3:$S$258,0),2)))</f>
        <v/>
      </c>
      <c r="IC21" t="str">
        <f>IF(IC20="","",IF($FI20="Y",0,INDEX(Capacity!$S$3:$T$258,MATCH(MOD(INDEX(Capacity!$V$3:$W$258,MATCH(INDEX($J20:$FE20,1,$FJ20),Capacity!$V$3:$V$258,0),2)+IC$9,255),Capacity!$S$3:$S$258,0),2)))</f>
        <v/>
      </c>
      <c r="ID21" t="str">
        <f>IF(ID20="","",IF($FI20="Y",0,INDEX(Capacity!$S$3:$T$258,MATCH(MOD(INDEX(Capacity!$V$3:$W$258,MATCH(INDEX($J20:$FE20,1,$FJ20),Capacity!$V$3:$V$258,0),2)+ID$9,255),Capacity!$S$3:$S$258,0),2)))</f>
        <v/>
      </c>
      <c r="IE21" t="str">
        <f>IF(IE20="","",IF($FI20="Y",0,INDEX(Capacity!$S$3:$T$258,MATCH(MOD(INDEX(Capacity!$V$3:$W$258,MATCH(INDEX($J20:$FE20,1,$FJ20),Capacity!$V$3:$V$258,0),2)+IE$9,255),Capacity!$S$3:$S$258,0),2)))</f>
        <v/>
      </c>
      <c r="IF21" t="str">
        <f>IF(IF20="","",IF($FI20="Y",0,INDEX(Capacity!$S$3:$T$258,MATCH(MOD(INDEX(Capacity!$V$3:$W$258,MATCH(INDEX($J20:$FE20,1,$FJ20),Capacity!$V$3:$V$258,0),2)+IF$9,255),Capacity!$S$3:$S$258,0),2)))</f>
        <v/>
      </c>
      <c r="IG21" t="str">
        <f>IF(IG20="","",IF($FI20="Y",0,INDEX(Capacity!$S$3:$T$258,MATCH(MOD(INDEX(Capacity!$V$3:$W$258,MATCH(INDEX($J20:$FE20,1,$FJ20),Capacity!$V$3:$V$258,0),2)+IG$9,255),Capacity!$S$3:$S$258,0),2)))</f>
        <v/>
      </c>
      <c r="IH21" t="str">
        <f>IF(IH20="","",IF($FI20="Y",0,INDEX(Capacity!$S$3:$T$258,MATCH(MOD(INDEX(Capacity!$V$3:$W$258,MATCH(INDEX($J20:$FE20,1,$FJ20),Capacity!$V$3:$V$258,0),2)+IH$9,255),Capacity!$S$3:$S$258,0),2)))</f>
        <v/>
      </c>
      <c r="II21" t="str">
        <f>IF(II20="","",IF($FI20="Y",0,INDEX(Capacity!$S$3:$T$258,MATCH(MOD(INDEX(Capacity!$V$3:$W$258,MATCH(INDEX($J20:$FE20,1,$FJ20),Capacity!$V$3:$V$258,0),2)+II$9,255),Capacity!$S$3:$S$258,0),2)))</f>
        <v/>
      </c>
      <c r="IJ21" t="str">
        <f>IF(IJ20="","",IF($FI20="Y",0,INDEX(Capacity!$S$3:$T$258,MATCH(MOD(INDEX(Capacity!$V$3:$W$258,MATCH(INDEX($J20:$FE20,1,$FJ20),Capacity!$V$3:$V$258,0),2)+IJ$9,255),Capacity!$S$3:$S$258,0),2)))</f>
        <v/>
      </c>
      <c r="IK21" t="str">
        <f>IF(IK20="","",IF($FI20="Y",0,INDEX(Capacity!$S$3:$T$258,MATCH(MOD(INDEX(Capacity!$V$3:$W$258,MATCH(INDEX($J20:$FE20,1,$FJ20),Capacity!$V$3:$V$258,0),2)+IK$9,255),Capacity!$S$3:$S$258,0),2)))</f>
        <v/>
      </c>
      <c r="IL21" t="str">
        <f>IF(IL20="","",IF($FI20="Y",0,INDEX(Capacity!$S$3:$T$258,MATCH(MOD(INDEX(Capacity!$V$3:$W$258,MATCH(INDEX($J20:$FE20,1,$FJ20),Capacity!$V$3:$V$258,0),2)+IL$9,255),Capacity!$S$3:$S$258,0),2)))</f>
        <v/>
      </c>
      <c r="IM21" t="str">
        <f>IF(IM20="","",IF($FI20="Y",0,INDEX(Capacity!$S$3:$T$258,MATCH(MOD(INDEX(Capacity!$V$3:$W$258,MATCH(INDEX($J20:$FE20,1,$FJ20),Capacity!$V$3:$V$258,0),2)+IM$9,255),Capacity!$S$3:$S$258,0),2)))</f>
        <v/>
      </c>
      <c r="IN21" t="str">
        <f>IF(IN20="","",IF($FI20="Y",0,INDEX(Capacity!$S$3:$T$258,MATCH(MOD(INDEX(Capacity!$V$3:$W$258,MATCH(INDEX($J20:$FE20,1,$FJ20),Capacity!$V$3:$V$258,0),2)+IN$9,255),Capacity!$S$3:$S$258,0),2)))</f>
        <v/>
      </c>
      <c r="IO21" t="str">
        <f>IF(IO20="","",IF($FI20="Y",0,INDEX(Capacity!$S$3:$T$258,MATCH(MOD(INDEX(Capacity!$V$3:$W$258,MATCH(INDEX($J20:$FE20,1,$FJ20),Capacity!$V$3:$V$258,0),2)+IO$9,255),Capacity!$S$3:$S$258,0),2)))</f>
        <v/>
      </c>
      <c r="IP21" t="str">
        <f>IF(IP20="","",IF($FI20="Y",0,INDEX(Capacity!$S$3:$T$258,MATCH(MOD(INDEX(Capacity!$V$3:$W$258,MATCH(INDEX($J20:$FE20,1,$FJ20),Capacity!$V$3:$V$258,0),2)+IP$9,255),Capacity!$S$3:$S$258,0),2)))</f>
        <v/>
      </c>
      <c r="IQ21" t="str">
        <f>IF(IQ20="","",IF($FI20="Y",0,INDEX(Capacity!$S$3:$T$258,MATCH(MOD(INDEX(Capacity!$V$3:$W$258,MATCH(INDEX($J20:$FE20,1,$FJ20),Capacity!$V$3:$V$258,0),2)+IQ$9,255),Capacity!$S$3:$S$258,0),2)))</f>
        <v/>
      </c>
      <c r="IR21" t="str">
        <f>IF(IR20="","",IF($FI20="Y",0,INDEX(Capacity!$S$3:$T$258,MATCH(MOD(INDEX(Capacity!$V$3:$W$258,MATCH(INDEX($J20:$FE20,1,$FJ20),Capacity!$V$3:$V$258,0),2)+IR$9,255),Capacity!$S$3:$S$258,0),2)))</f>
        <v/>
      </c>
      <c r="IS21" t="str">
        <f>IF(IS20="","",IF($FI20="Y",0,INDEX(Capacity!$S$3:$T$258,MATCH(MOD(INDEX(Capacity!$V$3:$W$258,MATCH(INDEX($J20:$FE20,1,$FJ20),Capacity!$V$3:$V$258,0),2)+IS$9,255),Capacity!$S$3:$S$258,0),2)))</f>
        <v/>
      </c>
      <c r="IT21" t="str">
        <f>IF(IT20="","",IF($FI20="Y",0,INDEX(Capacity!$S$3:$T$258,MATCH(MOD(INDEX(Capacity!$V$3:$W$258,MATCH(INDEX($J20:$FE20,1,$FJ20),Capacity!$V$3:$V$258,0),2)+IT$9,255),Capacity!$S$3:$S$258,0),2)))</f>
        <v/>
      </c>
      <c r="IU21" t="str">
        <f>IF(IU20="","",IF($FI20="Y",0,INDEX(Capacity!$S$3:$T$258,MATCH(MOD(INDEX(Capacity!$V$3:$W$258,MATCH(INDEX($J20:$FE20,1,$FJ20),Capacity!$V$3:$V$258,0),2)+IU$9,255),Capacity!$S$3:$S$258,0),2)))</f>
        <v/>
      </c>
      <c r="IV21" t="str">
        <f>IF(IV20="","",IF($FI20="Y",0,INDEX(Capacity!$S$3:$T$258,MATCH(MOD(INDEX(Capacity!$V$3:$W$258,MATCH(INDEX($J20:$FE20,1,$FJ20),Capacity!$V$3:$V$258,0),2)+IV$9,255),Capacity!$S$3:$S$258,0),2)))</f>
        <v/>
      </c>
      <c r="IW21" t="str">
        <f>IF(IW20="","",IF($FI20="Y",0,INDEX(Capacity!$S$3:$T$258,MATCH(MOD(INDEX(Capacity!$V$3:$W$258,MATCH(INDEX($J20:$FE20,1,$FJ20),Capacity!$V$3:$V$258,0),2)+IW$9,255),Capacity!$S$3:$S$258,0),2)))</f>
        <v/>
      </c>
      <c r="IX21" t="str">
        <f>IF(IX20="","",IF($FI20="Y",0,INDEX(Capacity!$S$3:$T$258,MATCH(MOD(INDEX(Capacity!$V$3:$W$258,MATCH(INDEX($J20:$FE20,1,$FJ20),Capacity!$V$3:$V$258,0),2)+IX$9,255),Capacity!$S$3:$S$258,0),2)))</f>
        <v/>
      </c>
      <c r="IY21" t="str">
        <f>IF(IY20="","",IF($FI20="Y",0,INDEX(Capacity!$S$3:$T$258,MATCH(MOD(INDEX(Capacity!$V$3:$W$258,MATCH(INDEX($J20:$FE20,1,$FJ20),Capacity!$V$3:$V$258,0),2)+IY$9,255),Capacity!$S$3:$S$258,0),2)))</f>
        <v/>
      </c>
      <c r="IZ21" t="str">
        <f>IF(IZ20="","",IF($FI20="Y",0,INDEX(Capacity!$S$3:$T$258,MATCH(MOD(INDEX(Capacity!$V$3:$W$258,MATCH(INDEX($J20:$FE20,1,$FJ20),Capacity!$V$3:$V$258,0),2)+IZ$9,255),Capacity!$S$3:$S$258,0),2)))</f>
        <v/>
      </c>
      <c r="JA21" t="str">
        <f>IF(JA20="","",IF($FI20="Y",0,INDEX(Capacity!$S$3:$T$258,MATCH(MOD(INDEX(Capacity!$V$3:$W$258,MATCH(INDEX($J20:$FE20,1,$FJ20),Capacity!$V$3:$V$258,0),2)+JA$9,255),Capacity!$S$3:$S$258,0),2)))</f>
        <v/>
      </c>
      <c r="JB21" t="str">
        <f>IF(JB20="","",IF($FI20="Y",0,INDEX(Capacity!$S$3:$T$258,MATCH(MOD(INDEX(Capacity!$V$3:$W$258,MATCH(INDEX($J20:$FE20,1,$FJ20),Capacity!$V$3:$V$258,0),2)+JB$9,255),Capacity!$S$3:$S$258,0),2)))</f>
        <v/>
      </c>
      <c r="JC21" t="str">
        <f>IF(JC20="","",IF($FI20="Y",0,INDEX(Capacity!$S$3:$T$258,MATCH(MOD(INDEX(Capacity!$V$3:$W$258,MATCH(INDEX($J20:$FE20,1,$FJ20),Capacity!$V$3:$V$258,0),2)+JC$9,255),Capacity!$S$3:$S$258,0),2)))</f>
        <v/>
      </c>
      <c r="JD21" t="str">
        <f>IF(JD20="","",IF($FI20="Y",0,INDEX(Capacity!$S$3:$T$258,MATCH(MOD(INDEX(Capacity!$V$3:$W$258,MATCH(INDEX($J20:$FE20,1,$FJ20),Capacity!$V$3:$V$258,0),2)+JD$9,255),Capacity!$S$3:$S$258,0),2)))</f>
        <v/>
      </c>
      <c r="JE21" t="str">
        <f>IF(JE20="","",IF($FI20="Y",0,INDEX(Capacity!$S$3:$T$258,MATCH(MOD(INDEX(Capacity!$V$3:$W$258,MATCH(INDEX($J20:$FE20,1,$FJ20),Capacity!$V$3:$V$258,0),2)+JE$9,255),Capacity!$S$3:$S$258,0),2)))</f>
        <v/>
      </c>
      <c r="JF21" t="str">
        <f>IF(JF20="","",IF($FI20="Y",0,INDEX(Capacity!$S$3:$T$258,MATCH(MOD(INDEX(Capacity!$V$3:$W$258,MATCH(INDEX($J20:$FE20,1,$FJ20),Capacity!$V$3:$V$258,0),2)+JF$9,255),Capacity!$S$3:$S$258,0),2)))</f>
        <v/>
      </c>
      <c r="JG21" t="str">
        <f>IF(JG20="","",IF($FI20="Y",0,INDEX(Capacity!$S$3:$T$258,MATCH(MOD(INDEX(Capacity!$V$3:$W$258,MATCH(INDEX($J20:$FE20,1,$FJ20),Capacity!$V$3:$V$258,0),2)+JG$9,255),Capacity!$S$3:$S$258,0),2)))</f>
        <v/>
      </c>
      <c r="JH21" t="str">
        <f>IF(JH20="","",IF($FI20="Y",0,INDEX(Capacity!$S$3:$T$258,MATCH(MOD(INDEX(Capacity!$V$3:$W$258,MATCH(INDEX($J20:$FE20,1,$FJ20),Capacity!$V$3:$V$258,0),2)+JH$9,255),Capacity!$S$3:$S$258,0),2)))</f>
        <v/>
      </c>
      <c r="JI21" t="str">
        <f>IF(JI20="","",IF($FI20="Y",0,INDEX(Capacity!$S$3:$T$258,MATCH(MOD(INDEX(Capacity!$V$3:$W$258,MATCH(INDEX($J20:$FE20,1,$FJ20),Capacity!$V$3:$V$258,0),2)+JI$9,255),Capacity!$S$3:$S$258,0),2)))</f>
        <v/>
      </c>
      <c r="JJ21" t="str">
        <f>IF(JJ20="","",IF($FI20="Y",0,INDEX(Capacity!$S$3:$T$258,MATCH(MOD(INDEX(Capacity!$V$3:$W$258,MATCH(INDEX($J20:$FE20,1,$FJ20),Capacity!$V$3:$V$258,0),2)+JJ$9,255),Capacity!$S$3:$S$258,0),2)))</f>
        <v/>
      </c>
      <c r="JK21" t="str">
        <f>IF(JK20="","",IF($FI20="Y",0,INDEX(Capacity!$S$3:$T$258,MATCH(MOD(INDEX(Capacity!$V$3:$W$258,MATCH(INDEX($J20:$FE20,1,$FJ20),Capacity!$V$3:$V$258,0),2)+JK$9,255),Capacity!$S$3:$S$258,0),2)))</f>
        <v/>
      </c>
      <c r="JL21" t="str">
        <f>IF(JL20="","",IF($FI20="Y",0,INDEX(Capacity!$S$3:$T$258,MATCH(MOD(INDEX(Capacity!$V$3:$W$258,MATCH(INDEX($J20:$FE20,1,$FJ20),Capacity!$V$3:$V$258,0),2)+JL$9,255),Capacity!$S$3:$S$258,0),2)))</f>
        <v/>
      </c>
      <c r="JM21" t="str">
        <f>IF(JM20="","",IF($FI20="Y",0,INDEX(Capacity!$S$3:$T$258,MATCH(MOD(INDEX(Capacity!$V$3:$W$258,MATCH(INDEX($J20:$FE20,1,$FJ20),Capacity!$V$3:$V$258,0),2)+JM$9,255),Capacity!$S$3:$S$258,0),2)))</f>
        <v/>
      </c>
      <c r="JN21" t="str">
        <f>IF(JN20="","",IF($FI20="Y",0,INDEX(Capacity!$S$3:$T$258,MATCH(MOD(INDEX(Capacity!$V$3:$W$258,MATCH(INDEX($J20:$FE20,1,$FJ20),Capacity!$V$3:$V$258,0),2)+JN$9,255),Capacity!$S$3:$S$258,0),2)))</f>
        <v/>
      </c>
      <c r="JO21" t="str">
        <f>IF(JO20="","",IF($FI20="Y",0,INDEX(Capacity!$S$3:$T$258,MATCH(MOD(INDEX(Capacity!$V$3:$W$258,MATCH(INDEX($J20:$FE20,1,$FJ20),Capacity!$V$3:$V$258,0),2)+JO$9,255),Capacity!$S$3:$S$258,0),2)))</f>
        <v/>
      </c>
      <c r="JP21" t="str">
        <f>IF(JP20="","",IF($FI20="Y",0,INDEX(Capacity!$S$3:$T$258,MATCH(MOD(INDEX(Capacity!$V$3:$W$258,MATCH(INDEX($J20:$FE20,1,$FJ20),Capacity!$V$3:$V$258,0),2)+JP$9,255),Capacity!$S$3:$S$258,0),2)))</f>
        <v/>
      </c>
      <c r="JQ21" t="str">
        <f>IF(JQ20="","",IF($FI20="Y",0,INDEX(Capacity!$S$3:$T$258,MATCH(MOD(INDEX(Capacity!$V$3:$W$258,MATCH(INDEX($J20:$FE20,1,$FJ20),Capacity!$V$3:$V$258,0),2)+JQ$9,255),Capacity!$S$3:$S$258,0),2)))</f>
        <v/>
      </c>
      <c r="JR21" t="str">
        <f>IF(JR20="","",IF($FI20="Y",0,INDEX(Capacity!$S$3:$T$258,MATCH(MOD(INDEX(Capacity!$V$3:$W$258,MATCH(INDEX($J20:$FE20,1,$FJ20),Capacity!$V$3:$V$258,0),2)+JR$9,255),Capacity!$S$3:$S$258,0),2)))</f>
        <v/>
      </c>
      <c r="JS21" t="str">
        <f>IF(JS20="","",IF($FI20="Y",0,INDEX(Capacity!$S$3:$T$258,MATCH(MOD(INDEX(Capacity!$V$3:$W$258,MATCH(INDEX($J20:$FE20,1,$FJ20),Capacity!$V$3:$V$258,0),2)+JS$9,255),Capacity!$S$3:$S$258,0),2)))</f>
        <v/>
      </c>
      <c r="JT21" t="str">
        <f>IF(JT20="","",IF($FI20="Y",0,INDEX(Capacity!$S$3:$T$258,MATCH(MOD(INDEX(Capacity!$V$3:$W$258,MATCH(INDEX($J20:$FE20,1,$FJ20),Capacity!$V$3:$V$258,0),2)+JT$9,255),Capacity!$S$3:$S$258,0),2)))</f>
        <v/>
      </c>
      <c r="JU21" t="str">
        <f>IF(JU20="","",IF($FI20="Y",0,INDEX(Capacity!$S$3:$T$258,MATCH(MOD(INDEX(Capacity!$V$3:$W$258,MATCH(INDEX($J20:$FE20,1,$FJ20),Capacity!$V$3:$V$258,0),2)+JU$9,255),Capacity!$S$3:$S$258,0),2)))</f>
        <v/>
      </c>
      <c r="JV21" t="str">
        <f>IF(JV20="","",IF($FI20="Y",0,INDEX(Capacity!$S$3:$T$258,MATCH(MOD(INDEX(Capacity!$V$3:$W$258,MATCH(INDEX($J20:$FE20,1,$FJ20),Capacity!$V$3:$V$258,0),2)+JV$9,255),Capacity!$S$3:$S$258,0),2)))</f>
        <v/>
      </c>
      <c r="JW21" t="str">
        <f>IF(JW20="","",IF($FI20="Y",0,INDEX(Capacity!$S$3:$T$258,MATCH(MOD(INDEX(Capacity!$V$3:$W$258,MATCH(INDEX($J20:$FE20,1,$FJ20),Capacity!$V$3:$V$258,0),2)+JW$9,255),Capacity!$S$3:$S$258,0),2)))</f>
        <v/>
      </c>
      <c r="JX21" t="str">
        <f>IF(JX20="","",IF($FI20="Y",0,INDEX(Capacity!$S$3:$T$258,MATCH(MOD(INDEX(Capacity!$V$3:$W$258,MATCH(INDEX($J20:$FE20,1,$FJ20),Capacity!$V$3:$V$258,0),2)+JX$9,255),Capacity!$S$3:$S$258,0),2)))</f>
        <v/>
      </c>
      <c r="JY21" t="str">
        <f>IF(JY20="","",IF($FI20="Y",0,INDEX(Capacity!$S$3:$T$258,MATCH(MOD(INDEX(Capacity!$V$3:$W$258,MATCH(INDEX($J20:$FE20,1,$FJ20),Capacity!$V$3:$V$258,0),2)+JY$9,255),Capacity!$S$3:$S$258,0),2)))</f>
        <v/>
      </c>
      <c r="JZ21" t="str">
        <f>IF(JZ20="","",IF($FI20="Y",0,INDEX(Capacity!$S$3:$T$258,MATCH(MOD(INDEX(Capacity!$V$3:$W$258,MATCH(INDEX($J20:$FE20,1,$FJ20),Capacity!$V$3:$V$258,0),2)+JZ$9,255),Capacity!$S$3:$S$258,0),2)))</f>
        <v/>
      </c>
      <c r="KA21" t="str">
        <f>IF(KA20="","",IF($FI20="Y",0,INDEX(Capacity!$S$3:$T$258,MATCH(MOD(INDEX(Capacity!$V$3:$W$258,MATCH(INDEX($J20:$FE20,1,$FJ20),Capacity!$V$3:$V$258,0),2)+KA$9,255),Capacity!$S$3:$S$258,0),2)))</f>
        <v/>
      </c>
      <c r="KB21" t="str">
        <f>IF(KB20="","",IF($FI20="Y",0,INDEX(Capacity!$S$3:$T$258,MATCH(MOD(INDEX(Capacity!$V$3:$W$258,MATCH(INDEX($J20:$FE20,1,$FJ20),Capacity!$V$3:$V$258,0),2)+KB$9,255),Capacity!$S$3:$S$258,0),2)))</f>
        <v/>
      </c>
      <c r="KC21" t="str">
        <f>IF(KC20="","",IF($FI20="Y",0,INDEX(Capacity!$S$3:$T$258,MATCH(MOD(INDEX(Capacity!$V$3:$W$258,MATCH(INDEX($J20:$FE20,1,$FJ20),Capacity!$V$3:$V$258,0),2)+KC$9,255),Capacity!$S$3:$S$258,0),2)))</f>
        <v/>
      </c>
      <c r="KD21" t="str">
        <f>IF(KD20="","",IF($FI20="Y",0,INDEX(Capacity!$S$3:$T$258,MATCH(MOD(INDEX(Capacity!$V$3:$W$258,MATCH(INDEX($J20:$FE20,1,$FJ20),Capacity!$V$3:$V$258,0),2)+KD$9,255),Capacity!$S$3:$S$258,0),2)))</f>
        <v/>
      </c>
      <c r="KE21" t="str">
        <f>IF(KE20="","",IF($FI20="Y",0,INDEX(Capacity!$S$3:$T$258,MATCH(MOD(INDEX(Capacity!$V$3:$W$258,MATCH(INDEX($J20:$FE20,1,$FJ20),Capacity!$V$3:$V$258,0),2)+KE$9,255),Capacity!$S$3:$S$258,0),2)))</f>
        <v/>
      </c>
      <c r="KF21" t="str">
        <f>IF(KF20="","",IF($FI20="Y",0,INDEX(Capacity!$S$3:$T$258,MATCH(MOD(INDEX(Capacity!$V$3:$W$258,MATCH(INDEX($J20:$FE20,1,$FJ20),Capacity!$V$3:$V$258,0),2)+KF$9,255),Capacity!$S$3:$S$258,0),2)))</f>
        <v/>
      </c>
      <c r="KG21" t="str">
        <f>IF(KG20="","",IF($FI20="Y",0,INDEX(Capacity!$S$3:$T$258,MATCH(MOD(INDEX(Capacity!$V$3:$W$258,MATCH(INDEX($J20:$FE20,1,$FJ20),Capacity!$V$3:$V$258,0),2)+KG$9,255),Capacity!$S$3:$S$258,0),2)))</f>
        <v/>
      </c>
      <c r="KH21" t="str">
        <f>IF(KH20="","",IF($FI20="Y",0,INDEX(Capacity!$S$3:$T$258,MATCH(MOD(INDEX(Capacity!$V$3:$W$258,MATCH(INDEX($J20:$FE20,1,$FJ20),Capacity!$V$3:$V$258,0),2)+KH$9,255),Capacity!$S$3:$S$258,0),2)))</f>
        <v/>
      </c>
      <c r="KI21" t="str">
        <f>IF(KI20="","",IF($FI20="Y",0,INDEX(Capacity!$S$3:$T$258,MATCH(MOD(INDEX(Capacity!$V$3:$W$258,MATCH(INDEX($J20:$FE20,1,$FJ20),Capacity!$V$3:$V$258,0),2)+KI$9,255),Capacity!$S$3:$S$258,0),2)))</f>
        <v/>
      </c>
      <c r="KJ21" t="str">
        <f>IF(KJ20="","",IF($FI20="Y",0,INDEX(Capacity!$S$3:$T$258,MATCH(MOD(INDEX(Capacity!$V$3:$W$258,MATCH(INDEX($J20:$FE20,1,$FJ20),Capacity!$V$3:$V$258,0),2)+KJ$9,255),Capacity!$S$3:$S$258,0),2)))</f>
        <v/>
      </c>
      <c r="KK21" t="str">
        <f>IF(KK20="","",IF($FI20="Y",0,INDEX(Capacity!$S$3:$T$258,MATCH(MOD(INDEX(Capacity!$V$3:$W$258,MATCH(INDEX($J20:$FE20,1,$FJ20),Capacity!$V$3:$V$258,0),2)+KK$9,255),Capacity!$S$3:$S$258,0),2)))</f>
        <v/>
      </c>
      <c r="KL21" t="str">
        <f>IF(KL20="","",IF($FI20="Y",0,INDEX(Capacity!$S$3:$T$258,MATCH(MOD(INDEX(Capacity!$V$3:$W$258,MATCH(INDEX($J20:$FE20,1,$FJ20),Capacity!$V$3:$V$258,0),2)+KL$9,255),Capacity!$S$3:$S$258,0),2)))</f>
        <v/>
      </c>
      <c r="KM21" t="str">
        <f>IF(KM20="","",IF($FI20="Y",0,INDEX(Capacity!$S$3:$T$258,MATCH(MOD(INDEX(Capacity!$V$3:$W$258,MATCH(INDEX($J20:$FE20,1,$FJ20),Capacity!$V$3:$V$258,0),2)+KM$9,255),Capacity!$S$3:$S$258,0),2)))</f>
        <v/>
      </c>
      <c r="KN21" t="str">
        <f>IF(KN20="","",IF($FI20="Y",0,INDEX(Capacity!$S$3:$T$258,MATCH(MOD(INDEX(Capacity!$V$3:$W$258,MATCH(INDEX($J20:$FE20,1,$FJ20),Capacity!$V$3:$V$258,0),2)+KN$9,255),Capacity!$S$3:$S$258,0),2)))</f>
        <v/>
      </c>
      <c r="KO21" t="str">
        <f>IF(KO20="","",IF($FI20="Y",0,INDEX(Capacity!$S$3:$T$258,MATCH(MOD(INDEX(Capacity!$V$3:$W$258,MATCH(INDEX($J20:$FE20,1,$FJ20),Capacity!$V$3:$V$258,0),2)+KO$9,255),Capacity!$S$3:$S$258,0),2)))</f>
        <v/>
      </c>
      <c r="KP21" t="str">
        <f>IF(KP20="","",IF($FI20="Y",0,INDEX(Capacity!$S$3:$T$258,MATCH(MOD(INDEX(Capacity!$V$3:$W$258,MATCH(INDEX($J20:$FE20,1,$FJ20),Capacity!$V$3:$V$258,0),2)+KP$9,255),Capacity!$S$3:$S$258,0),2)))</f>
        <v/>
      </c>
      <c r="KQ21" t="str">
        <f>IF(KQ20="","",IF($FI20="Y",0,INDEX(Capacity!$S$3:$T$258,MATCH(MOD(INDEX(Capacity!$V$3:$W$258,MATCH(INDEX($J20:$FE20,1,$FJ20),Capacity!$V$3:$V$258,0),2)+KQ$9,255),Capacity!$S$3:$S$258,0),2)))</f>
        <v/>
      </c>
      <c r="KR21" t="str">
        <f>IF(KR20="","",IF($FI20="Y",0,INDEX(Capacity!$S$3:$T$258,MATCH(MOD(INDEX(Capacity!$V$3:$W$258,MATCH(INDEX($J20:$FE20,1,$FJ20),Capacity!$V$3:$V$258,0),2)+KR$9,255),Capacity!$S$3:$S$258,0),2)))</f>
        <v/>
      </c>
      <c r="KS21" t="str">
        <f>IF(KS20="","",IF($FI20="Y",0,INDEX(Capacity!$S$3:$T$258,MATCH(MOD(INDEX(Capacity!$V$3:$W$258,MATCH(INDEX($J20:$FE20,1,$FJ20),Capacity!$V$3:$V$258,0),2)+KS$9,255),Capacity!$S$3:$S$258,0),2)))</f>
        <v/>
      </c>
      <c r="KT21" t="str">
        <f>IF(KT20="","",IF($FI20="Y",0,INDEX(Capacity!$S$3:$T$258,MATCH(MOD(INDEX(Capacity!$V$3:$W$258,MATCH(INDEX($J20:$FE20,1,$FJ20),Capacity!$V$3:$V$258,0),2)+KT$9,255),Capacity!$S$3:$S$258,0),2)))</f>
        <v/>
      </c>
      <c r="KU21" t="str">
        <f>IF(KU20="","",IF($FI20="Y",0,INDEX(Capacity!$S$3:$T$258,MATCH(MOD(INDEX(Capacity!$V$3:$W$258,MATCH(INDEX($J20:$FE20,1,$FJ20),Capacity!$V$3:$V$258,0),2)+KU$9,255),Capacity!$S$3:$S$258,0),2)))</f>
        <v/>
      </c>
      <c r="KV21" t="str">
        <f>IF(KV20="","",IF($FI20="Y",0,INDEX(Capacity!$S$3:$T$258,MATCH(MOD(INDEX(Capacity!$V$3:$W$258,MATCH(INDEX($J20:$FE20,1,$FJ20),Capacity!$V$3:$V$258,0),2)+KV$9,255),Capacity!$S$3:$S$258,0),2)))</f>
        <v/>
      </c>
      <c r="KW21" t="str">
        <f>IF(KW20="","",IF($FI20="Y",0,INDEX(Capacity!$S$3:$T$258,MATCH(MOD(INDEX(Capacity!$V$3:$W$258,MATCH(INDEX($J20:$FE20,1,$FJ20),Capacity!$V$3:$V$258,0),2)+KW$9,255),Capacity!$S$3:$S$258,0),2)))</f>
        <v/>
      </c>
      <c r="KX21" t="str">
        <f>IF(KX20="","",IF($FI20="Y",0,INDEX(Capacity!$S$3:$T$258,MATCH(MOD(INDEX(Capacity!$V$3:$W$258,MATCH(INDEX($J20:$FE20,1,$FJ20),Capacity!$V$3:$V$258,0),2)+KX$9,255),Capacity!$S$3:$S$258,0),2)))</f>
        <v/>
      </c>
      <c r="KY21" t="str">
        <f>IF(KY20="","",IF($FI20="Y",0,INDEX(Capacity!$S$3:$T$258,MATCH(MOD(INDEX(Capacity!$V$3:$W$258,MATCH(INDEX($J20:$FE20,1,$FJ20),Capacity!$V$3:$V$258,0),2)+KY$9,255),Capacity!$S$3:$S$258,0),2)))</f>
        <v/>
      </c>
      <c r="KZ21" t="str">
        <f>IF(KZ20="","",IF($FI20="Y",0,INDEX(Capacity!$S$3:$T$258,MATCH(MOD(INDEX(Capacity!$V$3:$W$258,MATCH(INDEX($J20:$FE20,1,$FJ20),Capacity!$V$3:$V$258,0),2)+KZ$9,255),Capacity!$S$3:$S$258,0),2)))</f>
        <v/>
      </c>
      <c r="LA21" t="str">
        <f>IF(LA20="","",IF($FI20="Y",0,INDEX(Capacity!$S$3:$T$258,MATCH(MOD(INDEX(Capacity!$V$3:$W$258,MATCH(INDEX($J20:$FE20,1,$FJ20),Capacity!$V$3:$V$258,0),2)+LA$9,255),Capacity!$S$3:$S$258,0),2)))</f>
        <v/>
      </c>
      <c r="LB21" t="str">
        <f>IF(LB20="","",IF($FI20="Y",0,INDEX(Capacity!$S$3:$T$258,MATCH(MOD(INDEX(Capacity!$V$3:$W$258,MATCH(INDEX($J20:$FE20,1,$FJ20),Capacity!$V$3:$V$258,0),2)+LB$9,255),Capacity!$S$3:$S$258,0),2)))</f>
        <v/>
      </c>
      <c r="LC21" t="str">
        <f>IF(LC20="","",IF($FI20="Y",0,INDEX(Capacity!$S$3:$T$258,MATCH(MOD(INDEX(Capacity!$V$3:$W$258,MATCH(INDEX($J20:$FE20,1,$FJ20),Capacity!$V$3:$V$258,0),2)+LC$9,255),Capacity!$S$3:$S$258,0),2)))</f>
        <v/>
      </c>
      <c r="LD21" t="str">
        <f>IF(LD20="","",IF($FI20="Y",0,INDEX(Capacity!$S$3:$T$258,MATCH(MOD(INDEX(Capacity!$V$3:$W$258,MATCH(INDEX($J20:$FE20,1,$FJ20),Capacity!$V$3:$V$258,0),2)+LD$9,255),Capacity!$S$3:$S$258,0),2)))</f>
        <v/>
      </c>
      <c r="LE21" t="str">
        <f>IF(LE20="","",IF($FI20="Y",0,INDEX(Capacity!$S$3:$T$258,MATCH(MOD(INDEX(Capacity!$V$3:$W$258,MATCH(INDEX($J20:$FE20,1,$FJ20),Capacity!$V$3:$V$258,0),2)+LE$9,255),Capacity!$S$3:$S$258,0),2)))</f>
        <v/>
      </c>
      <c r="LF21" t="str">
        <f>IF(LF20="","",IF($FI20="Y",0,INDEX(Capacity!$S$3:$T$258,MATCH(MOD(INDEX(Capacity!$V$3:$W$258,MATCH(INDEX($J20:$FE20,1,$FJ20),Capacity!$V$3:$V$258,0),2)+LF$9,255),Capacity!$S$3:$S$258,0),2)))</f>
        <v/>
      </c>
      <c r="LG21" t="str">
        <f>IF(LG20="","",IF($FI20="Y",0,INDEX(Capacity!$S$3:$T$258,MATCH(MOD(INDEX(Capacity!$V$3:$W$258,MATCH(INDEX($J20:$FE20,1,$FJ20),Capacity!$V$3:$V$258,0),2)+LG$9,255),Capacity!$S$3:$S$258,0),2)))</f>
        <v/>
      </c>
      <c r="LH21" t="str">
        <f>IF(LH20="","",IF($FI20="Y",0,INDEX(Capacity!$S$3:$T$258,MATCH(MOD(INDEX(Capacity!$V$3:$W$258,MATCH(INDEX($J20:$FE20,1,$FJ20),Capacity!$V$3:$V$258,0),2)+LH$9,255),Capacity!$S$3:$S$258,0),2)))</f>
        <v/>
      </c>
    </row>
    <row r="22" spans="2:320" x14ac:dyDescent="0.25">
      <c r="I22" s="7">
        <f t="shared" si="26"/>
        <v>13</v>
      </c>
      <c r="J22" t="str">
        <f t="shared" si="33"/>
        <v/>
      </c>
      <c r="K22" t="str">
        <f t="shared" si="33"/>
        <v/>
      </c>
      <c r="L22" t="str">
        <f t="shared" si="33"/>
        <v/>
      </c>
      <c r="M22" t="str">
        <f t="shared" si="32"/>
        <v/>
      </c>
      <c r="N22" t="str">
        <f t="shared" si="32"/>
        <v/>
      </c>
      <c r="O22" t="str">
        <f t="shared" si="32"/>
        <v/>
      </c>
      <c r="P22" t="str">
        <f t="shared" si="32"/>
        <v/>
      </c>
      <c r="Q22" t="str">
        <f t="shared" si="32"/>
        <v/>
      </c>
      <c r="R22" t="str">
        <f t="shared" si="32"/>
        <v/>
      </c>
      <c r="S22" t="str">
        <f t="shared" si="32"/>
        <v/>
      </c>
      <c r="T22" t="str">
        <f t="shared" si="32"/>
        <v/>
      </c>
      <c r="U22" t="str">
        <f t="shared" si="32"/>
        <v/>
      </c>
      <c r="V22">
        <f t="shared" si="32"/>
        <v>0</v>
      </c>
      <c r="W22">
        <f t="shared" si="32"/>
        <v>20</v>
      </c>
      <c r="X22">
        <f t="shared" si="32"/>
        <v>143</v>
      </c>
      <c r="Y22">
        <f t="shared" si="32"/>
        <v>128</v>
      </c>
      <c r="Z22">
        <f t="shared" si="32"/>
        <v>5</v>
      </c>
      <c r="AA22">
        <f t="shared" si="32"/>
        <v>162</v>
      </c>
      <c r="AB22">
        <f t="shared" ref="AB22:BT27" si="37">IFERROR(IF(INDEX($FM$10:$LH$118,$I22,$FK22-AB$8+1)="",_xlfn.BITXOR(AB21,0),_xlfn.BITXOR(AB21,INDEX($FM$10:$LH$118,$I22,$FK22-AB$8+1))),"")</f>
        <v>157</v>
      </c>
      <c r="AC22">
        <f t="shared" si="37"/>
        <v>199</v>
      </c>
      <c r="AD22">
        <f t="shared" si="37"/>
        <v>20</v>
      </c>
      <c r="AE22">
        <f t="shared" si="37"/>
        <v>135</v>
      </c>
      <c r="AF22">
        <f t="shared" si="37"/>
        <v>133</v>
      </c>
      <c r="AG22">
        <f t="shared" si="37"/>
        <v>17</v>
      </c>
      <c r="AH22">
        <f t="shared" si="37"/>
        <v>236</v>
      </c>
      <c r="AI22">
        <f t="shared" si="37"/>
        <v>17</v>
      </c>
      <c r="AJ22">
        <f t="shared" si="37"/>
        <v>236</v>
      </c>
      <c r="AK22">
        <f t="shared" si="37"/>
        <v>17</v>
      </c>
      <c r="AL22">
        <f t="shared" si="37"/>
        <v>236</v>
      </c>
      <c r="AM22">
        <f t="shared" si="37"/>
        <v>17</v>
      </c>
      <c r="AN22">
        <f t="shared" si="37"/>
        <v>236</v>
      </c>
      <c r="AO22">
        <f t="shared" si="37"/>
        <v>17</v>
      </c>
      <c r="AP22">
        <f t="shared" si="37"/>
        <v>236</v>
      </c>
      <c r="AQ22">
        <f t="shared" si="37"/>
        <v>17</v>
      </c>
      <c r="AR22">
        <f t="shared" si="37"/>
        <v>0</v>
      </c>
      <c r="AS22">
        <f t="shared" si="37"/>
        <v>0</v>
      </c>
      <c r="AT22">
        <f t="shared" si="37"/>
        <v>0</v>
      </c>
      <c r="AU22">
        <f t="shared" si="37"/>
        <v>0</v>
      </c>
      <c r="AV22">
        <f t="shared" si="37"/>
        <v>0</v>
      </c>
      <c r="AW22">
        <f t="shared" si="37"/>
        <v>0</v>
      </c>
      <c r="AX22">
        <f t="shared" si="37"/>
        <v>0</v>
      </c>
      <c r="AY22">
        <f t="shared" si="37"/>
        <v>0</v>
      </c>
      <c r="AZ22">
        <f t="shared" si="37"/>
        <v>0</v>
      </c>
      <c r="BA22">
        <f t="shared" si="37"/>
        <v>0</v>
      </c>
      <c r="BB22">
        <f t="shared" si="37"/>
        <v>0</v>
      </c>
      <c r="BC22">
        <f t="shared" si="37"/>
        <v>0</v>
      </c>
      <c r="BD22">
        <f t="shared" si="37"/>
        <v>0</v>
      </c>
      <c r="BE22">
        <f t="shared" si="37"/>
        <v>0</v>
      </c>
      <c r="BF22">
        <f t="shared" si="37"/>
        <v>0</v>
      </c>
      <c r="BG22">
        <f t="shared" si="37"/>
        <v>0</v>
      </c>
      <c r="BH22">
        <f t="shared" si="37"/>
        <v>0</v>
      </c>
      <c r="BI22">
        <f t="shared" si="37"/>
        <v>0</v>
      </c>
      <c r="BJ22">
        <f t="shared" si="37"/>
        <v>0</v>
      </c>
      <c r="BK22">
        <f t="shared" si="37"/>
        <v>0</v>
      </c>
      <c r="BL22">
        <f t="shared" si="37"/>
        <v>0</v>
      </c>
      <c r="BM22">
        <f t="shared" si="37"/>
        <v>0</v>
      </c>
      <c r="BN22">
        <f t="shared" si="37"/>
        <v>0</v>
      </c>
      <c r="BO22">
        <f t="shared" si="37"/>
        <v>0</v>
      </c>
      <c r="BP22">
        <f t="shared" si="37"/>
        <v>0</v>
      </c>
      <c r="BQ22">
        <f t="shared" si="37"/>
        <v>0</v>
      </c>
      <c r="BR22">
        <f t="shared" si="37"/>
        <v>0</v>
      </c>
      <c r="BS22">
        <f t="shared" si="37"/>
        <v>0</v>
      </c>
      <c r="BT22">
        <f t="shared" si="37"/>
        <v>0</v>
      </c>
      <c r="BU22">
        <f t="shared" si="28"/>
        <v>0</v>
      </c>
      <c r="BV22">
        <f t="shared" si="28"/>
        <v>0</v>
      </c>
      <c r="BW22">
        <f t="shared" si="28"/>
        <v>0</v>
      </c>
      <c r="BX22">
        <f t="shared" si="28"/>
        <v>0</v>
      </c>
      <c r="BY22">
        <f t="shared" si="28"/>
        <v>0</v>
      </c>
      <c r="BZ22">
        <f t="shared" si="28"/>
        <v>0</v>
      </c>
      <c r="CA22">
        <f t="shared" si="28"/>
        <v>0</v>
      </c>
      <c r="CB22">
        <f t="shared" si="28"/>
        <v>0</v>
      </c>
      <c r="CC22">
        <f t="shared" si="28"/>
        <v>0</v>
      </c>
      <c r="CD22">
        <f t="shared" si="28"/>
        <v>0</v>
      </c>
      <c r="CE22">
        <f t="shared" si="28"/>
        <v>0</v>
      </c>
      <c r="CF22">
        <f t="shared" si="28"/>
        <v>0</v>
      </c>
      <c r="CG22">
        <f t="shared" si="28"/>
        <v>0</v>
      </c>
      <c r="CH22">
        <f t="shared" si="28"/>
        <v>0</v>
      </c>
      <c r="CI22">
        <f t="shared" si="28"/>
        <v>0</v>
      </c>
      <c r="CJ22">
        <f t="shared" si="28"/>
        <v>0</v>
      </c>
      <c r="CK22">
        <f t="shared" si="35"/>
        <v>0</v>
      </c>
      <c r="CL22">
        <f t="shared" si="35"/>
        <v>0</v>
      </c>
      <c r="CM22">
        <f t="shared" si="35"/>
        <v>0</v>
      </c>
      <c r="CN22">
        <f t="shared" si="35"/>
        <v>0</v>
      </c>
      <c r="CO22">
        <f t="shared" si="35"/>
        <v>0</v>
      </c>
      <c r="CP22">
        <f t="shared" si="35"/>
        <v>0</v>
      </c>
      <c r="CQ22">
        <f t="shared" si="35"/>
        <v>0</v>
      </c>
      <c r="CR22">
        <f t="shared" si="35"/>
        <v>0</v>
      </c>
      <c r="CS22">
        <f t="shared" si="35"/>
        <v>0</v>
      </c>
      <c r="CT22">
        <f t="shared" si="35"/>
        <v>0</v>
      </c>
      <c r="CU22">
        <f t="shared" si="35"/>
        <v>0</v>
      </c>
      <c r="CV22">
        <f t="shared" si="35"/>
        <v>0</v>
      </c>
      <c r="CW22">
        <f t="shared" si="35"/>
        <v>0</v>
      </c>
      <c r="CX22">
        <f t="shared" si="35"/>
        <v>0</v>
      </c>
      <c r="CY22">
        <f t="shared" si="35"/>
        <v>0</v>
      </c>
      <c r="CZ22">
        <f t="shared" si="34"/>
        <v>0</v>
      </c>
      <c r="DA22">
        <f t="shared" si="34"/>
        <v>0</v>
      </c>
      <c r="DB22">
        <f t="shared" si="34"/>
        <v>0</v>
      </c>
      <c r="DC22">
        <f t="shared" si="34"/>
        <v>0</v>
      </c>
      <c r="DD22">
        <f t="shared" si="34"/>
        <v>0</v>
      </c>
      <c r="DE22">
        <f t="shared" si="34"/>
        <v>0</v>
      </c>
      <c r="DF22">
        <f t="shared" si="34"/>
        <v>0</v>
      </c>
      <c r="DG22">
        <f t="shared" si="34"/>
        <v>0</v>
      </c>
      <c r="DH22">
        <f t="shared" si="34"/>
        <v>0</v>
      </c>
      <c r="DI22">
        <f t="shared" si="34"/>
        <v>0</v>
      </c>
      <c r="DJ22">
        <f t="shared" si="34"/>
        <v>0</v>
      </c>
      <c r="DK22">
        <f t="shared" si="34"/>
        <v>0</v>
      </c>
      <c r="DL22">
        <f t="shared" si="34"/>
        <v>0</v>
      </c>
      <c r="DM22">
        <f t="shared" si="34"/>
        <v>0</v>
      </c>
      <c r="DN22">
        <f t="shared" si="34"/>
        <v>0</v>
      </c>
      <c r="DO22">
        <f t="shared" si="34"/>
        <v>0</v>
      </c>
      <c r="DP22">
        <f t="shared" si="34"/>
        <v>0</v>
      </c>
      <c r="DQ22">
        <f t="shared" si="34"/>
        <v>0</v>
      </c>
      <c r="DR22">
        <f t="shared" si="34"/>
        <v>0</v>
      </c>
      <c r="DS22">
        <f t="shared" si="34"/>
        <v>0</v>
      </c>
      <c r="DT22">
        <f t="shared" si="34"/>
        <v>0</v>
      </c>
      <c r="DU22">
        <f t="shared" si="34"/>
        <v>0</v>
      </c>
      <c r="DV22">
        <f t="shared" si="34"/>
        <v>0</v>
      </c>
      <c r="DW22">
        <f t="shared" si="34"/>
        <v>0</v>
      </c>
      <c r="DX22">
        <f t="shared" si="34"/>
        <v>0</v>
      </c>
      <c r="DY22">
        <f t="shared" si="34"/>
        <v>0</v>
      </c>
      <c r="DZ22">
        <f t="shared" si="34"/>
        <v>0</v>
      </c>
      <c r="EA22">
        <f t="shared" si="34"/>
        <v>0</v>
      </c>
      <c r="EB22">
        <f t="shared" si="34"/>
        <v>0</v>
      </c>
      <c r="EC22">
        <f t="shared" si="34"/>
        <v>0</v>
      </c>
      <c r="ED22">
        <f t="shared" si="34"/>
        <v>0</v>
      </c>
      <c r="EE22">
        <f t="shared" si="34"/>
        <v>0</v>
      </c>
      <c r="EF22">
        <f t="shared" si="34"/>
        <v>0</v>
      </c>
      <c r="EG22">
        <f t="shared" si="29"/>
        <v>0</v>
      </c>
      <c r="EH22">
        <f t="shared" si="29"/>
        <v>0</v>
      </c>
      <c r="EI22">
        <f t="shared" si="29"/>
        <v>0</v>
      </c>
      <c r="EJ22">
        <f t="shared" si="36"/>
        <v>0</v>
      </c>
      <c r="EK22">
        <f t="shared" si="36"/>
        <v>0</v>
      </c>
      <c r="EL22">
        <f t="shared" si="36"/>
        <v>0</v>
      </c>
      <c r="EM22">
        <f t="shared" si="36"/>
        <v>0</v>
      </c>
      <c r="EN22">
        <f t="shared" si="36"/>
        <v>0</v>
      </c>
      <c r="EO22">
        <f t="shared" si="36"/>
        <v>0</v>
      </c>
      <c r="EP22">
        <f t="shared" si="36"/>
        <v>0</v>
      </c>
      <c r="EQ22">
        <f t="shared" si="36"/>
        <v>0</v>
      </c>
      <c r="ER22">
        <f t="shared" si="36"/>
        <v>0</v>
      </c>
      <c r="ES22">
        <f t="shared" si="36"/>
        <v>0</v>
      </c>
      <c r="ET22">
        <f t="shared" si="36"/>
        <v>0</v>
      </c>
      <c r="EU22">
        <f t="shared" si="36"/>
        <v>0</v>
      </c>
      <c r="EV22">
        <f t="shared" si="36"/>
        <v>0</v>
      </c>
      <c r="EW22">
        <f t="shared" si="36"/>
        <v>0</v>
      </c>
      <c r="EX22">
        <f t="shared" si="36"/>
        <v>0</v>
      </c>
      <c r="EY22">
        <f t="shared" si="36"/>
        <v>0</v>
      </c>
      <c r="EZ22">
        <f t="shared" si="36"/>
        <v>0</v>
      </c>
      <c r="FA22">
        <f t="shared" si="36"/>
        <v>0</v>
      </c>
      <c r="FB22">
        <f t="shared" si="36"/>
        <v>0</v>
      </c>
      <c r="FC22">
        <f t="shared" si="36"/>
        <v>0</v>
      </c>
      <c r="FD22">
        <f t="shared" si="36"/>
        <v>0</v>
      </c>
      <c r="FE22">
        <f t="shared" si="36"/>
        <v>0</v>
      </c>
      <c r="FG22" s="48" t="str">
        <f t="shared" si="27"/>
        <v/>
      </c>
      <c r="FI22" s="1" t="str">
        <f t="shared" si="24"/>
        <v/>
      </c>
      <c r="FJ22">
        <f t="shared" si="25"/>
        <v>14</v>
      </c>
      <c r="FK22">
        <f>FM8-FJ21+1</f>
        <v>31</v>
      </c>
      <c r="FM22">
        <f>IF(FM21="","",IF($FI21="Y",0,INDEX(Capacity!$S$3:$T$258,MATCH(MOD(INDEX(Capacity!$V$3:$W$258,MATCH(INDEX($J21:$FE21,1,$FJ21),Capacity!$V$3:$V$258,0),2)+FM$9,255),Capacity!$S$3:$S$258,0),2)))</f>
        <v>135</v>
      </c>
      <c r="FN22">
        <f>IF(FN21="","",IF($FI21="Y",0,INDEX(Capacity!$S$3:$T$258,MATCH(MOD(INDEX(Capacity!$V$3:$W$258,MATCH(INDEX($J21:$FE21,1,$FJ21),Capacity!$V$3:$V$258,0),2)+FN$9,255),Capacity!$S$3:$S$258,0),2)))</f>
        <v>58</v>
      </c>
      <c r="FO22">
        <f>IF(FO21="","",IF($FI21="Y",0,INDEX(Capacity!$S$3:$T$258,MATCH(MOD(INDEX(Capacity!$V$3:$W$258,MATCH(INDEX($J21:$FE21,1,$FJ21),Capacity!$V$3:$V$258,0),2)+FO$9,255),Capacity!$S$3:$S$258,0),2)))</f>
        <v>253</v>
      </c>
      <c r="FP22">
        <f>IF(FP21="","",IF($FI21="Y",0,INDEX(Capacity!$S$3:$T$258,MATCH(MOD(INDEX(Capacity!$V$3:$W$258,MATCH(INDEX($J21:$FE21,1,$FJ21),Capacity!$V$3:$V$258,0),2)+FP$9,255),Capacity!$S$3:$S$258,0),2)))</f>
        <v>210</v>
      </c>
      <c r="FQ22">
        <f>IF(FQ21="","",IF($FI21="Y",0,INDEX(Capacity!$S$3:$T$258,MATCH(MOD(INDEX(Capacity!$V$3:$W$258,MATCH(INDEX($J21:$FE21,1,$FJ21),Capacity!$V$3:$V$258,0),2)+FQ$9,255),Capacity!$S$3:$S$258,0),2)))</f>
        <v>137</v>
      </c>
      <c r="FR22">
        <f>IF(FR21="","",IF($FI21="Y",0,INDEX(Capacity!$S$3:$T$258,MATCH(MOD(INDEX(Capacity!$V$3:$W$258,MATCH(INDEX($J21:$FE21,1,$FJ21),Capacity!$V$3:$V$258,0),2)+FR$9,255),Capacity!$S$3:$S$258,0),2)))</f>
        <v>92</v>
      </c>
      <c r="FS22">
        <f>IF(FS21="","",IF($FI21="Y",0,INDEX(Capacity!$S$3:$T$258,MATCH(MOD(INDEX(Capacity!$V$3:$W$258,MATCH(INDEX($J21:$FE21,1,$FJ21),Capacity!$V$3:$V$258,0),2)+FS$9,255),Capacity!$S$3:$S$258,0),2)))</f>
        <v>187</v>
      </c>
      <c r="FT22">
        <f>IF(FT21="","",IF($FI21="Y",0,INDEX(Capacity!$S$3:$T$258,MATCH(MOD(INDEX(Capacity!$V$3:$W$258,MATCH(INDEX($J21:$FE21,1,$FJ21),Capacity!$V$3:$V$258,0),2)+FT$9,255),Capacity!$S$3:$S$258,0),2)))</f>
        <v>60</v>
      </c>
      <c r="FU22">
        <f>IF(FU21="","",IF($FI21="Y",0,INDEX(Capacity!$S$3:$T$258,MATCH(MOD(INDEX(Capacity!$V$3:$W$258,MATCH(INDEX($J21:$FE21,1,$FJ21),Capacity!$V$3:$V$258,0),2)+FU$9,255),Capacity!$S$3:$S$258,0),2)))</f>
        <v>104</v>
      </c>
      <c r="FV22">
        <f>IF(FV21="","",IF($FI21="Y",0,INDEX(Capacity!$S$3:$T$258,MATCH(MOD(INDEX(Capacity!$V$3:$W$258,MATCH(INDEX($J21:$FE21,1,$FJ21),Capacity!$V$3:$V$258,0),2)+FV$9,255),Capacity!$S$3:$S$258,0),2)))</f>
        <v>193</v>
      </c>
      <c r="FW22">
        <f>IF(FW21="","",IF($FI21="Y",0,INDEX(Capacity!$S$3:$T$258,MATCH(MOD(INDEX(Capacity!$V$3:$W$258,MATCH(INDEX($J21:$FE21,1,$FJ21),Capacity!$V$3:$V$258,0),2)+FW$9,255),Capacity!$S$3:$S$258,0),2)))</f>
        <v>105</v>
      </c>
      <c r="FX22" t="str">
        <f>IF(FX21="","",IF($FI21="Y",0,INDEX(Capacity!$S$3:$T$258,MATCH(MOD(INDEX(Capacity!$V$3:$W$258,MATCH(INDEX($J21:$FE21,1,$FJ21),Capacity!$V$3:$V$258,0),2)+FX$9,255),Capacity!$S$3:$S$258,0),2)))</f>
        <v/>
      </c>
      <c r="FY22" t="str">
        <f>IF(FY21="","",IF($FI21="Y",0,INDEX(Capacity!$S$3:$T$258,MATCH(MOD(INDEX(Capacity!$V$3:$W$258,MATCH(INDEX($J21:$FE21,1,$FJ21),Capacity!$V$3:$V$258,0),2)+FY$9,255),Capacity!$S$3:$S$258,0),2)))</f>
        <v/>
      </c>
      <c r="FZ22" t="str">
        <f>IF(FZ21="","",IF($FI21="Y",0,INDEX(Capacity!$S$3:$T$258,MATCH(MOD(INDEX(Capacity!$V$3:$W$258,MATCH(INDEX($J21:$FE21,1,$FJ21),Capacity!$V$3:$V$258,0),2)+FZ$9,255),Capacity!$S$3:$S$258,0),2)))</f>
        <v/>
      </c>
      <c r="GA22" t="str">
        <f>IF(GA21="","",IF($FI21="Y",0,INDEX(Capacity!$S$3:$T$258,MATCH(MOD(INDEX(Capacity!$V$3:$W$258,MATCH(INDEX($J21:$FE21,1,$FJ21),Capacity!$V$3:$V$258,0),2)+GA$9,255),Capacity!$S$3:$S$258,0),2)))</f>
        <v/>
      </c>
      <c r="GB22" t="str">
        <f>IF(GB21="","",IF($FI21="Y",0,INDEX(Capacity!$S$3:$T$258,MATCH(MOD(INDEX(Capacity!$V$3:$W$258,MATCH(INDEX($J21:$FE21,1,$FJ21),Capacity!$V$3:$V$258,0),2)+GB$9,255),Capacity!$S$3:$S$258,0),2)))</f>
        <v/>
      </c>
      <c r="GC22" t="str">
        <f>IF(GC21="","",IF($FI21="Y",0,INDEX(Capacity!$S$3:$T$258,MATCH(MOD(INDEX(Capacity!$V$3:$W$258,MATCH(INDEX($J21:$FE21,1,$FJ21),Capacity!$V$3:$V$258,0),2)+GC$9,255),Capacity!$S$3:$S$258,0),2)))</f>
        <v/>
      </c>
      <c r="GD22" t="str">
        <f>IF(GD21="","",IF($FI21="Y",0,INDEX(Capacity!$S$3:$T$258,MATCH(MOD(INDEX(Capacity!$V$3:$W$258,MATCH(INDEX($J21:$FE21,1,$FJ21),Capacity!$V$3:$V$258,0),2)+GD$9,255),Capacity!$S$3:$S$258,0),2)))</f>
        <v/>
      </c>
      <c r="GE22" t="str">
        <f>IF(GE21="","",IF($FI21="Y",0,INDEX(Capacity!$S$3:$T$258,MATCH(MOD(INDEX(Capacity!$V$3:$W$258,MATCH(INDEX($J21:$FE21,1,$FJ21),Capacity!$V$3:$V$258,0),2)+GE$9,255),Capacity!$S$3:$S$258,0),2)))</f>
        <v/>
      </c>
      <c r="GF22" t="str">
        <f>IF(GF21="","",IF($FI21="Y",0,INDEX(Capacity!$S$3:$T$258,MATCH(MOD(INDEX(Capacity!$V$3:$W$258,MATCH(INDEX($J21:$FE21,1,$FJ21),Capacity!$V$3:$V$258,0),2)+GF$9,255),Capacity!$S$3:$S$258,0),2)))</f>
        <v/>
      </c>
      <c r="GG22" t="str">
        <f>IF(GG21="","",IF($FI21="Y",0,INDEX(Capacity!$S$3:$T$258,MATCH(MOD(INDEX(Capacity!$V$3:$W$258,MATCH(INDEX($J21:$FE21,1,$FJ21),Capacity!$V$3:$V$258,0),2)+GG$9,255),Capacity!$S$3:$S$258,0),2)))</f>
        <v/>
      </c>
      <c r="GH22" t="str">
        <f>IF(GH21="","",IF($FI21="Y",0,INDEX(Capacity!$S$3:$T$258,MATCH(MOD(INDEX(Capacity!$V$3:$W$258,MATCH(INDEX($J21:$FE21,1,$FJ21),Capacity!$V$3:$V$258,0),2)+GH$9,255),Capacity!$S$3:$S$258,0),2)))</f>
        <v/>
      </c>
      <c r="GI22" t="str">
        <f>IF(GI21="","",IF($FI21="Y",0,INDEX(Capacity!$S$3:$T$258,MATCH(MOD(INDEX(Capacity!$V$3:$W$258,MATCH(INDEX($J21:$FE21,1,$FJ21),Capacity!$V$3:$V$258,0),2)+GI$9,255),Capacity!$S$3:$S$258,0),2)))</f>
        <v/>
      </c>
      <c r="GJ22" t="str">
        <f>IF(GJ21="","",IF($FI21="Y",0,INDEX(Capacity!$S$3:$T$258,MATCH(MOD(INDEX(Capacity!$V$3:$W$258,MATCH(INDEX($J21:$FE21,1,$FJ21),Capacity!$V$3:$V$258,0),2)+GJ$9,255),Capacity!$S$3:$S$258,0),2)))</f>
        <v/>
      </c>
      <c r="GK22" t="str">
        <f>IF(GK21="","",IF($FI21="Y",0,INDEX(Capacity!$S$3:$T$258,MATCH(MOD(INDEX(Capacity!$V$3:$W$258,MATCH(INDEX($J21:$FE21,1,$FJ21),Capacity!$V$3:$V$258,0),2)+GK$9,255),Capacity!$S$3:$S$258,0),2)))</f>
        <v/>
      </c>
      <c r="GL22" t="str">
        <f>IF(GL21="","",IF($FI21="Y",0,INDEX(Capacity!$S$3:$T$258,MATCH(MOD(INDEX(Capacity!$V$3:$W$258,MATCH(INDEX($J21:$FE21,1,$FJ21),Capacity!$V$3:$V$258,0),2)+GL$9,255),Capacity!$S$3:$S$258,0),2)))</f>
        <v/>
      </c>
      <c r="GM22" t="str">
        <f>IF(GM21="","",IF($FI21="Y",0,INDEX(Capacity!$S$3:$T$258,MATCH(MOD(INDEX(Capacity!$V$3:$W$258,MATCH(INDEX($J21:$FE21,1,$FJ21),Capacity!$V$3:$V$258,0),2)+GM$9,255),Capacity!$S$3:$S$258,0),2)))</f>
        <v/>
      </c>
      <c r="GN22" t="str">
        <f>IF(GN21="","",IF($FI21="Y",0,INDEX(Capacity!$S$3:$T$258,MATCH(MOD(INDEX(Capacity!$V$3:$W$258,MATCH(INDEX($J21:$FE21,1,$FJ21),Capacity!$V$3:$V$258,0),2)+GN$9,255),Capacity!$S$3:$S$258,0),2)))</f>
        <v/>
      </c>
      <c r="GO22" t="str">
        <f>IF(GO21="","",IF($FI21="Y",0,INDEX(Capacity!$S$3:$T$258,MATCH(MOD(INDEX(Capacity!$V$3:$W$258,MATCH(INDEX($J21:$FE21,1,$FJ21),Capacity!$V$3:$V$258,0),2)+GO$9,255),Capacity!$S$3:$S$258,0),2)))</f>
        <v/>
      </c>
      <c r="GP22" t="str">
        <f>IF(GP21="","",IF($FI21="Y",0,INDEX(Capacity!$S$3:$T$258,MATCH(MOD(INDEX(Capacity!$V$3:$W$258,MATCH(INDEX($J21:$FE21,1,$FJ21),Capacity!$V$3:$V$258,0),2)+GP$9,255),Capacity!$S$3:$S$258,0),2)))</f>
        <v/>
      </c>
      <c r="GQ22" t="str">
        <f>IF(GQ21="","",IF($FI21="Y",0,INDEX(Capacity!$S$3:$T$258,MATCH(MOD(INDEX(Capacity!$V$3:$W$258,MATCH(INDEX($J21:$FE21,1,$FJ21),Capacity!$V$3:$V$258,0),2)+GQ$9,255),Capacity!$S$3:$S$258,0),2)))</f>
        <v/>
      </c>
      <c r="GR22" t="str">
        <f>IF(GR21="","",IF($FI21="Y",0,INDEX(Capacity!$S$3:$T$258,MATCH(MOD(INDEX(Capacity!$V$3:$W$258,MATCH(INDEX($J21:$FE21,1,$FJ21),Capacity!$V$3:$V$258,0),2)+GR$9,255),Capacity!$S$3:$S$258,0),2)))</f>
        <v/>
      </c>
      <c r="GS22" t="str">
        <f>IF(GS21="","",IF($FI21="Y",0,INDEX(Capacity!$S$3:$T$258,MATCH(MOD(INDEX(Capacity!$V$3:$W$258,MATCH(INDEX($J21:$FE21,1,$FJ21),Capacity!$V$3:$V$258,0),2)+GS$9,255),Capacity!$S$3:$S$258,0),2)))</f>
        <v/>
      </c>
      <c r="GT22" t="str">
        <f>IF(GT21="","",IF($FI21="Y",0,INDEX(Capacity!$S$3:$T$258,MATCH(MOD(INDEX(Capacity!$V$3:$W$258,MATCH(INDEX($J21:$FE21,1,$FJ21),Capacity!$V$3:$V$258,0),2)+GT$9,255),Capacity!$S$3:$S$258,0),2)))</f>
        <v/>
      </c>
      <c r="GU22" t="str">
        <f>IF(GU21="","",IF($FI21="Y",0,INDEX(Capacity!$S$3:$T$258,MATCH(MOD(INDEX(Capacity!$V$3:$W$258,MATCH(INDEX($J21:$FE21,1,$FJ21),Capacity!$V$3:$V$258,0),2)+GU$9,255),Capacity!$S$3:$S$258,0),2)))</f>
        <v/>
      </c>
      <c r="GV22" t="str">
        <f>IF(GV21="","",IF($FI21="Y",0,INDEX(Capacity!$S$3:$T$258,MATCH(MOD(INDEX(Capacity!$V$3:$W$258,MATCH(INDEX($J21:$FE21,1,$FJ21),Capacity!$V$3:$V$258,0),2)+GV$9,255),Capacity!$S$3:$S$258,0),2)))</f>
        <v/>
      </c>
      <c r="GW22" t="str">
        <f>IF(GW21="","",IF($FI21="Y",0,INDEX(Capacity!$S$3:$T$258,MATCH(MOD(INDEX(Capacity!$V$3:$W$258,MATCH(INDEX($J21:$FE21,1,$FJ21),Capacity!$V$3:$V$258,0),2)+GW$9,255),Capacity!$S$3:$S$258,0),2)))</f>
        <v/>
      </c>
      <c r="GX22" t="str">
        <f>IF(GX21="","",IF($FI21="Y",0,INDEX(Capacity!$S$3:$T$258,MATCH(MOD(INDEX(Capacity!$V$3:$W$258,MATCH(INDEX($J21:$FE21,1,$FJ21),Capacity!$V$3:$V$258,0),2)+GX$9,255),Capacity!$S$3:$S$258,0),2)))</f>
        <v/>
      </c>
      <c r="GY22" t="str">
        <f>IF(GY21="","",IF($FI21="Y",0,INDEX(Capacity!$S$3:$T$258,MATCH(MOD(INDEX(Capacity!$V$3:$W$258,MATCH(INDEX($J21:$FE21,1,$FJ21),Capacity!$V$3:$V$258,0),2)+GY$9,255),Capacity!$S$3:$S$258,0),2)))</f>
        <v/>
      </c>
      <c r="GZ22" t="str">
        <f>IF(GZ21="","",IF($FI21="Y",0,INDEX(Capacity!$S$3:$T$258,MATCH(MOD(INDEX(Capacity!$V$3:$W$258,MATCH(INDEX($J21:$FE21,1,$FJ21),Capacity!$V$3:$V$258,0),2)+GZ$9,255),Capacity!$S$3:$S$258,0),2)))</f>
        <v/>
      </c>
      <c r="HA22" t="str">
        <f>IF(HA21="","",IF($FI21="Y",0,INDEX(Capacity!$S$3:$T$258,MATCH(MOD(INDEX(Capacity!$V$3:$W$258,MATCH(INDEX($J21:$FE21,1,$FJ21),Capacity!$V$3:$V$258,0),2)+HA$9,255),Capacity!$S$3:$S$258,0),2)))</f>
        <v/>
      </c>
      <c r="HB22" t="str">
        <f>IF(HB21="","",IF($FI21="Y",0,INDEX(Capacity!$S$3:$T$258,MATCH(MOD(INDEX(Capacity!$V$3:$W$258,MATCH(INDEX($J21:$FE21,1,$FJ21),Capacity!$V$3:$V$258,0),2)+HB$9,255),Capacity!$S$3:$S$258,0),2)))</f>
        <v/>
      </c>
      <c r="HC22" t="str">
        <f>IF(HC21="","",IF($FI21="Y",0,INDEX(Capacity!$S$3:$T$258,MATCH(MOD(INDEX(Capacity!$V$3:$W$258,MATCH(INDEX($J21:$FE21,1,$FJ21),Capacity!$V$3:$V$258,0),2)+HC$9,255),Capacity!$S$3:$S$258,0),2)))</f>
        <v/>
      </c>
      <c r="HD22" t="str">
        <f>IF(HD21="","",IF($FI21="Y",0,INDEX(Capacity!$S$3:$T$258,MATCH(MOD(INDEX(Capacity!$V$3:$W$258,MATCH(INDEX($J21:$FE21,1,$FJ21),Capacity!$V$3:$V$258,0),2)+HD$9,255),Capacity!$S$3:$S$258,0),2)))</f>
        <v/>
      </c>
      <c r="HE22" t="str">
        <f>IF(HE21="","",IF($FI21="Y",0,INDEX(Capacity!$S$3:$T$258,MATCH(MOD(INDEX(Capacity!$V$3:$W$258,MATCH(INDEX($J21:$FE21,1,$FJ21),Capacity!$V$3:$V$258,0),2)+HE$9,255),Capacity!$S$3:$S$258,0),2)))</f>
        <v/>
      </c>
      <c r="HF22" t="str">
        <f>IF(HF21="","",IF($FI21="Y",0,INDEX(Capacity!$S$3:$T$258,MATCH(MOD(INDEX(Capacity!$V$3:$W$258,MATCH(INDEX($J21:$FE21,1,$FJ21),Capacity!$V$3:$V$258,0),2)+HF$9,255),Capacity!$S$3:$S$258,0),2)))</f>
        <v/>
      </c>
      <c r="HG22" t="str">
        <f>IF(HG21="","",IF($FI21="Y",0,INDEX(Capacity!$S$3:$T$258,MATCH(MOD(INDEX(Capacity!$V$3:$W$258,MATCH(INDEX($J21:$FE21,1,$FJ21),Capacity!$V$3:$V$258,0),2)+HG$9,255),Capacity!$S$3:$S$258,0),2)))</f>
        <v/>
      </c>
      <c r="HH22" t="str">
        <f>IF(HH21="","",IF($FI21="Y",0,INDEX(Capacity!$S$3:$T$258,MATCH(MOD(INDEX(Capacity!$V$3:$W$258,MATCH(INDEX($J21:$FE21,1,$FJ21),Capacity!$V$3:$V$258,0),2)+HH$9,255),Capacity!$S$3:$S$258,0),2)))</f>
        <v/>
      </c>
      <c r="HI22" t="str">
        <f>IF(HI21="","",IF($FI21="Y",0,INDEX(Capacity!$S$3:$T$258,MATCH(MOD(INDEX(Capacity!$V$3:$W$258,MATCH(INDEX($J21:$FE21,1,$FJ21),Capacity!$V$3:$V$258,0),2)+HI$9,255),Capacity!$S$3:$S$258,0),2)))</f>
        <v/>
      </c>
      <c r="HJ22" t="str">
        <f>IF(HJ21="","",IF($FI21="Y",0,INDEX(Capacity!$S$3:$T$258,MATCH(MOD(INDEX(Capacity!$V$3:$W$258,MATCH(INDEX($J21:$FE21,1,$FJ21),Capacity!$V$3:$V$258,0),2)+HJ$9,255),Capacity!$S$3:$S$258,0),2)))</f>
        <v/>
      </c>
      <c r="HK22" t="str">
        <f>IF(HK21="","",IF($FI21="Y",0,INDEX(Capacity!$S$3:$T$258,MATCH(MOD(INDEX(Capacity!$V$3:$W$258,MATCH(INDEX($J21:$FE21,1,$FJ21),Capacity!$V$3:$V$258,0),2)+HK$9,255),Capacity!$S$3:$S$258,0),2)))</f>
        <v/>
      </c>
      <c r="HL22" t="str">
        <f>IF(HL21="","",IF($FI21="Y",0,INDEX(Capacity!$S$3:$T$258,MATCH(MOD(INDEX(Capacity!$V$3:$W$258,MATCH(INDEX($J21:$FE21,1,$FJ21),Capacity!$V$3:$V$258,0),2)+HL$9,255),Capacity!$S$3:$S$258,0),2)))</f>
        <v/>
      </c>
      <c r="HM22" t="str">
        <f>IF(HM21="","",IF($FI21="Y",0,INDEX(Capacity!$S$3:$T$258,MATCH(MOD(INDEX(Capacity!$V$3:$W$258,MATCH(INDEX($J21:$FE21,1,$FJ21),Capacity!$V$3:$V$258,0),2)+HM$9,255),Capacity!$S$3:$S$258,0),2)))</f>
        <v/>
      </c>
      <c r="HN22" t="str">
        <f>IF(HN21="","",IF($FI21="Y",0,INDEX(Capacity!$S$3:$T$258,MATCH(MOD(INDEX(Capacity!$V$3:$W$258,MATCH(INDEX($J21:$FE21,1,$FJ21),Capacity!$V$3:$V$258,0),2)+HN$9,255),Capacity!$S$3:$S$258,0),2)))</f>
        <v/>
      </c>
      <c r="HO22" t="str">
        <f>IF(HO21="","",IF($FI21="Y",0,INDEX(Capacity!$S$3:$T$258,MATCH(MOD(INDEX(Capacity!$V$3:$W$258,MATCH(INDEX($J21:$FE21,1,$FJ21),Capacity!$V$3:$V$258,0),2)+HO$9,255),Capacity!$S$3:$S$258,0),2)))</f>
        <v/>
      </c>
      <c r="HP22" t="str">
        <f>IF(HP21="","",IF($FI21="Y",0,INDEX(Capacity!$S$3:$T$258,MATCH(MOD(INDEX(Capacity!$V$3:$W$258,MATCH(INDEX($J21:$FE21,1,$FJ21),Capacity!$V$3:$V$258,0),2)+HP$9,255),Capacity!$S$3:$S$258,0),2)))</f>
        <v/>
      </c>
      <c r="HQ22" t="str">
        <f>IF(HQ21="","",IF($FI21="Y",0,INDEX(Capacity!$S$3:$T$258,MATCH(MOD(INDEX(Capacity!$V$3:$W$258,MATCH(INDEX($J21:$FE21,1,$FJ21),Capacity!$V$3:$V$258,0),2)+HQ$9,255),Capacity!$S$3:$S$258,0),2)))</f>
        <v/>
      </c>
      <c r="HR22" t="str">
        <f>IF(HR21="","",IF($FI21="Y",0,INDEX(Capacity!$S$3:$T$258,MATCH(MOD(INDEX(Capacity!$V$3:$W$258,MATCH(INDEX($J21:$FE21,1,$FJ21),Capacity!$V$3:$V$258,0),2)+HR$9,255),Capacity!$S$3:$S$258,0),2)))</f>
        <v/>
      </c>
      <c r="HS22" t="str">
        <f>IF(HS21="","",IF($FI21="Y",0,INDEX(Capacity!$S$3:$T$258,MATCH(MOD(INDEX(Capacity!$V$3:$W$258,MATCH(INDEX($J21:$FE21,1,$FJ21),Capacity!$V$3:$V$258,0),2)+HS$9,255),Capacity!$S$3:$S$258,0),2)))</f>
        <v/>
      </c>
      <c r="HT22" t="str">
        <f>IF(HT21="","",IF($FI21="Y",0,INDEX(Capacity!$S$3:$T$258,MATCH(MOD(INDEX(Capacity!$V$3:$W$258,MATCH(INDEX($J21:$FE21,1,$FJ21),Capacity!$V$3:$V$258,0),2)+HT$9,255),Capacity!$S$3:$S$258,0),2)))</f>
        <v/>
      </c>
      <c r="HU22" t="str">
        <f>IF(HU21="","",IF($FI21="Y",0,INDEX(Capacity!$S$3:$T$258,MATCH(MOD(INDEX(Capacity!$V$3:$W$258,MATCH(INDEX($J21:$FE21,1,$FJ21),Capacity!$V$3:$V$258,0),2)+HU$9,255),Capacity!$S$3:$S$258,0),2)))</f>
        <v/>
      </c>
      <c r="HV22" t="str">
        <f>IF(HV21="","",IF($FI21="Y",0,INDEX(Capacity!$S$3:$T$258,MATCH(MOD(INDEX(Capacity!$V$3:$W$258,MATCH(INDEX($J21:$FE21,1,$FJ21),Capacity!$V$3:$V$258,0),2)+HV$9,255),Capacity!$S$3:$S$258,0),2)))</f>
        <v/>
      </c>
      <c r="HW22" t="str">
        <f>IF(HW21="","",IF($FI21="Y",0,INDEX(Capacity!$S$3:$T$258,MATCH(MOD(INDEX(Capacity!$V$3:$W$258,MATCH(INDEX($J21:$FE21,1,$FJ21),Capacity!$V$3:$V$258,0),2)+HW$9,255),Capacity!$S$3:$S$258,0),2)))</f>
        <v/>
      </c>
      <c r="HX22" t="str">
        <f>IF(HX21="","",IF($FI21="Y",0,INDEX(Capacity!$S$3:$T$258,MATCH(MOD(INDEX(Capacity!$V$3:$W$258,MATCH(INDEX($J21:$FE21,1,$FJ21),Capacity!$V$3:$V$258,0),2)+HX$9,255),Capacity!$S$3:$S$258,0),2)))</f>
        <v/>
      </c>
      <c r="HY22" t="str">
        <f>IF(HY21="","",IF($FI21="Y",0,INDEX(Capacity!$S$3:$T$258,MATCH(MOD(INDEX(Capacity!$V$3:$W$258,MATCH(INDEX($J21:$FE21,1,$FJ21),Capacity!$V$3:$V$258,0),2)+HY$9,255),Capacity!$S$3:$S$258,0),2)))</f>
        <v/>
      </c>
      <c r="HZ22" t="str">
        <f>IF(HZ21="","",IF($FI21="Y",0,INDEX(Capacity!$S$3:$T$258,MATCH(MOD(INDEX(Capacity!$V$3:$W$258,MATCH(INDEX($J21:$FE21,1,$FJ21),Capacity!$V$3:$V$258,0),2)+HZ$9,255),Capacity!$S$3:$S$258,0),2)))</f>
        <v/>
      </c>
      <c r="IA22" t="str">
        <f>IF(IA21="","",IF($FI21="Y",0,INDEX(Capacity!$S$3:$T$258,MATCH(MOD(INDEX(Capacity!$V$3:$W$258,MATCH(INDEX($J21:$FE21,1,$FJ21),Capacity!$V$3:$V$258,0),2)+IA$9,255),Capacity!$S$3:$S$258,0),2)))</f>
        <v/>
      </c>
      <c r="IB22" t="str">
        <f>IF(IB21="","",IF($FI21="Y",0,INDEX(Capacity!$S$3:$T$258,MATCH(MOD(INDEX(Capacity!$V$3:$W$258,MATCH(INDEX($J21:$FE21,1,$FJ21),Capacity!$V$3:$V$258,0),2)+IB$9,255),Capacity!$S$3:$S$258,0),2)))</f>
        <v/>
      </c>
      <c r="IC22" t="str">
        <f>IF(IC21="","",IF($FI21="Y",0,INDEX(Capacity!$S$3:$T$258,MATCH(MOD(INDEX(Capacity!$V$3:$W$258,MATCH(INDEX($J21:$FE21,1,$FJ21),Capacity!$V$3:$V$258,0),2)+IC$9,255),Capacity!$S$3:$S$258,0),2)))</f>
        <v/>
      </c>
      <c r="ID22" t="str">
        <f>IF(ID21="","",IF($FI21="Y",0,INDEX(Capacity!$S$3:$T$258,MATCH(MOD(INDEX(Capacity!$V$3:$W$258,MATCH(INDEX($J21:$FE21,1,$FJ21),Capacity!$V$3:$V$258,0),2)+ID$9,255),Capacity!$S$3:$S$258,0),2)))</f>
        <v/>
      </c>
      <c r="IE22" t="str">
        <f>IF(IE21="","",IF($FI21="Y",0,INDEX(Capacity!$S$3:$T$258,MATCH(MOD(INDEX(Capacity!$V$3:$W$258,MATCH(INDEX($J21:$FE21,1,$FJ21),Capacity!$V$3:$V$258,0),2)+IE$9,255),Capacity!$S$3:$S$258,0),2)))</f>
        <v/>
      </c>
      <c r="IF22" t="str">
        <f>IF(IF21="","",IF($FI21="Y",0,INDEX(Capacity!$S$3:$T$258,MATCH(MOD(INDEX(Capacity!$V$3:$W$258,MATCH(INDEX($J21:$FE21,1,$FJ21),Capacity!$V$3:$V$258,0),2)+IF$9,255),Capacity!$S$3:$S$258,0),2)))</f>
        <v/>
      </c>
      <c r="IG22" t="str">
        <f>IF(IG21="","",IF($FI21="Y",0,INDEX(Capacity!$S$3:$T$258,MATCH(MOD(INDEX(Capacity!$V$3:$W$258,MATCH(INDEX($J21:$FE21,1,$FJ21),Capacity!$V$3:$V$258,0),2)+IG$9,255),Capacity!$S$3:$S$258,0),2)))</f>
        <v/>
      </c>
      <c r="IH22" t="str">
        <f>IF(IH21="","",IF($FI21="Y",0,INDEX(Capacity!$S$3:$T$258,MATCH(MOD(INDEX(Capacity!$V$3:$W$258,MATCH(INDEX($J21:$FE21,1,$FJ21),Capacity!$V$3:$V$258,0),2)+IH$9,255),Capacity!$S$3:$S$258,0),2)))</f>
        <v/>
      </c>
      <c r="II22" t="str">
        <f>IF(II21="","",IF($FI21="Y",0,INDEX(Capacity!$S$3:$T$258,MATCH(MOD(INDEX(Capacity!$V$3:$W$258,MATCH(INDEX($J21:$FE21,1,$FJ21),Capacity!$V$3:$V$258,0),2)+II$9,255),Capacity!$S$3:$S$258,0),2)))</f>
        <v/>
      </c>
      <c r="IJ22" t="str">
        <f>IF(IJ21="","",IF($FI21="Y",0,INDEX(Capacity!$S$3:$T$258,MATCH(MOD(INDEX(Capacity!$V$3:$W$258,MATCH(INDEX($J21:$FE21,1,$FJ21),Capacity!$V$3:$V$258,0),2)+IJ$9,255),Capacity!$S$3:$S$258,0),2)))</f>
        <v/>
      </c>
      <c r="IK22" t="str">
        <f>IF(IK21="","",IF($FI21="Y",0,INDEX(Capacity!$S$3:$T$258,MATCH(MOD(INDEX(Capacity!$V$3:$W$258,MATCH(INDEX($J21:$FE21,1,$FJ21),Capacity!$V$3:$V$258,0),2)+IK$9,255),Capacity!$S$3:$S$258,0),2)))</f>
        <v/>
      </c>
      <c r="IL22" t="str">
        <f>IF(IL21="","",IF($FI21="Y",0,INDEX(Capacity!$S$3:$T$258,MATCH(MOD(INDEX(Capacity!$V$3:$W$258,MATCH(INDEX($J21:$FE21,1,$FJ21),Capacity!$V$3:$V$258,0),2)+IL$9,255),Capacity!$S$3:$S$258,0),2)))</f>
        <v/>
      </c>
      <c r="IM22" t="str">
        <f>IF(IM21="","",IF($FI21="Y",0,INDEX(Capacity!$S$3:$T$258,MATCH(MOD(INDEX(Capacity!$V$3:$W$258,MATCH(INDEX($J21:$FE21,1,$FJ21),Capacity!$V$3:$V$258,0),2)+IM$9,255),Capacity!$S$3:$S$258,0),2)))</f>
        <v/>
      </c>
      <c r="IN22" t="str">
        <f>IF(IN21="","",IF($FI21="Y",0,INDEX(Capacity!$S$3:$T$258,MATCH(MOD(INDEX(Capacity!$V$3:$W$258,MATCH(INDEX($J21:$FE21,1,$FJ21),Capacity!$V$3:$V$258,0),2)+IN$9,255),Capacity!$S$3:$S$258,0),2)))</f>
        <v/>
      </c>
      <c r="IO22" t="str">
        <f>IF(IO21="","",IF($FI21="Y",0,INDEX(Capacity!$S$3:$T$258,MATCH(MOD(INDEX(Capacity!$V$3:$W$258,MATCH(INDEX($J21:$FE21,1,$FJ21),Capacity!$V$3:$V$258,0),2)+IO$9,255),Capacity!$S$3:$S$258,0),2)))</f>
        <v/>
      </c>
      <c r="IP22" t="str">
        <f>IF(IP21="","",IF($FI21="Y",0,INDEX(Capacity!$S$3:$T$258,MATCH(MOD(INDEX(Capacity!$V$3:$W$258,MATCH(INDEX($J21:$FE21,1,$FJ21),Capacity!$V$3:$V$258,0),2)+IP$9,255),Capacity!$S$3:$S$258,0),2)))</f>
        <v/>
      </c>
      <c r="IQ22" t="str">
        <f>IF(IQ21="","",IF($FI21="Y",0,INDEX(Capacity!$S$3:$T$258,MATCH(MOD(INDEX(Capacity!$V$3:$W$258,MATCH(INDEX($J21:$FE21,1,$FJ21),Capacity!$V$3:$V$258,0),2)+IQ$9,255),Capacity!$S$3:$S$258,0),2)))</f>
        <v/>
      </c>
      <c r="IR22" t="str">
        <f>IF(IR21="","",IF($FI21="Y",0,INDEX(Capacity!$S$3:$T$258,MATCH(MOD(INDEX(Capacity!$V$3:$W$258,MATCH(INDEX($J21:$FE21,1,$FJ21),Capacity!$V$3:$V$258,0),2)+IR$9,255),Capacity!$S$3:$S$258,0),2)))</f>
        <v/>
      </c>
      <c r="IS22" t="str">
        <f>IF(IS21="","",IF($FI21="Y",0,INDEX(Capacity!$S$3:$T$258,MATCH(MOD(INDEX(Capacity!$V$3:$W$258,MATCH(INDEX($J21:$FE21,1,$FJ21),Capacity!$V$3:$V$258,0),2)+IS$9,255),Capacity!$S$3:$S$258,0),2)))</f>
        <v/>
      </c>
      <c r="IT22" t="str">
        <f>IF(IT21="","",IF($FI21="Y",0,INDEX(Capacity!$S$3:$T$258,MATCH(MOD(INDEX(Capacity!$V$3:$W$258,MATCH(INDEX($J21:$FE21,1,$FJ21),Capacity!$V$3:$V$258,0),2)+IT$9,255),Capacity!$S$3:$S$258,0),2)))</f>
        <v/>
      </c>
      <c r="IU22" t="str">
        <f>IF(IU21="","",IF($FI21="Y",0,INDEX(Capacity!$S$3:$T$258,MATCH(MOD(INDEX(Capacity!$V$3:$W$258,MATCH(INDEX($J21:$FE21,1,$FJ21),Capacity!$V$3:$V$258,0),2)+IU$9,255),Capacity!$S$3:$S$258,0),2)))</f>
        <v/>
      </c>
      <c r="IV22" t="str">
        <f>IF(IV21="","",IF($FI21="Y",0,INDEX(Capacity!$S$3:$T$258,MATCH(MOD(INDEX(Capacity!$V$3:$W$258,MATCH(INDEX($J21:$FE21,1,$FJ21),Capacity!$V$3:$V$258,0),2)+IV$9,255),Capacity!$S$3:$S$258,0),2)))</f>
        <v/>
      </c>
      <c r="IW22" t="str">
        <f>IF(IW21="","",IF($FI21="Y",0,INDEX(Capacity!$S$3:$T$258,MATCH(MOD(INDEX(Capacity!$V$3:$W$258,MATCH(INDEX($J21:$FE21,1,$FJ21),Capacity!$V$3:$V$258,0),2)+IW$9,255),Capacity!$S$3:$S$258,0),2)))</f>
        <v/>
      </c>
      <c r="IX22" t="str">
        <f>IF(IX21="","",IF($FI21="Y",0,INDEX(Capacity!$S$3:$T$258,MATCH(MOD(INDEX(Capacity!$V$3:$W$258,MATCH(INDEX($J21:$FE21,1,$FJ21),Capacity!$V$3:$V$258,0),2)+IX$9,255),Capacity!$S$3:$S$258,0),2)))</f>
        <v/>
      </c>
      <c r="IY22" t="str">
        <f>IF(IY21="","",IF($FI21="Y",0,INDEX(Capacity!$S$3:$T$258,MATCH(MOD(INDEX(Capacity!$V$3:$W$258,MATCH(INDEX($J21:$FE21,1,$FJ21),Capacity!$V$3:$V$258,0),2)+IY$9,255),Capacity!$S$3:$S$258,0),2)))</f>
        <v/>
      </c>
      <c r="IZ22" t="str">
        <f>IF(IZ21="","",IF($FI21="Y",0,INDEX(Capacity!$S$3:$T$258,MATCH(MOD(INDEX(Capacity!$V$3:$W$258,MATCH(INDEX($J21:$FE21,1,$FJ21),Capacity!$V$3:$V$258,0),2)+IZ$9,255),Capacity!$S$3:$S$258,0),2)))</f>
        <v/>
      </c>
      <c r="JA22" t="str">
        <f>IF(JA21="","",IF($FI21="Y",0,INDEX(Capacity!$S$3:$T$258,MATCH(MOD(INDEX(Capacity!$V$3:$W$258,MATCH(INDEX($J21:$FE21,1,$FJ21),Capacity!$V$3:$V$258,0),2)+JA$9,255),Capacity!$S$3:$S$258,0),2)))</f>
        <v/>
      </c>
      <c r="JB22" t="str">
        <f>IF(JB21="","",IF($FI21="Y",0,INDEX(Capacity!$S$3:$T$258,MATCH(MOD(INDEX(Capacity!$V$3:$W$258,MATCH(INDEX($J21:$FE21,1,$FJ21),Capacity!$V$3:$V$258,0),2)+JB$9,255),Capacity!$S$3:$S$258,0),2)))</f>
        <v/>
      </c>
      <c r="JC22" t="str">
        <f>IF(JC21="","",IF($FI21="Y",0,INDEX(Capacity!$S$3:$T$258,MATCH(MOD(INDEX(Capacity!$V$3:$W$258,MATCH(INDEX($J21:$FE21,1,$FJ21),Capacity!$V$3:$V$258,0),2)+JC$9,255),Capacity!$S$3:$S$258,0),2)))</f>
        <v/>
      </c>
      <c r="JD22" t="str">
        <f>IF(JD21="","",IF($FI21="Y",0,INDEX(Capacity!$S$3:$T$258,MATCH(MOD(INDEX(Capacity!$V$3:$W$258,MATCH(INDEX($J21:$FE21,1,$FJ21),Capacity!$V$3:$V$258,0),2)+JD$9,255),Capacity!$S$3:$S$258,0),2)))</f>
        <v/>
      </c>
      <c r="JE22" t="str">
        <f>IF(JE21="","",IF($FI21="Y",0,INDEX(Capacity!$S$3:$T$258,MATCH(MOD(INDEX(Capacity!$V$3:$W$258,MATCH(INDEX($J21:$FE21,1,$FJ21),Capacity!$V$3:$V$258,0),2)+JE$9,255),Capacity!$S$3:$S$258,0),2)))</f>
        <v/>
      </c>
      <c r="JF22" t="str">
        <f>IF(JF21="","",IF($FI21="Y",0,INDEX(Capacity!$S$3:$T$258,MATCH(MOD(INDEX(Capacity!$V$3:$W$258,MATCH(INDEX($J21:$FE21,1,$FJ21),Capacity!$V$3:$V$258,0),2)+JF$9,255),Capacity!$S$3:$S$258,0),2)))</f>
        <v/>
      </c>
      <c r="JG22" t="str">
        <f>IF(JG21="","",IF($FI21="Y",0,INDEX(Capacity!$S$3:$T$258,MATCH(MOD(INDEX(Capacity!$V$3:$W$258,MATCH(INDEX($J21:$FE21,1,$FJ21),Capacity!$V$3:$V$258,0),2)+JG$9,255),Capacity!$S$3:$S$258,0),2)))</f>
        <v/>
      </c>
      <c r="JH22" t="str">
        <f>IF(JH21="","",IF($FI21="Y",0,INDEX(Capacity!$S$3:$T$258,MATCH(MOD(INDEX(Capacity!$V$3:$W$258,MATCH(INDEX($J21:$FE21,1,$FJ21),Capacity!$V$3:$V$258,0),2)+JH$9,255),Capacity!$S$3:$S$258,0),2)))</f>
        <v/>
      </c>
      <c r="JI22" t="str">
        <f>IF(JI21="","",IF($FI21="Y",0,INDEX(Capacity!$S$3:$T$258,MATCH(MOD(INDEX(Capacity!$V$3:$W$258,MATCH(INDEX($J21:$FE21,1,$FJ21),Capacity!$V$3:$V$258,0),2)+JI$9,255),Capacity!$S$3:$S$258,0),2)))</f>
        <v/>
      </c>
      <c r="JJ22" t="str">
        <f>IF(JJ21="","",IF($FI21="Y",0,INDEX(Capacity!$S$3:$T$258,MATCH(MOD(INDEX(Capacity!$V$3:$W$258,MATCH(INDEX($J21:$FE21,1,$FJ21),Capacity!$V$3:$V$258,0),2)+JJ$9,255),Capacity!$S$3:$S$258,0),2)))</f>
        <v/>
      </c>
      <c r="JK22" t="str">
        <f>IF(JK21="","",IF($FI21="Y",0,INDEX(Capacity!$S$3:$T$258,MATCH(MOD(INDEX(Capacity!$V$3:$W$258,MATCH(INDEX($J21:$FE21,1,$FJ21),Capacity!$V$3:$V$258,0),2)+JK$9,255),Capacity!$S$3:$S$258,0),2)))</f>
        <v/>
      </c>
      <c r="JL22" t="str">
        <f>IF(JL21="","",IF($FI21="Y",0,INDEX(Capacity!$S$3:$T$258,MATCH(MOD(INDEX(Capacity!$V$3:$W$258,MATCH(INDEX($J21:$FE21,1,$FJ21),Capacity!$V$3:$V$258,0),2)+JL$9,255),Capacity!$S$3:$S$258,0),2)))</f>
        <v/>
      </c>
      <c r="JM22" t="str">
        <f>IF(JM21="","",IF($FI21="Y",0,INDEX(Capacity!$S$3:$T$258,MATCH(MOD(INDEX(Capacity!$V$3:$W$258,MATCH(INDEX($J21:$FE21,1,$FJ21),Capacity!$V$3:$V$258,0),2)+JM$9,255),Capacity!$S$3:$S$258,0),2)))</f>
        <v/>
      </c>
      <c r="JN22" t="str">
        <f>IF(JN21="","",IF($FI21="Y",0,INDEX(Capacity!$S$3:$T$258,MATCH(MOD(INDEX(Capacity!$V$3:$W$258,MATCH(INDEX($J21:$FE21,1,$FJ21),Capacity!$V$3:$V$258,0),2)+JN$9,255),Capacity!$S$3:$S$258,0),2)))</f>
        <v/>
      </c>
      <c r="JO22" t="str">
        <f>IF(JO21="","",IF($FI21="Y",0,INDEX(Capacity!$S$3:$T$258,MATCH(MOD(INDEX(Capacity!$V$3:$W$258,MATCH(INDEX($J21:$FE21,1,$FJ21),Capacity!$V$3:$V$258,0),2)+JO$9,255),Capacity!$S$3:$S$258,0),2)))</f>
        <v/>
      </c>
      <c r="JP22" t="str">
        <f>IF(JP21="","",IF($FI21="Y",0,INDEX(Capacity!$S$3:$T$258,MATCH(MOD(INDEX(Capacity!$V$3:$W$258,MATCH(INDEX($J21:$FE21,1,$FJ21),Capacity!$V$3:$V$258,0),2)+JP$9,255),Capacity!$S$3:$S$258,0),2)))</f>
        <v/>
      </c>
      <c r="JQ22" t="str">
        <f>IF(JQ21="","",IF($FI21="Y",0,INDEX(Capacity!$S$3:$T$258,MATCH(MOD(INDEX(Capacity!$V$3:$W$258,MATCH(INDEX($J21:$FE21,1,$FJ21),Capacity!$V$3:$V$258,0),2)+JQ$9,255),Capacity!$S$3:$S$258,0),2)))</f>
        <v/>
      </c>
      <c r="JR22" t="str">
        <f>IF(JR21="","",IF($FI21="Y",0,INDEX(Capacity!$S$3:$T$258,MATCH(MOD(INDEX(Capacity!$V$3:$W$258,MATCH(INDEX($J21:$FE21,1,$FJ21),Capacity!$V$3:$V$258,0),2)+JR$9,255),Capacity!$S$3:$S$258,0),2)))</f>
        <v/>
      </c>
      <c r="JS22" t="str">
        <f>IF(JS21="","",IF($FI21="Y",0,INDEX(Capacity!$S$3:$T$258,MATCH(MOD(INDEX(Capacity!$V$3:$W$258,MATCH(INDEX($J21:$FE21,1,$FJ21),Capacity!$V$3:$V$258,0),2)+JS$9,255),Capacity!$S$3:$S$258,0),2)))</f>
        <v/>
      </c>
      <c r="JT22" t="str">
        <f>IF(JT21="","",IF($FI21="Y",0,INDEX(Capacity!$S$3:$T$258,MATCH(MOD(INDEX(Capacity!$V$3:$W$258,MATCH(INDEX($J21:$FE21,1,$FJ21),Capacity!$V$3:$V$258,0),2)+JT$9,255),Capacity!$S$3:$S$258,0),2)))</f>
        <v/>
      </c>
      <c r="JU22" t="str">
        <f>IF(JU21="","",IF($FI21="Y",0,INDEX(Capacity!$S$3:$T$258,MATCH(MOD(INDEX(Capacity!$V$3:$W$258,MATCH(INDEX($J21:$FE21,1,$FJ21),Capacity!$V$3:$V$258,0),2)+JU$9,255),Capacity!$S$3:$S$258,0),2)))</f>
        <v/>
      </c>
      <c r="JV22" t="str">
        <f>IF(JV21="","",IF($FI21="Y",0,INDEX(Capacity!$S$3:$T$258,MATCH(MOD(INDEX(Capacity!$V$3:$W$258,MATCH(INDEX($J21:$FE21,1,$FJ21),Capacity!$V$3:$V$258,0),2)+JV$9,255),Capacity!$S$3:$S$258,0),2)))</f>
        <v/>
      </c>
      <c r="JW22" t="str">
        <f>IF(JW21="","",IF($FI21="Y",0,INDEX(Capacity!$S$3:$T$258,MATCH(MOD(INDEX(Capacity!$V$3:$W$258,MATCH(INDEX($J21:$FE21,1,$FJ21),Capacity!$V$3:$V$258,0),2)+JW$9,255),Capacity!$S$3:$S$258,0),2)))</f>
        <v/>
      </c>
      <c r="JX22" t="str">
        <f>IF(JX21="","",IF($FI21="Y",0,INDEX(Capacity!$S$3:$T$258,MATCH(MOD(INDEX(Capacity!$V$3:$W$258,MATCH(INDEX($J21:$FE21,1,$FJ21),Capacity!$V$3:$V$258,0),2)+JX$9,255),Capacity!$S$3:$S$258,0),2)))</f>
        <v/>
      </c>
      <c r="JY22" t="str">
        <f>IF(JY21="","",IF($FI21="Y",0,INDEX(Capacity!$S$3:$T$258,MATCH(MOD(INDEX(Capacity!$V$3:$W$258,MATCH(INDEX($J21:$FE21,1,$FJ21),Capacity!$V$3:$V$258,0),2)+JY$9,255),Capacity!$S$3:$S$258,0),2)))</f>
        <v/>
      </c>
      <c r="JZ22" t="str">
        <f>IF(JZ21="","",IF($FI21="Y",0,INDEX(Capacity!$S$3:$T$258,MATCH(MOD(INDEX(Capacity!$V$3:$W$258,MATCH(INDEX($J21:$FE21,1,$FJ21),Capacity!$V$3:$V$258,0),2)+JZ$9,255),Capacity!$S$3:$S$258,0),2)))</f>
        <v/>
      </c>
      <c r="KA22" t="str">
        <f>IF(KA21="","",IF($FI21="Y",0,INDEX(Capacity!$S$3:$T$258,MATCH(MOD(INDEX(Capacity!$V$3:$W$258,MATCH(INDEX($J21:$FE21,1,$FJ21),Capacity!$V$3:$V$258,0),2)+KA$9,255),Capacity!$S$3:$S$258,0),2)))</f>
        <v/>
      </c>
      <c r="KB22" t="str">
        <f>IF(KB21="","",IF($FI21="Y",0,INDEX(Capacity!$S$3:$T$258,MATCH(MOD(INDEX(Capacity!$V$3:$W$258,MATCH(INDEX($J21:$FE21,1,$FJ21),Capacity!$V$3:$V$258,0),2)+KB$9,255),Capacity!$S$3:$S$258,0),2)))</f>
        <v/>
      </c>
      <c r="KC22" t="str">
        <f>IF(KC21="","",IF($FI21="Y",0,INDEX(Capacity!$S$3:$T$258,MATCH(MOD(INDEX(Capacity!$V$3:$W$258,MATCH(INDEX($J21:$FE21,1,$FJ21),Capacity!$V$3:$V$258,0),2)+KC$9,255),Capacity!$S$3:$S$258,0),2)))</f>
        <v/>
      </c>
      <c r="KD22" t="str">
        <f>IF(KD21="","",IF($FI21="Y",0,INDEX(Capacity!$S$3:$T$258,MATCH(MOD(INDEX(Capacity!$V$3:$W$258,MATCH(INDEX($J21:$FE21,1,$FJ21),Capacity!$V$3:$V$258,0),2)+KD$9,255),Capacity!$S$3:$S$258,0),2)))</f>
        <v/>
      </c>
      <c r="KE22" t="str">
        <f>IF(KE21="","",IF($FI21="Y",0,INDEX(Capacity!$S$3:$T$258,MATCH(MOD(INDEX(Capacity!$V$3:$W$258,MATCH(INDEX($J21:$FE21,1,$FJ21),Capacity!$V$3:$V$258,0),2)+KE$9,255),Capacity!$S$3:$S$258,0),2)))</f>
        <v/>
      </c>
      <c r="KF22" t="str">
        <f>IF(KF21="","",IF($FI21="Y",0,INDEX(Capacity!$S$3:$T$258,MATCH(MOD(INDEX(Capacity!$V$3:$W$258,MATCH(INDEX($J21:$FE21,1,$FJ21),Capacity!$V$3:$V$258,0),2)+KF$9,255),Capacity!$S$3:$S$258,0),2)))</f>
        <v/>
      </c>
      <c r="KG22" t="str">
        <f>IF(KG21="","",IF($FI21="Y",0,INDEX(Capacity!$S$3:$T$258,MATCH(MOD(INDEX(Capacity!$V$3:$W$258,MATCH(INDEX($J21:$FE21,1,$FJ21),Capacity!$V$3:$V$258,0),2)+KG$9,255),Capacity!$S$3:$S$258,0),2)))</f>
        <v/>
      </c>
      <c r="KH22" t="str">
        <f>IF(KH21="","",IF($FI21="Y",0,INDEX(Capacity!$S$3:$T$258,MATCH(MOD(INDEX(Capacity!$V$3:$W$258,MATCH(INDEX($J21:$FE21,1,$FJ21),Capacity!$V$3:$V$258,0),2)+KH$9,255),Capacity!$S$3:$S$258,0),2)))</f>
        <v/>
      </c>
      <c r="KI22" t="str">
        <f>IF(KI21="","",IF($FI21="Y",0,INDEX(Capacity!$S$3:$T$258,MATCH(MOD(INDEX(Capacity!$V$3:$W$258,MATCH(INDEX($J21:$FE21,1,$FJ21),Capacity!$V$3:$V$258,0),2)+KI$9,255),Capacity!$S$3:$S$258,0),2)))</f>
        <v/>
      </c>
      <c r="KJ22" t="str">
        <f>IF(KJ21="","",IF($FI21="Y",0,INDEX(Capacity!$S$3:$T$258,MATCH(MOD(INDEX(Capacity!$V$3:$W$258,MATCH(INDEX($J21:$FE21,1,$FJ21),Capacity!$V$3:$V$258,0),2)+KJ$9,255),Capacity!$S$3:$S$258,0),2)))</f>
        <v/>
      </c>
      <c r="KK22" t="str">
        <f>IF(KK21="","",IF($FI21="Y",0,INDEX(Capacity!$S$3:$T$258,MATCH(MOD(INDEX(Capacity!$V$3:$W$258,MATCH(INDEX($J21:$FE21,1,$FJ21),Capacity!$V$3:$V$258,0),2)+KK$9,255),Capacity!$S$3:$S$258,0),2)))</f>
        <v/>
      </c>
      <c r="KL22" t="str">
        <f>IF(KL21="","",IF($FI21="Y",0,INDEX(Capacity!$S$3:$T$258,MATCH(MOD(INDEX(Capacity!$V$3:$W$258,MATCH(INDEX($J21:$FE21,1,$FJ21),Capacity!$V$3:$V$258,0),2)+KL$9,255),Capacity!$S$3:$S$258,0),2)))</f>
        <v/>
      </c>
      <c r="KM22" t="str">
        <f>IF(KM21="","",IF($FI21="Y",0,INDEX(Capacity!$S$3:$T$258,MATCH(MOD(INDEX(Capacity!$V$3:$W$258,MATCH(INDEX($J21:$FE21,1,$FJ21),Capacity!$V$3:$V$258,0),2)+KM$9,255),Capacity!$S$3:$S$258,0),2)))</f>
        <v/>
      </c>
      <c r="KN22" t="str">
        <f>IF(KN21="","",IF($FI21="Y",0,INDEX(Capacity!$S$3:$T$258,MATCH(MOD(INDEX(Capacity!$V$3:$W$258,MATCH(INDEX($J21:$FE21,1,$FJ21),Capacity!$V$3:$V$258,0),2)+KN$9,255),Capacity!$S$3:$S$258,0),2)))</f>
        <v/>
      </c>
      <c r="KO22" t="str">
        <f>IF(KO21="","",IF($FI21="Y",0,INDEX(Capacity!$S$3:$T$258,MATCH(MOD(INDEX(Capacity!$V$3:$W$258,MATCH(INDEX($J21:$FE21,1,$FJ21),Capacity!$V$3:$V$258,0),2)+KO$9,255),Capacity!$S$3:$S$258,0),2)))</f>
        <v/>
      </c>
      <c r="KP22" t="str">
        <f>IF(KP21="","",IF($FI21="Y",0,INDEX(Capacity!$S$3:$T$258,MATCH(MOD(INDEX(Capacity!$V$3:$W$258,MATCH(INDEX($J21:$FE21,1,$FJ21),Capacity!$V$3:$V$258,0),2)+KP$9,255),Capacity!$S$3:$S$258,0),2)))</f>
        <v/>
      </c>
      <c r="KQ22" t="str">
        <f>IF(KQ21="","",IF($FI21="Y",0,INDEX(Capacity!$S$3:$T$258,MATCH(MOD(INDEX(Capacity!$V$3:$W$258,MATCH(INDEX($J21:$FE21,1,$FJ21),Capacity!$V$3:$V$258,0),2)+KQ$9,255),Capacity!$S$3:$S$258,0),2)))</f>
        <v/>
      </c>
      <c r="KR22" t="str">
        <f>IF(KR21="","",IF($FI21="Y",0,INDEX(Capacity!$S$3:$T$258,MATCH(MOD(INDEX(Capacity!$V$3:$W$258,MATCH(INDEX($J21:$FE21,1,$FJ21),Capacity!$V$3:$V$258,0),2)+KR$9,255),Capacity!$S$3:$S$258,0),2)))</f>
        <v/>
      </c>
      <c r="KS22" t="str">
        <f>IF(KS21="","",IF($FI21="Y",0,INDEX(Capacity!$S$3:$T$258,MATCH(MOD(INDEX(Capacity!$V$3:$W$258,MATCH(INDEX($J21:$FE21,1,$FJ21),Capacity!$V$3:$V$258,0),2)+KS$9,255),Capacity!$S$3:$S$258,0),2)))</f>
        <v/>
      </c>
      <c r="KT22" t="str">
        <f>IF(KT21="","",IF($FI21="Y",0,INDEX(Capacity!$S$3:$T$258,MATCH(MOD(INDEX(Capacity!$V$3:$W$258,MATCH(INDEX($J21:$FE21,1,$FJ21),Capacity!$V$3:$V$258,0),2)+KT$9,255),Capacity!$S$3:$S$258,0),2)))</f>
        <v/>
      </c>
      <c r="KU22" t="str">
        <f>IF(KU21="","",IF($FI21="Y",0,INDEX(Capacity!$S$3:$T$258,MATCH(MOD(INDEX(Capacity!$V$3:$W$258,MATCH(INDEX($J21:$FE21,1,$FJ21),Capacity!$V$3:$V$258,0),2)+KU$9,255),Capacity!$S$3:$S$258,0),2)))</f>
        <v/>
      </c>
      <c r="KV22" t="str">
        <f>IF(KV21="","",IF($FI21="Y",0,INDEX(Capacity!$S$3:$T$258,MATCH(MOD(INDEX(Capacity!$V$3:$W$258,MATCH(INDEX($J21:$FE21,1,$FJ21),Capacity!$V$3:$V$258,0),2)+KV$9,255),Capacity!$S$3:$S$258,0),2)))</f>
        <v/>
      </c>
      <c r="KW22" t="str">
        <f>IF(KW21="","",IF($FI21="Y",0,INDEX(Capacity!$S$3:$T$258,MATCH(MOD(INDEX(Capacity!$V$3:$W$258,MATCH(INDEX($J21:$FE21,1,$FJ21),Capacity!$V$3:$V$258,0),2)+KW$9,255),Capacity!$S$3:$S$258,0),2)))</f>
        <v/>
      </c>
      <c r="KX22" t="str">
        <f>IF(KX21="","",IF($FI21="Y",0,INDEX(Capacity!$S$3:$T$258,MATCH(MOD(INDEX(Capacity!$V$3:$W$258,MATCH(INDEX($J21:$FE21,1,$FJ21),Capacity!$V$3:$V$258,0),2)+KX$9,255),Capacity!$S$3:$S$258,0),2)))</f>
        <v/>
      </c>
      <c r="KY22" t="str">
        <f>IF(KY21="","",IF($FI21="Y",0,INDEX(Capacity!$S$3:$T$258,MATCH(MOD(INDEX(Capacity!$V$3:$W$258,MATCH(INDEX($J21:$FE21,1,$FJ21),Capacity!$V$3:$V$258,0),2)+KY$9,255),Capacity!$S$3:$S$258,0),2)))</f>
        <v/>
      </c>
      <c r="KZ22" t="str">
        <f>IF(KZ21="","",IF($FI21="Y",0,INDEX(Capacity!$S$3:$T$258,MATCH(MOD(INDEX(Capacity!$V$3:$W$258,MATCH(INDEX($J21:$FE21,1,$FJ21),Capacity!$V$3:$V$258,0),2)+KZ$9,255),Capacity!$S$3:$S$258,0),2)))</f>
        <v/>
      </c>
      <c r="LA22" t="str">
        <f>IF(LA21="","",IF($FI21="Y",0,INDEX(Capacity!$S$3:$T$258,MATCH(MOD(INDEX(Capacity!$V$3:$W$258,MATCH(INDEX($J21:$FE21,1,$FJ21),Capacity!$V$3:$V$258,0),2)+LA$9,255),Capacity!$S$3:$S$258,0),2)))</f>
        <v/>
      </c>
      <c r="LB22" t="str">
        <f>IF(LB21="","",IF($FI21="Y",0,INDEX(Capacity!$S$3:$T$258,MATCH(MOD(INDEX(Capacity!$V$3:$W$258,MATCH(INDEX($J21:$FE21,1,$FJ21),Capacity!$V$3:$V$258,0),2)+LB$9,255),Capacity!$S$3:$S$258,0),2)))</f>
        <v/>
      </c>
      <c r="LC22" t="str">
        <f>IF(LC21="","",IF($FI21="Y",0,INDEX(Capacity!$S$3:$T$258,MATCH(MOD(INDEX(Capacity!$V$3:$W$258,MATCH(INDEX($J21:$FE21,1,$FJ21),Capacity!$V$3:$V$258,0),2)+LC$9,255),Capacity!$S$3:$S$258,0),2)))</f>
        <v/>
      </c>
      <c r="LD22" t="str">
        <f>IF(LD21="","",IF($FI21="Y",0,INDEX(Capacity!$S$3:$T$258,MATCH(MOD(INDEX(Capacity!$V$3:$W$258,MATCH(INDEX($J21:$FE21,1,$FJ21),Capacity!$V$3:$V$258,0),2)+LD$9,255),Capacity!$S$3:$S$258,0),2)))</f>
        <v/>
      </c>
      <c r="LE22" t="str">
        <f>IF(LE21="","",IF($FI21="Y",0,INDEX(Capacity!$S$3:$T$258,MATCH(MOD(INDEX(Capacity!$V$3:$W$258,MATCH(INDEX($J21:$FE21,1,$FJ21),Capacity!$V$3:$V$258,0),2)+LE$9,255),Capacity!$S$3:$S$258,0),2)))</f>
        <v/>
      </c>
      <c r="LF22" t="str">
        <f>IF(LF21="","",IF($FI21="Y",0,INDEX(Capacity!$S$3:$T$258,MATCH(MOD(INDEX(Capacity!$V$3:$W$258,MATCH(INDEX($J21:$FE21,1,$FJ21),Capacity!$V$3:$V$258,0),2)+LF$9,255),Capacity!$S$3:$S$258,0),2)))</f>
        <v/>
      </c>
      <c r="LG22" t="str">
        <f>IF(LG21="","",IF($FI21="Y",0,INDEX(Capacity!$S$3:$T$258,MATCH(MOD(INDEX(Capacity!$V$3:$W$258,MATCH(INDEX($J21:$FE21,1,$FJ21),Capacity!$V$3:$V$258,0),2)+LG$9,255),Capacity!$S$3:$S$258,0),2)))</f>
        <v/>
      </c>
      <c r="LH22" t="str">
        <f>IF(LH21="","",IF($FI21="Y",0,INDEX(Capacity!$S$3:$T$258,MATCH(MOD(INDEX(Capacity!$V$3:$W$258,MATCH(INDEX($J21:$FE21,1,$FJ21),Capacity!$V$3:$V$258,0),2)+LH$9,255),Capacity!$S$3:$S$258,0),2)))</f>
        <v/>
      </c>
    </row>
    <row r="23" spans="2:320" x14ac:dyDescent="0.25">
      <c r="I23" s="7">
        <f t="shared" si="26"/>
        <v>14</v>
      </c>
      <c r="J23" t="str">
        <f t="shared" si="33"/>
        <v/>
      </c>
      <c r="K23" t="str">
        <f t="shared" si="33"/>
        <v/>
      </c>
      <c r="L23" t="str">
        <f t="shared" si="33"/>
        <v/>
      </c>
      <c r="M23" t="str">
        <f t="shared" si="33"/>
        <v/>
      </c>
      <c r="N23" t="str">
        <f t="shared" si="33"/>
        <v/>
      </c>
      <c r="O23" t="str">
        <f t="shared" si="33"/>
        <v/>
      </c>
      <c r="P23" t="str">
        <f t="shared" si="33"/>
        <v/>
      </c>
      <c r="Q23" t="str">
        <f t="shared" si="33"/>
        <v/>
      </c>
      <c r="R23" t="str">
        <f t="shared" si="33"/>
        <v/>
      </c>
      <c r="S23" t="str">
        <f t="shared" si="33"/>
        <v/>
      </c>
      <c r="T23" t="str">
        <f t="shared" si="33"/>
        <v/>
      </c>
      <c r="U23" t="str">
        <f t="shared" si="33"/>
        <v/>
      </c>
      <c r="V23" t="str">
        <f t="shared" si="33"/>
        <v/>
      </c>
      <c r="W23">
        <f t="shared" si="33"/>
        <v>0</v>
      </c>
      <c r="X23">
        <f t="shared" si="33"/>
        <v>201</v>
      </c>
      <c r="Y23">
        <f t="shared" si="33"/>
        <v>19</v>
      </c>
      <c r="Z23">
        <f t="shared" ref="Z23:AO38" si="38">IFERROR(IF(INDEX($FM$10:$LH$118,$I23,$FK23-Z$8+1)="",_xlfn.BITXOR(Z22,0),_xlfn.BITXOR(Z22,INDEX($FM$10:$LH$118,$I23,$FK23-Z$8+1))),"")</f>
        <v>70</v>
      </c>
      <c r="AA23">
        <f t="shared" si="38"/>
        <v>189</v>
      </c>
      <c r="AB23">
        <f t="shared" si="37"/>
        <v>74</v>
      </c>
      <c r="AC23">
        <f t="shared" si="37"/>
        <v>43</v>
      </c>
      <c r="AD23">
        <f t="shared" si="37"/>
        <v>236</v>
      </c>
      <c r="AE23">
        <f t="shared" si="37"/>
        <v>29</v>
      </c>
      <c r="AF23">
        <f t="shared" si="37"/>
        <v>238</v>
      </c>
      <c r="AG23">
        <f t="shared" si="37"/>
        <v>190</v>
      </c>
      <c r="AH23">
        <f t="shared" si="37"/>
        <v>236</v>
      </c>
      <c r="AI23">
        <f t="shared" si="37"/>
        <v>17</v>
      </c>
      <c r="AJ23">
        <f t="shared" si="37"/>
        <v>236</v>
      </c>
      <c r="AK23">
        <f t="shared" si="37"/>
        <v>17</v>
      </c>
      <c r="AL23">
        <f t="shared" si="37"/>
        <v>236</v>
      </c>
      <c r="AM23">
        <f t="shared" si="37"/>
        <v>17</v>
      </c>
      <c r="AN23">
        <f t="shared" si="37"/>
        <v>236</v>
      </c>
      <c r="AO23">
        <f t="shared" si="37"/>
        <v>17</v>
      </c>
      <c r="AP23">
        <f t="shared" si="37"/>
        <v>236</v>
      </c>
      <c r="AQ23">
        <f t="shared" si="37"/>
        <v>17</v>
      </c>
      <c r="AR23">
        <f t="shared" si="37"/>
        <v>0</v>
      </c>
      <c r="AS23">
        <f t="shared" si="37"/>
        <v>0</v>
      </c>
      <c r="AT23">
        <f t="shared" si="37"/>
        <v>0</v>
      </c>
      <c r="AU23">
        <f t="shared" si="37"/>
        <v>0</v>
      </c>
      <c r="AV23">
        <f t="shared" si="37"/>
        <v>0</v>
      </c>
      <c r="AW23">
        <f t="shared" si="37"/>
        <v>0</v>
      </c>
      <c r="AX23">
        <f t="shared" si="37"/>
        <v>0</v>
      </c>
      <c r="AY23">
        <f t="shared" si="37"/>
        <v>0</v>
      </c>
      <c r="AZ23">
        <f t="shared" si="37"/>
        <v>0</v>
      </c>
      <c r="BA23">
        <f t="shared" si="37"/>
        <v>0</v>
      </c>
      <c r="BB23">
        <f t="shared" si="37"/>
        <v>0</v>
      </c>
      <c r="BC23">
        <f t="shared" si="37"/>
        <v>0</v>
      </c>
      <c r="BD23">
        <f t="shared" si="37"/>
        <v>0</v>
      </c>
      <c r="BE23">
        <f t="shared" si="37"/>
        <v>0</v>
      </c>
      <c r="BF23">
        <f t="shared" si="37"/>
        <v>0</v>
      </c>
      <c r="BG23">
        <f t="shared" si="37"/>
        <v>0</v>
      </c>
      <c r="BH23">
        <f t="shared" si="37"/>
        <v>0</v>
      </c>
      <c r="BI23">
        <f t="shared" si="37"/>
        <v>0</v>
      </c>
      <c r="BJ23">
        <f t="shared" si="37"/>
        <v>0</v>
      </c>
      <c r="BK23">
        <f t="shared" si="37"/>
        <v>0</v>
      </c>
      <c r="BL23">
        <f t="shared" si="37"/>
        <v>0</v>
      </c>
      <c r="BM23">
        <f t="shared" si="37"/>
        <v>0</v>
      </c>
      <c r="BN23">
        <f t="shared" si="37"/>
        <v>0</v>
      </c>
      <c r="BO23">
        <f t="shared" si="37"/>
        <v>0</v>
      </c>
      <c r="BP23">
        <f t="shared" si="37"/>
        <v>0</v>
      </c>
      <c r="BQ23">
        <f t="shared" si="37"/>
        <v>0</v>
      </c>
      <c r="BR23">
        <f t="shared" si="37"/>
        <v>0</v>
      </c>
      <c r="BS23">
        <f t="shared" si="37"/>
        <v>0</v>
      </c>
      <c r="BT23">
        <f t="shared" si="37"/>
        <v>0</v>
      </c>
      <c r="BU23">
        <f t="shared" si="28"/>
        <v>0</v>
      </c>
      <c r="BV23">
        <f t="shared" si="28"/>
        <v>0</v>
      </c>
      <c r="BW23">
        <f t="shared" si="28"/>
        <v>0</v>
      </c>
      <c r="BX23">
        <f t="shared" si="28"/>
        <v>0</v>
      </c>
      <c r="BY23">
        <f t="shared" si="28"/>
        <v>0</v>
      </c>
      <c r="BZ23">
        <f t="shared" si="28"/>
        <v>0</v>
      </c>
      <c r="CA23">
        <f t="shared" si="28"/>
        <v>0</v>
      </c>
      <c r="CB23">
        <f t="shared" si="28"/>
        <v>0</v>
      </c>
      <c r="CC23">
        <f t="shared" si="28"/>
        <v>0</v>
      </c>
      <c r="CD23">
        <f t="shared" si="28"/>
        <v>0</v>
      </c>
      <c r="CE23">
        <f t="shared" si="28"/>
        <v>0</v>
      </c>
      <c r="CF23">
        <f t="shared" si="28"/>
        <v>0</v>
      </c>
      <c r="CG23">
        <f t="shared" si="28"/>
        <v>0</v>
      </c>
      <c r="CH23">
        <f t="shared" si="28"/>
        <v>0</v>
      </c>
      <c r="CI23">
        <f t="shared" si="28"/>
        <v>0</v>
      </c>
      <c r="CJ23">
        <f t="shared" si="28"/>
        <v>0</v>
      </c>
      <c r="CK23">
        <f t="shared" si="35"/>
        <v>0</v>
      </c>
      <c r="CL23">
        <f t="shared" si="35"/>
        <v>0</v>
      </c>
      <c r="CM23">
        <f t="shared" si="35"/>
        <v>0</v>
      </c>
      <c r="CN23">
        <f t="shared" si="35"/>
        <v>0</v>
      </c>
      <c r="CO23">
        <f t="shared" si="35"/>
        <v>0</v>
      </c>
      <c r="CP23">
        <f t="shared" si="35"/>
        <v>0</v>
      </c>
      <c r="CQ23">
        <f t="shared" si="35"/>
        <v>0</v>
      </c>
      <c r="CR23">
        <f t="shared" si="35"/>
        <v>0</v>
      </c>
      <c r="CS23">
        <f t="shared" si="35"/>
        <v>0</v>
      </c>
      <c r="CT23">
        <f t="shared" si="35"/>
        <v>0</v>
      </c>
      <c r="CU23">
        <f t="shared" si="35"/>
        <v>0</v>
      </c>
      <c r="CV23">
        <f t="shared" si="35"/>
        <v>0</v>
      </c>
      <c r="CW23">
        <f t="shared" si="35"/>
        <v>0</v>
      </c>
      <c r="CX23">
        <f t="shared" si="35"/>
        <v>0</v>
      </c>
      <c r="CY23">
        <f t="shared" si="35"/>
        <v>0</v>
      </c>
      <c r="CZ23">
        <f t="shared" si="34"/>
        <v>0</v>
      </c>
      <c r="DA23">
        <f t="shared" si="34"/>
        <v>0</v>
      </c>
      <c r="DB23">
        <f t="shared" si="34"/>
        <v>0</v>
      </c>
      <c r="DC23">
        <f t="shared" si="34"/>
        <v>0</v>
      </c>
      <c r="DD23">
        <f t="shared" si="34"/>
        <v>0</v>
      </c>
      <c r="DE23">
        <f t="shared" si="34"/>
        <v>0</v>
      </c>
      <c r="DF23">
        <f t="shared" si="34"/>
        <v>0</v>
      </c>
      <c r="DG23">
        <f t="shared" si="34"/>
        <v>0</v>
      </c>
      <c r="DH23">
        <f t="shared" si="34"/>
        <v>0</v>
      </c>
      <c r="DI23">
        <f t="shared" si="34"/>
        <v>0</v>
      </c>
      <c r="DJ23">
        <f t="shared" si="34"/>
        <v>0</v>
      </c>
      <c r="DK23">
        <f t="shared" si="34"/>
        <v>0</v>
      </c>
      <c r="DL23">
        <f t="shared" si="34"/>
        <v>0</v>
      </c>
      <c r="DM23">
        <f t="shared" si="34"/>
        <v>0</v>
      </c>
      <c r="DN23">
        <f t="shared" si="34"/>
        <v>0</v>
      </c>
      <c r="DO23">
        <f t="shared" si="34"/>
        <v>0</v>
      </c>
      <c r="DP23">
        <f t="shared" si="34"/>
        <v>0</v>
      </c>
      <c r="DQ23">
        <f t="shared" si="34"/>
        <v>0</v>
      </c>
      <c r="DR23">
        <f t="shared" si="34"/>
        <v>0</v>
      </c>
      <c r="DS23">
        <f t="shared" si="34"/>
        <v>0</v>
      </c>
      <c r="DT23">
        <f t="shared" si="34"/>
        <v>0</v>
      </c>
      <c r="DU23">
        <f t="shared" si="34"/>
        <v>0</v>
      </c>
      <c r="DV23">
        <f t="shared" si="34"/>
        <v>0</v>
      </c>
      <c r="DW23">
        <f t="shared" si="34"/>
        <v>0</v>
      </c>
      <c r="DX23">
        <f t="shared" si="34"/>
        <v>0</v>
      </c>
      <c r="DY23">
        <f t="shared" si="34"/>
        <v>0</v>
      </c>
      <c r="DZ23">
        <f t="shared" si="34"/>
        <v>0</v>
      </c>
      <c r="EA23">
        <f t="shared" si="34"/>
        <v>0</v>
      </c>
      <c r="EB23">
        <f t="shared" si="34"/>
        <v>0</v>
      </c>
      <c r="EC23">
        <f t="shared" si="34"/>
        <v>0</v>
      </c>
      <c r="ED23">
        <f t="shared" si="34"/>
        <v>0</v>
      </c>
      <c r="EE23">
        <f t="shared" si="34"/>
        <v>0</v>
      </c>
      <c r="EF23">
        <f t="shared" si="34"/>
        <v>0</v>
      </c>
      <c r="EG23">
        <f t="shared" si="29"/>
        <v>0</v>
      </c>
      <c r="EH23">
        <f t="shared" si="29"/>
        <v>0</v>
      </c>
      <c r="EI23">
        <f t="shared" si="29"/>
        <v>0</v>
      </c>
      <c r="EJ23">
        <f t="shared" si="36"/>
        <v>0</v>
      </c>
      <c r="EK23">
        <f t="shared" si="36"/>
        <v>0</v>
      </c>
      <c r="EL23">
        <f t="shared" si="36"/>
        <v>0</v>
      </c>
      <c r="EM23">
        <f t="shared" si="36"/>
        <v>0</v>
      </c>
      <c r="EN23">
        <f t="shared" si="36"/>
        <v>0</v>
      </c>
      <c r="EO23">
        <f t="shared" si="36"/>
        <v>0</v>
      </c>
      <c r="EP23">
        <f t="shared" si="36"/>
        <v>0</v>
      </c>
      <c r="EQ23">
        <f t="shared" si="36"/>
        <v>0</v>
      </c>
      <c r="ER23">
        <f t="shared" si="36"/>
        <v>0</v>
      </c>
      <c r="ES23">
        <f t="shared" si="36"/>
        <v>0</v>
      </c>
      <c r="ET23">
        <f t="shared" si="36"/>
        <v>0</v>
      </c>
      <c r="EU23">
        <f t="shared" si="36"/>
        <v>0</v>
      </c>
      <c r="EV23">
        <f t="shared" si="36"/>
        <v>0</v>
      </c>
      <c r="EW23">
        <f t="shared" si="36"/>
        <v>0</v>
      </c>
      <c r="EX23">
        <f t="shared" si="36"/>
        <v>0</v>
      </c>
      <c r="EY23">
        <f t="shared" si="36"/>
        <v>0</v>
      </c>
      <c r="EZ23">
        <f t="shared" si="36"/>
        <v>0</v>
      </c>
      <c r="FA23">
        <f t="shared" si="36"/>
        <v>0</v>
      </c>
      <c r="FB23">
        <f t="shared" si="36"/>
        <v>0</v>
      </c>
      <c r="FC23">
        <f t="shared" si="36"/>
        <v>0</v>
      </c>
      <c r="FD23">
        <f t="shared" si="36"/>
        <v>0</v>
      </c>
      <c r="FE23">
        <f t="shared" si="36"/>
        <v>0</v>
      </c>
      <c r="FG23" s="48" t="str">
        <f t="shared" si="27"/>
        <v/>
      </c>
      <c r="FI23" s="1" t="str">
        <f t="shared" si="24"/>
        <v/>
      </c>
      <c r="FJ23">
        <f t="shared" si="25"/>
        <v>15</v>
      </c>
      <c r="FK23">
        <f>FM8-FJ22+1</f>
        <v>30</v>
      </c>
      <c r="FM23">
        <f>IF(FM22="","",IF($FI22="Y",0,INDEX(Capacity!$S$3:$T$258,MATCH(MOD(INDEX(Capacity!$V$3:$W$258,MATCH(INDEX($J22:$FE22,1,$FJ22),Capacity!$V$3:$V$258,0),2)+FM$9,255),Capacity!$S$3:$S$258,0),2)))</f>
        <v>20</v>
      </c>
      <c r="FN23">
        <f>IF(FN22="","",IF($FI22="Y",0,INDEX(Capacity!$S$3:$T$258,MATCH(MOD(INDEX(Capacity!$V$3:$W$258,MATCH(INDEX($J22:$FE22,1,$FJ22),Capacity!$V$3:$V$258,0),2)+FN$9,255),Capacity!$S$3:$S$258,0),2)))</f>
        <v>70</v>
      </c>
      <c r="FO23">
        <f>IF(FO22="","",IF($FI22="Y",0,INDEX(Capacity!$S$3:$T$258,MATCH(MOD(INDEX(Capacity!$V$3:$W$258,MATCH(INDEX($J22:$FE22,1,$FJ22),Capacity!$V$3:$V$258,0),2)+FO$9,255),Capacity!$S$3:$S$258,0),2)))</f>
        <v>147</v>
      </c>
      <c r="FP23">
        <f>IF(FP22="","",IF($FI22="Y",0,INDEX(Capacity!$S$3:$T$258,MATCH(MOD(INDEX(Capacity!$V$3:$W$258,MATCH(INDEX($J22:$FE22,1,$FJ22),Capacity!$V$3:$V$258,0),2)+FP$9,255),Capacity!$S$3:$S$258,0),2)))</f>
        <v>67</v>
      </c>
      <c r="FQ23">
        <f>IF(FQ22="","",IF($FI22="Y",0,INDEX(Capacity!$S$3:$T$258,MATCH(MOD(INDEX(Capacity!$V$3:$W$258,MATCH(INDEX($J22:$FE22,1,$FJ22),Capacity!$V$3:$V$258,0),2)+FQ$9,255),Capacity!$S$3:$S$258,0),2)))</f>
        <v>31</v>
      </c>
      <c r="FR23">
        <f>IF(FR22="","",IF($FI22="Y",0,INDEX(Capacity!$S$3:$T$258,MATCH(MOD(INDEX(Capacity!$V$3:$W$258,MATCH(INDEX($J22:$FE22,1,$FJ22),Capacity!$V$3:$V$258,0),2)+FR$9,255),Capacity!$S$3:$S$258,0),2)))</f>
        <v>215</v>
      </c>
      <c r="FS23">
        <f>IF(FS22="","",IF($FI22="Y",0,INDEX(Capacity!$S$3:$T$258,MATCH(MOD(INDEX(Capacity!$V$3:$W$258,MATCH(INDEX($J22:$FE22,1,$FJ22),Capacity!$V$3:$V$258,0),2)+FS$9,255),Capacity!$S$3:$S$258,0),2)))</f>
        <v>236</v>
      </c>
      <c r="FT23">
        <f>IF(FT22="","",IF($FI22="Y",0,INDEX(Capacity!$S$3:$T$258,MATCH(MOD(INDEX(Capacity!$V$3:$W$258,MATCH(INDEX($J22:$FE22,1,$FJ22),Capacity!$V$3:$V$258,0),2)+FT$9,255),Capacity!$S$3:$S$258,0),2)))</f>
        <v>248</v>
      </c>
      <c r="FU23">
        <f>IF(FU22="","",IF($FI22="Y",0,INDEX(Capacity!$S$3:$T$258,MATCH(MOD(INDEX(Capacity!$V$3:$W$258,MATCH(INDEX($J22:$FE22,1,$FJ22),Capacity!$V$3:$V$258,0),2)+FU$9,255),Capacity!$S$3:$S$258,0),2)))</f>
        <v>154</v>
      </c>
      <c r="FV23">
        <f>IF(FV22="","",IF($FI22="Y",0,INDEX(Capacity!$S$3:$T$258,MATCH(MOD(INDEX(Capacity!$V$3:$W$258,MATCH(INDEX($J22:$FE22,1,$FJ22),Capacity!$V$3:$V$258,0),2)+FV$9,255),Capacity!$S$3:$S$258,0),2)))</f>
        <v>107</v>
      </c>
      <c r="FW23">
        <f>IF(FW22="","",IF($FI22="Y",0,INDEX(Capacity!$S$3:$T$258,MATCH(MOD(INDEX(Capacity!$V$3:$W$258,MATCH(INDEX($J22:$FE22,1,$FJ22),Capacity!$V$3:$V$258,0),2)+FW$9,255),Capacity!$S$3:$S$258,0),2)))</f>
        <v>175</v>
      </c>
      <c r="FX23" t="str">
        <f>IF(FX22="","",IF($FI22="Y",0,INDEX(Capacity!$S$3:$T$258,MATCH(MOD(INDEX(Capacity!$V$3:$W$258,MATCH(INDEX($J22:$FE22,1,$FJ22),Capacity!$V$3:$V$258,0),2)+FX$9,255),Capacity!$S$3:$S$258,0),2)))</f>
        <v/>
      </c>
      <c r="FY23" t="str">
        <f>IF(FY22="","",IF($FI22="Y",0,INDEX(Capacity!$S$3:$T$258,MATCH(MOD(INDEX(Capacity!$V$3:$W$258,MATCH(INDEX($J22:$FE22,1,$FJ22),Capacity!$V$3:$V$258,0),2)+FY$9,255),Capacity!$S$3:$S$258,0),2)))</f>
        <v/>
      </c>
      <c r="FZ23" t="str">
        <f>IF(FZ22="","",IF($FI22="Y",0,INDEX(Capacity!$S$3:$T$258,MATCH(MOD(INDEX(Capacity!$V$3:$W$258,MATCH(INDEX($J22:$FE22,1,$FJ22),Capacity!$V$3:$V$258,0),2)+FZ$9,255),Capacity!$S$3:$S$258,0),2)))</f>
        <v/>
      </c>
      <c r="GA23" t="str">
        <f>IF(GA22="","",IF($FI22="Y",0,INDEX(Capacity!$S$3:$T$258,MATCH(MOD(INDEX(Capacity!$V$3:$W$258,MATCH(INDEX($J22:$FE22,1,$FJ22),Capacity!$V$3:$V$258,0),2)+GA$9,255),Capacity!$S$3:$S$258,0),2)))</f>
        <v/>
      </c>
      <c r="GB23" t="str">
        <f>IF(GB22="","",IF($FI22="Y",0,INDEX(Capacity!$S$3:$T$258,MATCH(MOD(INDEX(Capacity!$V$3:$W$258,MATCH(INDEX($J22:$FE22,1,$FJ22),Capacity!$V$3:$V$258,0),2)+GB$9,255),Capacity!$S$3:$S$258,0),2)))</f>
        <v/>
      </c>
      <c r="GC23" t="str">
        <f>IF(GC22="","",IF($FI22="Y",0,INDEX(Capacity!$S$3:$T$258,MATCH(MOD(INDEX(Capacity!$V$3:$W$258,MATCH(INDEX($J22:$FE22,1,$FJ22),Capacity!$V$3:$V$258,0),2)+GC$9,255),Capacity!$S$3:$S$258,0),2)))</f>
        <v/>
      </c>
      <c r="GD23" t="str">
        <f>IF(GD22="","",IF($FI22="Y",0,INDEX(Capacity!$S$3:$T$258,MATCH(MOD(INDEX(Capacity!$V$3:$W$258,MATCH(INDEX($J22:$FE22,1,$FJ22),Capacity!$V$3:$V$258,0),2)+GD$9,255),Capacity!$S$3:$S$258,0),2)))</f>
        <v/>
      </c>
      <c r="GE23" t="str">
        <f>IF(GE22="","",IF($FI22="Y",0,INDEX(Capacity!$S$3:$T$258,MATCH(MOD(INDEX(Capacity!$V$3:$W$258,MATCH(INDEX($J22:$FE22,1,$FJ22),Capacity!$V$3:$V$258,0),2)+GE$9,255),Capacity!$S$3:$S$258,0),2)))</f>
        <v/>
      </c>
      <c r="GF23" t="str">
        <f>IF(GF22="","",IF($FI22="Y",0,INDEX(Capacity!$S$3:$T$258,MATCH(MOD(INDEX(Capacity!$V$3:$W$258,MATCH(INDEX($J22:$FE22,1,$FJ22),Capacity!$V$3:$V$258,0),2)+GF$9,255),Capacity!$S$3:$S$258,0),2)))</f>
        <v/>
      </c>
      <c r="GG23" t="str">
        <f>IF(GG22="","",IF($FI22="Y",0,INDEX(Capacity!$S$3:$T$258,MATCH(MOD(INDEX(Capacity!$V$3:$W$258,MATCH(INDEX($J22:$FE22,1,$FJ22),Capacity!$V$3:$V$258,0),2)+GG$9,255),Capacity!$S$3:$S$258,0),2)))</f>
        <v/>
      </c>
      <c r="GH23" t="str">
        <f>IF(GH22="","",IF($FI22="Y",0,INDEX(Capacity!$S$3:$T$258,MATCH(MOD(INDEX(Capacity!$V$3:$W$258,MATCH(INDEX($J22:$FE22,1,$FJ22),Capacity!$V$3:$V$258,0),2)+GH$9,255),Capacity!$S$3:$S$258,0),2)))</f>
        <v/>
      </c>
      <c r="GI23" t="str">
        <f>IF(GI22="","",IF($FI22="Y",0,INDEX(Capacity!$S$3:$T$258,MATCH(MOD(INDEX(Capacity!$V$3:$W$258,MATCH(INDEX($J22:$FE22,1,$FJ22),Capacity!$V$3:$V$258,0),2)+GI$9,255),Capacity!$S$3:$S$258,0),2)))</f>
        <v/>
      </c>
      <c r="GJ23" t="str">
        <f>IF(GJ22="","",IF($FI22="Y",0,INDEX(Capacity!$S$3:$T$258,MATCH(MOD(INDEX(Capacity!$V$3:$W$258,MATCH(INDEX($J22:$FE22,1,$FJ22),Capacity!$V$3:$V$258,0),2)+GJ$9,255),Capacity!$S$3:$S$258,0),2)))</f>
        <v/>
      </c>
      <c r="GK23" t="str">
        <f>IF(GK22="","",IF($FI22="Y",0,INDEX(Capacity!$S$3:$T$258,MATCH(MOD(INDEX(Capacity!$V$3:$W$258,MATCH(INDEX($J22:$FE22,1,$FJ22),Capacity!$V$3:$V$258,0),2)+GK$9,255),Capacity!$S$3:$S$258,0),2)))</f>
        <v/>
      </c>
      <c r="GL23" t="str">
        <f>IF(GL22="","",IF($FI22="Y",0,INDEX(Capacity!$S$3:$T$258,MATCH(MOD(INDEX(Capacity!$V$3:$W$258,MATCH(INDEX($J22:$FE22,1,$FJ22),Capacity!$V$3:$V$258,0),2)+GL$9,255),Capacity!$S$3:$S$258,0),2)))</f>
        <v/>
      </c>
      <c r="GM23" t="str">
        <f>IF(GM22="","",IF($FI22="Y",0,INDEX(Capacity!$S$3:$T$258,MATCH(MOD(INDEX(Capacity!$V$3:$W$258,MATCH(INDEX($J22:$FE22,1,$FJ22),Capacity!$V$3:$V$258,0),2)+GM$9,255),Capacity!$S$3:$S$258,0),2)))</f>
        <v/>
      </c>
      <c r="GN23" t="str">
        <f>IF(GN22="","",IF($FI22="Y",0,INDEX(Capacity!$S$3:$T$258,MATCH(MOD(INDEX(Capacity!$V$3:$W$258,MATCH(INDEX($J22:$FE22,1,$FJ22),Capacity!$V$3:$V$258,0),2)+GN$9,255),Capacity!$S$3:$S$258,0),2)))</f>
        <v/>
      </c>
      <c r="GO23" t="str">
        <f>IF(GO22="","",IF($FI22="Y",0,INDEX(Capacity!$S$3:$T$258,MATCH(MOD(INDEX(Capacity!$V$3:$W$258,MATCH(INDEX($J22:$FE22,1,$FJ22),Capacity!$V$3:$V$258,0),2)+GO$9,255),Capacity!$S$3:$S$258,0),2)))</f>
        <v/>
      </c>
      <c r="GP23" t="str">
        <f>IF(GP22="","",IF($FI22="Y",0,INDEX(Capacity!$S$3:$T$258,MATCH(MOD(INDEX(Capacity!$V$3:$W$258,MATCH(INDEX($J22:$FE22,1,$FJ22),Capacity!$V$3:$V$258,0),2)+GP$9,255),Capacity!$S$3:$S$258,0),2)))</f>
        <v/>
      </c>
      <c r="GQ23" t="str">
        <f>IF(GQ22="","",IF($FI22="Y",0,INDEX(Capacity!$S$3:$T$258,MATCH(MOD(INDEX(Capacity!$V$3:$W$258,MATCH(INDEX($J22:$FE22,1,$FJ22),Capacity!$V$3:$V$258,0),2)+GQ$9,255),Capacity!$S$3:$S$258,0),2)))</f>
        <v/>
      </c>
      <c r="GR23" t="str">
        <f>IF(GR22="","",IF($FI22="Y",0,INDEX(Capacity!$S$3:$T$258,MATCH(MOD(INDEX(Capacity!$V$3:$W$258,MATCH(INDEX($J22:$FE22,1,$FJ22),Capacity!$V$3:$V$258,0),2)+GR$9,255),Capacity!$S$3:$S$258,0),2)))</f>
        <v/>
      </c>
      <c r="GS23" t="str">
        <f>IF(GS22="","",IF($FI22="Y",0,INDEX(Capacity!$S$3:$T$258,MATCH(MOD(INDEX(Capacity!$V$3:$W$258,MATCH(INDEX($J22:$FE22,1,$FJ22),Capacity!$V$3:$V$258,0),2)+GS$9,255),Capacity!$S$3:$S$258,0),2)))</f>
        <v/>
      </c>
      <c r="GT23" t="str">
        <f>IF(GT22="","",IF($FI22="Y",0,INDEX(Capacity!$S$3:$T$258,MATCH(MOD(INDEX(Capacity!$V$3:$W$258,MATCH(INDEX($J22:$FE22,1,$FJ22),Capacity!$V$3:$V$258,0),2)+GT$9,255),Capacity!$S$3:$S$258,0),2)))</f>
        <v/>
      </c>
      <c r="GU23" t="str">
        <f>IF(GU22="","",IF($FI22="Y",0,INDEX(Capacity!$S$3:$T$258,MATCH(MOD(INDEX(Capacity!$V$3:$W$258,MATCH(INDEX($J22:$FE22,1,$FJ22),Capacity!$V$3:$V$258,0),2)+GU$9,255),Capacity!$S$3:$S$258,0),2)))</f>
        <v/>
      </c>
      <c r="GV23" t="str">
        <f>IF(GV22="","",IF($FI22="Y",0,INDEX(Capacity!$S$3:$T$258,MATCH(MOD(INDEX(Capacity!$V$3:$W$258,MATCH(INDEX($J22:$FE22,1,$FJ22),Capacity!$V$3:$V$258,0),2)+GV$9,255),Capacity!$S$3:$S$258,0),2)))</f>
        <v/>
      </c>
      <c r="GW23" t="str">
        <f>IF(GW22="","",IF($FI22="Y",0,INDEX(Capacity!$S$3:$T$258,MATCH(MOD(INDEX(Capacity!$V$3:$W$258,MATCH(INDEX($J22:$FE22,1,$FJ22),Capacity!$V$3:$V$258,0),2)+GW$9,255),Capacity!$S$3:$S$258,0),2)))</f>
        <v/>
      </c>
      <c r="GX23" t="str">
        <f>IF(GX22="","",IF($FI22="Y",0,INDEX(Capacity!$S$3:$T$258,MATCH(MOD(INDEX(Capacity!$V$3:$W$258,MATCH(INDEX($J22:$FE22,1,$FJ22),Capacity!$V$3:$V$258,0),2)+GX$9,255),Capacity!$S$3:$S$258,0),2)))</f>
        <v/>
      </c>
      <c r="GY23" t="str">
        <f>IF(GY22="","",IF($FI22="Y",0,INDEX(Capacity!$S$3:$T$258,MATCH(MOD(INDEX(Capacity!$V$3:$W$258,MATCH(INDEX($J22:$FE22,1,$FJ22),Capacity!$V$3:$V$258,0),2)+GY$9,255),Capacity!$S$3:$S$258,0),2)))</f>
        <v/>
      </c>
      <c r="GZ23" t="str">
        <f>IF(GZ22="","",IF($FI22="Y",0,INDEX(Capacity!$S$3:$T$258,MATCH(MOD(INDEX(Capacity!$V$3:$W$258,MATCH(INDEX($J22:$FE22,1,$FJ22),Capacity!$V$3:$V$258,0),2)+GZ$9,255),Capacity!$S$3:$S$258,0),2)))</f>
        <v/>
      </c>
      <c r="HA23" t="str">
        <f>IF(HA22="","",IF($FI22="Y",0,INDEX(Capacity!$S$3:$T$258,MATCH(MOD(INDEX(Capacity!$V$3:$W$258,MATCH(INDEX($J22:$FE22,1,$FJ22),Capacity!$V$3:$V$258,0),2)+HA$9,255),Capacity!$S$3:$S$258,0),2)))</f>
        <v/>
      </c>
      <c r="HB23" t="str">
        <f>IF(HB22="","",IF($FI22="Y",0,INDEX(Capacity!$S$3:$T$258,MATCH(MOD(INDEX(Capacity!$V$3:$W$258,MATCH(INDEX($J22:$FE22,1,$FJ22),Capacity!$V$3:$V$258,0),2)+HB$9,255),Capacity!$S$3:$S$258,0),2)))</f>
        <v/>
      </c>
      <c r="HC23" t="str">
        <f>IF(HC22="","",IF($FI22="Y",0,INDEX(Capacity!$S$3:$T$258,MATCH(MOD(INDEX(Capacity!$V$3:$W$258,MATCH(INDEX($J22:$FE22,1,$FJ22),Capacity!$V$3:$V$258,0),2)+HC$9,255),Capacity!$S$3:$S$258,0),2)))</f>
        <v/>
      </c>
      <c r="HD23" t="str">
        <f>IF(HD22="","",IF($FI22="Y",0,INDEX(Capacity!$S$3:$T$258,MATCH(MOD(INDEX(Capacity!$V$3:$W$258,MATCH(INDEX($J22:$FE22,1,$FJ22),Capacity!$V$3:$V$258,0),2)+HD$9,255),Capacity!$S$3:$S$258,0),2)))</f>
        <v/>
      </c>
      <c r="HE23" t="str">
        <f>IF(HE22="","",IF($FI22="Y",0,INDEX(Capacity!$S$3:$T$258,MATCH(MOD(INDEX(Capacity!$V$3:$W$258,MATCH(INDEX($J22:$FE22,1,$FJ22),Capacity!$V$3:$V$258,0),2)+HE$9,255),Capacity!$S$3:$S$258,0),2)))</f>
        <v/>
      </c>
      <c r="HF23" t="str">
        <f>IF(HF22="","",IF($FI22="Y",0,INDEX(Capacity!$S$3:$T$258,MATCH(MOD(INDEX(Capacity!$V$3:$W$258,MATCH(INDEX($J22:$FE22,1,$FJ22),Capacity!$V$3:$V$258,0),2)+HF$9,255),Capacity!$S$3:$S$258,0),2)))</f>
        <v/>
      </c>
      <c r="HG23" t="str">
        <f>IF(HG22="","",IF($FI22="Y",0,INDEX(Capacity!$S$3:$T$258,MATCH(MOD(INDEX(Capacity!$V$3:$W$258,MATCH(INDEX($J22:$FE22,1,$FJ22),Capacity!$V$3:$V$258,0),2)+HG$9,255),Capacity!$S$3:$S$258,0),2)))</f>
        <v/>
      </c>
      <c r="HH23" t="str">
        <f>IF(HH22="","",IF($FI22="Y",0,INDEX(Capacity!$S$3:$T$258,MATCH(MOD(INDEX(Capacity!$V$3:$W$258,MATCH(INDEX($J22:$FE22,1,$FJ22),Capacity!$V$3:$V$258,0),2)+HH$9,255),Capacity!$S$3:$S$258,0),2)))</f>
        <v/>
      </c>
      <c r="HI23" t="str">
        <f>IF(HI22="","",IF($FI22="Y",0,INDEX(Capacity!$S$3:$T$258,MATCH(MOD(INDEX(Capacity!$V$3:$W$258,MATCH(INDEX($J22:$FE22,1,$FJ22),Capacity!$V$3:$V$258,0),2)+HI$9,255),Capacity!$S$3:$S$258,0),2)))</f>
        <v/>
      </c>
      <c r="HJ23" t="str">
        <f>IF(HJ22="","",IF($FI22="Y",0,INDEX(Capacity!$S$3:$T$258,MATCH(MOD(INDEX(Capacity!$V$3:$W$258,MATCH(INDEX($J22:$FE22,1,$FJ22),Capacity!$V$3:$V$258,0),2)+HJ$9,255),Capacity!$S$3:$S$258,0),2)))</f>
        <v/>
      </c>
      <c r="HK23" t="str">
        <f>IF(HK22="","",IF($FI22="Y",0,INDEX(Capacity!$S$3:$T$258,MATCH(MOD(INDEX(Capacity!$V$3:$W$258,MATCH(INDEX($J22:$FE22,1,$FJ22),Capacity!$V$3:$V$258,0),2)+HK$9,255),Capacity!$S$3:$S$258,0),2)))</f>
        <v/>
      </c>
      <c r="HL23" t="str">
        <f>IF(HL22="","",IF($FI22="Y",0,INDEX(Capacity!$S$3:$T$258,MATCH(MOD(INDEX(Capacity!$V$3:$W$258,MATCH(INDEX($J22:$FE22,1,$FJ22),Capacity!$V$3:$V$258,0),2)+HL$9,255),Capacity!$S$3:$S$258,0),2)))</f>
        <v/>
      </c>
      <c r="HM23" t="str">
        <f>IF(HM22="","",IF($FI22="Y",0,INDEX(Capacity!$S$3:$T$258,MATCH(MOD(INDEX(Capacity!$V$3:$W$258,MATCH(INDEX($J22:$FE22,1,$FJ22),Capacity!$V$3:$V$258,0),2)+HM$9,255),Capacity!$S$3:$S$258,0),2)))</f>
        <v/>
      </c>
      <c r="HN23" t="str">
        <f>IF(HN22="","",IF($FI22="Y",0,INDEX(Capacity!$S$3:$T$258,MATCH(MOD(INDEX(Capacity!$V$3:$W$258,MATCH(INDEX($J22:$FE22,1,$FJ22),Capacity!$V$3:$V$258,0),2)+HN$9,255),Capacity!$S$3:$S$258,0),2)))</f>
        <v/>
      </c>
      <c r="HO23" t="str">
        <f>IF(HO22="","",IF($FI22="Y",0,INDEX(Capacity!$S$3:$T$258,MATCH(MOD(INDEX(Capacity!$V$3:$W$258,MATCH(INDEX($J22:$FE22,1,$FJ22),Capacity!$V$3:$V$258,0),2)+HO$9,255),Capacity!$S$3:$S$258,0),2)))</f>
        <v/>
      </c>
      <c r="HP23" t="str">
        <f>IF(HP22="","",IF($FI22="Y",0,INDEX(Capacity!$S$3:$T$258,MATCH(MOD(INDEX(Capacity!$V$3:$W$258,MATCH(INDEX($J22:$FE22,1,$FJ22),Capacity!$V$3:$V$258,0),2)+HP$9,255),Capacity!$S$3:$S$258,0),2)))</f>
        <v/>
      </c>
      <c r="HQ23" t="str">
        <f>IF(HQ22="","",IF($FI22="Y",0,INDEX(Capacity!$S$3:$T$258,MATCH(MOD(INDEX(Capacity!$V$3:$W$258,MATCH(INDEX($J22:$FE22,1,$FJ22),Capacity!$V$3:$V$258,0),2)+HQ$9,255),Capacity!$S$3:$S$258,0),2)))</f>
        <v/>
      </c>
      <c r="HR23" t="str">
        <f>IF(HR22="","",IF($FI22="Y",0,INDEX(Capacity!$S$3:$T$258,MATCH(MOD(INDEX(Capacity!$V$3:$W$258,MATCH(INDEX($J22:$FE22,1,$FJ22),Capacity!$V$3:$V$258,0),2)+HR$9,255),Capacity!$S$3:$S$258,0),2)))</f>
        <v/>
      </c>
      <c r="HS23" t="str">
        <f>IF(HS22="","",IF($FI22="Y",0,INDEX(Capacity!$S$3:$T$258,MATCH(MOD(INDEX(Capacity!$V$3:$W$258,MATCH(INDEX($J22:$FE22,1,$FJ22),Capacity!$V$3:$V$258,0),2)+HS$9,255),Capacity!$S$3:$S$258,0),2)))</f>
        <v/>
      </c>
      <c r="HT23" t="str">
        <f>IF(HT22="","",IF($FI22="Y",0,INDEX(Capacity!$S$3:$T$258,MATCH(MOD(INDEX(Capacity!$V$3:$W$258,MATCH(INDEX($J22:$FE22,1,$FJ22),Capacity!$V$3:$V$258,0),2)+HT$9,255),Capacity!$S$3:$S$258,0),2)))</f>
        <v/>
      </c>
      <c r="HU23" t="str">
        <f>IF(HU22="","",IF($FI22="Y",0,INDEX(Capacity!$S$3:$T$258,MATCH(MOD(INDEX(Capacity!$V$3:$W$258,MATCH(INDEX($J22:$FE22,1,$FJ22),Capacity!$V$3:$V$258,0),2)+HU$9,255),Capacity!$S$3:$S$258,0),2)))</f>
        <v/>
      </c>
      <c r="HV23" t="str">
        <f>IF(HV22="","",IF($FI22="Y",0,INDEX(Capacity!$S$3:$T$258,MATCH(MOD(INDEX(Capacity!$V$3:$W$258,MATCH(INDEX($J22:$FE22,1,$FJ22),Capacity!$V$3:$V$258,0),2)+HV$9,255),Capacity!$S$3:$S$258,0),2)))</f>
        <v/>
      </c>
      <c r="HW23" t="str">
        <f>IF(HW22="","",IF($FI22="Y",0,INDEX(Capacity!$S$3:$T$258,MATCH(MOD(INDEX(Capacity!$V$3:$W$258,MATCH(INDEX($J22:$FE22,1,$FJ22),Capacity!$V$3:$V$258,0),2)+HW$9,255),Capacity!$S$3:$S$258,0),2)))</f>
        <v/>
      </c>
      <c r="HX23" t="str">
        <f>IF(HX22="","",IF($FI22="Y",0,INDEX(Capacity!$S$3:$T$258,MATCH(MOD(INDEX(Capacity!$V$3:$W$258,MATCH(INDEX($J22:$FE22,1,$FJ22),Capacity!$V$3:$V$258,0),2)+HX$9,255),Capacity!$S$3:$S$258,0),2)))</f>
        <v/>
      </c>
      <c r="HY23" t="str">
        <f>IF(HY22="","",IF($FI22="Y",0,INDEX(Capacity!$S$3:$T$258,MATCH(MOD(INDEX(Capacity!$V$3:$W$258,MATCH(INDEX($J22:$FE22,1,$FJ22),Capacity!$V$3:$V$258,0),2)+HY$9,255),Capacity!$S$3:$S$258,0),2)))</f>
        <v/>
      </c>
      <c r="HZ23" t="str">
        <f>IF(HZ22="","",IF($FI22="Y",0,INDEX(Capacity!$S$3:$T$258,MATCH(MOD(INDEX(Capacity!$V$3:$W$258,MATCH(INDEX($J22:$FE22,1,$FJ22),Capacity!$V$3:$V$258,0),2)+HZ$9,255),Capacity!$S$3:$S$258,0),2)))</f>
        <v/>
      </c>
      <c r="IA23" t="str">
        <f>IF(IA22="","",IF($FI22="Y",0,INDEX(Capacity!$S$3:$T$258,MATCH(MOD(INDEX(Capacity!$V$3:$W$258,MATCH(INDEX($J22:$FE22,1,$FJ22),Capacity!$V$3:$V$258,0),2)+IA$9,255),Capacity!$S$3:$S$258,0),2)))</f>
        <v/>
      </c>
      <c r="IB23" t="str">
        <f>IF(IB22="","",IF($FI22="Y",0,INDEX(Capacity!$S$3:$T$258,MATCH(MOD(INDEX(Capacity!$V$3:$W$258,MATCH(INDEX($J22:$FE22,1,$FJ22),Capacity!$V$3:$V$258,0),2)+IB$9,255),Capacity!$S$3:$S$258,0),2)))</f>
        <v/>
      </c>
      <c r="IC23" t="str">
        <f>IF(IC22="","",IF($FI22="Y",0,INDEX(Capacity!$S$3:$T$258,MATCH(MOD(INDEX(Capacity!$V$3:$W$258,MATCH(INDEX($J22:$FE22,1,$FJ22),Capacity!$V$3:$V$258,0),2)+IC$9,255),Capacity!$S$3:$S$258,0),2)))</f>
        <v/>
      </c>
      <c r="ID23" t="str">
        <f>IF(ID22="","",IF($FI22="Y",0,INDEX(Capacity!$S$3:$T$258,MATCH(MOD(INDEX(Capacity!$V$3:$W$258,MATCH(INDEX($J22:$FE22,1,$FJ22),Capacity!$V$3:$V$258,0),2)+ID$9,255),Capacity!$S$3:$S$258,0),2)))</f>
        <v/>
      </c>
      <c r="IE23" t="str">
        <f>IF(IE22="","",IF($FI22="Y",0,INDEX(Capacity!$S$3:$T$258,MATCH(MOD(INDEX(Capacity!$V$3:$W$258,MATCH(INDEX($J22:$FE22,1,$FJ22),Capacity!$V$3:$V$258,0),2)+IE$9,255),Capacity!$S$3:$S$258,0),2)))</f>
        <v/>
      </c>
      <c r="IF23" t="str">
        <f>IF(IF22="","",IF($FI22="Y",0,INDEX(Capacity!$S$3:$T$258,MATCH(MOD(INDEX(Capacity!$V$3:$W$258,MATCH(INDEX($J22:$FE22,1,$FJ22),Capacity!$V$3:$V$258,0),2)+IF$9,255),Capacity!$S$3:$S$258,0),2)))</f>
        <v/>
      </c>
      <c r="IG23" t="str">
        <f>IF(IG22="","",IF($FI22="Y",0,INDEX(Capacity!$S$3:$T$258,MATCH(MOD(INDEX(Capacity!$V$3:$W$258,MATCH(INDEX($J22:$FE22,1,$FJ22),Capacity!$V$3:$V$258,0),2)+IG$9,255),Capacity!$S$3:$S$258,0),2)))</f>
        <v/>
      </c>
      <c r="IH23" t="str">
        <f>IF(IH22="","",IF($FI22="Y",0,INDEX(Capacity!$S$3:$T$258,MATCH(MOD(INDEX(Capacity!$V$3:$W$258,MATCH(INDEX($J22:$FE22,1,$FJ22),Capacity!$V$3:$V$258,0),2)+IH$9,255),Capacity!$S$3:$S$258,0),2)))</f>
        <v/>
      </c>
      <c r="II23" t="str">
        <f>IF(II22="","",IF($FI22="Y",0,INDEX(Capacity!$S$3:$T$258,MATCH(MOD(INDEX(Capacity!$V$3:$W$258,MATCH(INDEX($J22:$FE22,1,$FJ22),Capacity!$V$3:$V$258,0),2)+II$9,255),Capacity!$S$3:$S$258,0),2)))</f>
        <v/>
      </c>
      <c r="IJ23" t="str">
        <f>IF(IJ22="","",IF($FI22="Y",0,INDEX(Capacity!$S$3:$T$258,MATCH(MOD(INDEX(Capacity!$V$3:$W$258,MATCH(INDEX($J22:$FE22,1,$FJ22),Capacity!$V$3:$V$258,0),2)+IJ$9,255),Capacity!$S$3:$S$258,0),2)))</f>
        <v/>
      </c>
      <c r="IK23" t="str">
        <f>IF(IK22="","",IF($FI22="Y",0,INDEX(Capacity!$S$3:$T$258,MATCH(MOD(INDEX(Capacity!$V$3:$W$258,MATCH(INDEX($J22:$FE22,1,$FJ22),Capacity!$V$3:$V$258,0),2)+IK$9,255),Capacity!$S$3:$S$258,0),2)))</f>
        <v/>
      </c>
      <c r="IL23" t="str">
        <f>IF(IL22="","",IF($FI22="Y",0,INDEX(Capacity!$S$3:$T$258,MATCH(MOD(INDEX(Capacity!$V$3:$W$258,MATCH(INDEX($J22:$FE22,1,$FJ22),Capacity!$V$3:$V$258,0),2)+IL$9,255),Capacity!$S$3:$S$258,0),2)))</f>
        <v/>
      </c>
      <c r="IM23" t="str">
        <f>IF(IM22="","",IF($FI22="Y",0,INDEX(Capacity!$S$3:$T$258,MATCH(MOD(INDEX(Capacity!$V$3:$W$258,MATCH(INDEX($J22:$FE22,1,$FJ22),Capacity!$V$3:$V$258,0),2)+IM$9,255),Capacity!$S$3:$S$258,0),2)))</f>
        <v/>
      </c>
      <c r="IN23" t="str">
        <f>IF(IN22="","",IF($FI22="Y",0,INDEX(Capacity!$S$3:$T$258,MATCH(MOD(INDEX(Capacity!$V$3:$W$258,MATCH(INDEX($J22:$FE22,1,$FJ22),Capacity!$V$3:$V$258,0),2)+IN$9,255),Capacity!$S$3:$S$258,0),2)))</f>
        <v/>
      </c>
      <c r="IO23" t="str">
        <f>IF(IO22="","",IF($FI22="Y",0,INDEX(Capacity!$S$3:$T$258,MATCH(MOD(INDEX(Capacity!$V$3:$W$258,MATCH(INDEX($J22:$FE22,1,$FJ22),Capacity!$V$3:$V$258,0),2)+IO$9,255),Capacity!$S$3:$S$258,0),2)))</f>
        <v/>
      </c>
      <c r="IP23" t="str">
        <f>IF(IP22="","",IF($FI22="Y",0,INDEX(Capacity!$S$3:$T$258,MATCH(MOD(INDEX(Capacity!$V$3:$W$258,MATCH(INDEX($J22:$FE22,1,$FJ22),Capacity!$V$3:$V$258,0),2)+IP$9,255),Capacity!$S$3:$S$258,0),2)))</f>
        <v/>
      </c>
      <c r="IQ23" t="str">
        <f>IF(IQ22="","",IF($FI22="Y",0,INDEX(Capacity!$S$3:$T$258,MATCH(MOD(INDEX(Capacity!$V$3:$W$258,MATCH(INDEX($J22:$FE22,1,$FJ22),Capacity!$V$3:$V$258,0),2)+IQ$9,255),Capacity!$S$3:$S$258,0),2)))</f>
        <v/>
      </c>
      <c r="IR23" t="str">
        <f>IF(IR22="","",IF($FI22="Y",0,INDEX(Capacity!$S$3:$T$258,MATCH(MOD(INDEX(Capacity!$V$3:$W$258,MATCH(INDEX($J22:$FE22,1,$FJ22),Capacity!$V$3:$V$258,0),2)+IR$9,255),Capacity!$S$3:$S$258,0),2)))</f>
        <v/>
      </c>
      <c r="IS23" t="str">
        <f>IF(IS22="","",IF($FI22="Y",0,INDEX(Capacity!$S$3:$T$258,MATCH(MOD(INDEX(Capacity!$V$3:$W$258,MATCH(INDEX($J22:$FE22,1,$FJ22),Capacity!$V$3:$V$258,0),2)+IS$9,255),Capacity!$S$3:$S$258,0),2)))</f>
        <v/>
      </c>
      <c r="IT23" t="str">
        <f>IF(IT22="","",IF($FI22="Y",0,INDEX(Capacity!$S$3:$T$258,MATCH(MOD(INDEX(Capacity!$V$3:$W$258,MATCH(INDEX($J22:$FE22,1,$FJ22),Capacity!$V$3:$V$258,0),2)+IT$9,255),Capacity!$S$3:$S$258,0),2)))</f>
        <v/>
      </c>
      <c r="IU23" t="str">
        <f>IF(IU22="","",IF($FI22="Y",0,INDEX(Capacity!$S$3:$T$258,MATCH(MOD(INDEX(Capacity!$V$3:$W$258,MATCH(INDEX($J22:$FE22,1,$FJ22),Capacity!$V$3:$V$258,0),2)+IU$9,255),Capacity!$S$3:$S$258,0),2)))</f>
        <v/>
      </c>
      <c r="IV23" t="str">
        <f>IF(IV22="","",IF($FI22="Y",0,INDEX(Capacity!$S$3:$T$258,MATCH(MOD(INDEX(Capacity!$V$3:$W$258,MATCH(INDEX($J22:$FE22,1,$FJ22),Capacity!$V$3:$V$258,0),2)+IV$9,255),Capacity!$S$3:$S$258,0),2)))</f>
        <v/>
      </c>
      <c r="IW23" t="str">
        <f>IF(IW22="","",IF($FI22="Y",0,INDEX(Capacity!$S$3:$T$258,MATCH(MOD(INDEX(Capacity!$V$3:$W$258,MATCH(INDEX($J22:$FE22,1,$FJ22),Capacity!$V$3:$V$258,0),2)+IW$9,255),Capacity!$S$3:$S$258,0),2)))</f>
        <v/>
      </c>
      <c r="IX23" t="str">
        <f>IF(IX22="","",IF($FI22="Y",0,INDEX(Capacity!$S$3:$T$258,MATCH(MOD(INDEX(Capacity!$V$3:$W$258,MATCH(INDEX($J22:$FE22,1,$FJ22),Capacity!$V$3:$V$258,0),2)+IX$9,255),Capacity!$S$3:$S$258,0),2)))</f>
        <v/>
      </c>
      <c r="IY23" t="str">
        <f>IF(IY22="","",IF($FI22="Y",0,INDEX(Capacity!$S$3:$T$258,MATCH(MOD(INDEX(Capacity!$V$3:$W$258,MATCH(INDEX($J22:$FE22,1,$FJ22),Capacity!$V$3:$V$258,0),2)+IY$9,255),Capacity!$S$3:$S$258,0),2)))</f>
        <v/>
      </c>
      <c r="IZ23" t="str">
        <f>IF(IZ22="","",IF($FI22="Y",0,INDEX(Capacity!$S$3:$T$258,MATCH(MOD(INDEX(Capacity!$V$3:$W$258,MATCH(INDEX($J22:$FE22,1,$FJ22),Capacity!$V$3:$V$258,0),2)+IZ$9,255),Capacity!$S$3:$S$258,0),2)))</f>
        <v/>
      </c>
      <c r="JA23" t="str">
        <f>IF(JA22="","",IF($FI22="Y",0,INDEX(Capacity!$S$3:$T$258,MATCH(MOD(INDEX(Capacity!$V$3:$W$258,MATCH(INDEX($J22:$FE22,1,$FJ22),Capacity!$V$3:$V$258,0),2)+JA$9,255),Capacity!$S$3:$S$258,0),2)))</f>
        <v/>
      </c>
      <c r="JB23" t="str">
        <f>IF(JB22="","",IF($FI22="Y",0,INDEX(Capacity!$S$3:$T$258,MATCH(MOD(INDEX(Capacity!$V$3:$W$258,MATCH(INDEX($J22:$FE22,1,$FJ22),Capacity!$V$3:$V$258,0),2)+JB$9,255),Capacity!$S$3:$S$258,0),2)))</f>
        <v/>
      </c>
      <c r="JC23" t="str">
        <f>IF(JC22="","",IF($FI22="Y",0,INDEX(Capacity!$S$3:$T$258,MATCH(MOD(INDEX(Capacity!$V$3:$W$258,MATCH(INDEX($J22:$FE22,1,$FJ22),Capacity!$V$3:$V$258,0),2)+JC$9,255),Capacity!$S$3:$S$258,0),2)))</f>
        <v/>
      </c>
      <c r="JD23" t="str">
        <f>IF(JD22="","",IF($FI22="Y",0,INDEX(Capacity!$S$3:$T$258,MATCH(MOD(INDEX(Capacity!$V$3:$W$258,MATCH(INDEX($J22:$FE22,1,$FJ22),Capacity!$V$3:$V$258,0),2)+JD$9,255),Capacity!$S$3:$S$258,0),2)))</f>
        <v/>
      </c>
      <c r="JE23" t="str">
        <f>IF(JE22="","",IF($FI22="Y",0,INDEX(Capacity!$S$3:$T$258,MATCH(MOD(INDEX(Capacity!$V$3:$W$258,MATCH(INDEX($J22:$FE22,1,$FJ22),Capacity!$V$3:$V$258,0),2)+JE$9,255),Capacity!$S$3:$S$258,0),2)))</f>
        <v/>
      </c>
      <c r="JF23" t="str">
        <f>IF(JF22="","",IF($FI22="Y",0,INDEX(Capacity!$S$3:$T$258,MATCH(MOD(INDEX(Capacity!$V$3:$W$258,MATCH(INDEX($J22:$FE22,1,$FJ22),Capacity!$V$3:$V$258,0),2)+JF$9,255),Capacity!$S$3:$S$258,0),2)))</f>
        <v/>
      </c>
      <c r="JG23" t="str">
        <f>IF(JG22="","",IF($FI22="Y",0,INDEX(Capacity!$S$3:$T$258,MATCH(MOD(INDEX(Capacity!$V$3:$W$258,MATCH(INDEX($J22:$FE22,1,$FJ22),Capacity!$V$3:$V$258,0),2)+JG$9,255),Capacity!$S$3:$S$258,0),2)))</f>
        <v/>
      </c>
      <c r="JH23" t="str">
        <f>IF(JH22="","",IF($FI22="Y",0,INDEX(Capacity!$S$3:$T$258,MATCH(MOD(INDEX(Capacity!$V$3:$W$258,MATCH(INDEX($J22:$FE22,1,$FJ22),Capacity!$V$3:$V$258,0),2)+JH$9,255),Capacity!$S$3:$S$258,0),2)))</f>
        <v/>
      </c>
      <c r="JI23" t="str">
        <f>IF(JI22="","",IF($FI22="Y",0,INDEX(Capacity!$S$3:$T$258,MATCH(MOD(INDEX(Capacity!$V$3:$W$258,MATCH(INDEX($J22:$FE22,1,$FJ22),Capacity!$V$3:$V$258,0),2)+JI$9,255),Capacity!$S$3:$S$258,0),2)))</f>
        <v/>
      </c>
      <c r="JJ23" t="str">
        <f>IF(JJ22="","",IF($FI22="Y",0,INDEX(Capacity!$S$3:$T$258,MATCH(MOD(INDEX(Capacity!$V$3:$W$258,MATCH(INDEX($J22:$FE22,1,$FJ22),Capacity!$V$3:$V$258,0),2)+JJ$9,255),Capacity!$S$3:$S$258,0),2)))</f>
        <v/>
      </c>
      <c r="JK23" t="str">
        <f>IF(JK22="","",IF($FI22="Y",0,INDEX(Capacity!$S$3:$T$258,MATCH(MOD(INDEX(Capacity!$V$3:$W$258,MATCH(INDEX($J22:$FE22,1,$FJ22),Capacity!$V$3:$V$258,0),2)+JK$9,255),Capacity!$S$3:$S$258,0),2)))</f>
        <v/>
      </c>
      <c r="JL23" t="str">
        <f>IF(JL22="","",IF($FI22="Y",0,INDEX(Capacity!$S$3:$T$258,MATCH(MOD(INDEX(Capacity!$V$3:$W$258,MATCH(INDEX($J22:$FE22,1,$FJ22),Capacity!$V$3:$V$258,0),2)+JL$9,255),Capacity!$S$3:$S$258,0),2)))</f>
        <v/>
      </c>
      <c r="JM23" t="str">
        <f>IF(JM22="","",IF($FI22="Y",0,INDEX(Capacity!$S$3:$T$258,MATCH(MOD(INDEX(Capacity!$V$3:$W$258,MATCH(INDEX($J22:$FE22,1,$FJ22),Capacity!$V$3:$V$258,0),2)+JM$9,255),Capacity!$S$3:$S$258,0),2)))</f>
        <v/>
      </c>
      <c r="JN23" t="str">
        <f>IF(JN22="","",IF($FI22="Y",0,INDEX(Capacity!$S$3:$T$258,MATCH(MOD(INDEX(Capacity!$V$3:$W$258,MATCH(INDEX($J22:$FE22,1,$FJ22),Capacity!$V$3:$V$258,0),2)+JN$9,255),Capacity!$S$3:$S$258,0),2)))</f>
        <v/>
      </c>
      <c r="JO23" t="str">
        <f>IF(JO22="","",IF($FI22="Y",0,INDEX(Capacity!$S$3:$T$258,MATCH(MOD(INDEX(Capacity!$V$3:$W$258,MATCH(INDEX($J22:$FE22,1,$FJ22),Capacity!$V$3:$V$258,0),2)+JO$9,255),Capacity!$S$3:$S$258,0),2)))</f>
        <v/>
      </c>
      <c r="JP23" t="str">
        <f>IF(JP22="","",IF($FI22="Y",0,INDEX(Capacity!$S$3:$T$258,MATCH(MOD(INDEX(Capacity!$V$3:$W$258,MATCH(INDEX($J22:$FE22,1,$FJ22),Capacity!$V$3:$V$258,0),2)+JP$9,255),Capacity!$S$3:$S$258,0),2)))</f>
        <v/>
      </c>
      <c r="JQ23" t="str">
        <f>IF(JQ22="","",IF($FI22="Y",0,INDEX(Capacity!$S$3:$T$258,MATCH(MOD(INDEX(Capacity!$V$3:$W$258,MATCH(INDEX($J22:$FE22,1,$FJ22),Capacity!$V$3:$V$258,0),2)+JQ$9,255),Capacity!$S$3:$S$258,0),2)))</f>
        <v/>
      </c>
      <c r="JR23" t="str">
        <f>IF(JR22="","",IF($FI22="Y",0,INDEX(Capacity!$S$3:$T$258,MATCH(MOD(INDEX(Capacity!$V$3:$W$258,MATCH(INDEX($J22:$FE22,1,$FJ22),Capacity!$V$3:$V$258,0),2)+JR$9,255),Capacity!$S$3:$S$258,0),2)))</f>
        <v/>
      </c>
      <c r="JS23" t="str">
        <f>IF(JS22="","",IF($FI22="Y",0,INDEX(Capacity!$S$3:$T$258,MATCH(MOD(INDEX(Capacity!$V$3:$W$258,MATCH(INDEX($J22:$FE22,1,$FJ22),Capacity!$V$3:$V$258,0),2)+JS$9,255),Capacity!$S$3:$S$258,0),2)))</f>
        <v/>
      </c>
      <c r="JT23" t="str">
        <f>IF(JT22="","",IF($FI22="Y",0,INDEX(Capacity!$S$3:$T$258,MATCH(MOD(INDEX(Capacity!$V$3:$W$258,MATCH(INDEX($J22:$FE22,1,$FJ22),Capacity!$V$3:$V$258,0),2)+JT$9,255),Capacity!$S$3:$S$258,0),2)))</f>
        <v/>
      </c>
      <c r="JU23" t="str">
        <f>IF(JU22="","",IF($FI22="Y",0,INDEX(Capacity!$S$3:$T$258,MATCH(MOD(INDEX(Capacity!$V$3:$W$258,MATCH(INDEX($J22:$FE22,1,$FJ22),Capacity!$V$3:$V$258,0),2)+JU$9,255),Capacity!$S$3:$S$258,0),2)))</f>
        <v/>
      </c>
      <c r="JV23" t="str">
        <f>IF(JV22="","",IF($FI22="Y",0,INDEX(Capacity!$S$3:$T$258,MATCH(MOD(INDEX(Capacity!$V$3:$W$258,MATCH(INDEX($J22:$FE22,1,$FJ22),Capacity!$V$3:$V$258,0),2)+JV$9,255),Capacity!$S$3:$S$258,0),2)))</f>
        <v/>
      </c>
      <c r="JW23" t="str">
        <f>IF(JW22="","",IF($FI22="Y",0,INDEX(Capacity!$S$3:$T$258,MATCH(MOD(INDEX(Capacity!$V$3:$W$258,MATCH(INDEX($J22:$FE22,1,$FJ22),Capacity!$V$3:$V$258,0),2)+JW$9,255),Capacity!$S$3:$S$258,0),2)))</f>
        <v/>
      </c>
      <c r="JX23" t="str">
        <f>IF(JX22="","",IF($FI22="Y",0,INDEX(Capacity!$S$3:$T$258,MATCH(MOD(INDEX(Capacity!$V$3:$W$258,MATCH(INDEX($J22:$FE22,1,$FJ22),Capacity!$V$3:$V$258,0),2)+JX$9,255),Capacity!$S$3:$S$258,0),2)))</f>
        <v/>
      </c>
      <c r="JY23" t="str">
        <f>IF(JY22="","",IF($FI22="Y",0,INDEX(Capacity!$S$3:$T$258,MATCH(MOD(INDEX(Capacity!$V$3:$W$258,MATCH(INDEX($J22:$FE22,1,$FJ22),Capacity!$V$3:$V$258,0),2)+JY$9,255),Capacity!$S$3:$S$258,0),2)))</f>
        <v/>
      </c>
      <c r="JZ23" t="str">
        <f>IF(JZ22="","",IF($FI22="Y",0,INDEX(Capacity!$S$3:$T$258,MATCH(MOD(INDEX(Capacity!$V$3:$W$258,MATCH(INDEX($J22:$FE22,1,$FJ22),Capacity!$V$3:$V$258,0),2)+JZ$9,255),Capacity!$S$3:$S$258,0),2)))</f>
        <v/>
      </c>
      <c r="KA23" t="str">
        <f>IF(KA22="","",IF($FI22="Y",0,INDEX(Capacity!$S$3:$T$258,MATCH(MOD(INDEX(Capacity!$V$3:$W$258,MATCH(INDEX($J22:$FE22,1,$FJ22),Capacity!$V$3:$V$258,0),2)+KA$9,255),Capacity!$S$3:$S$258,0),2)))</f>
        <v/>
      </c>
      <c r="KB23" t="str">
        <f>IF(KB22="","",IF($FI22="Y",0,INDEX(Capacity!$S$3:$T$258,MATCH(MOD(INDEX(Capacity!$V$3:$W$258,MATCH(INDEX($J22:$FE22,1,$FJ22),Capacity!$V$3:$V$258,0),2)+KB$9,255),Capacity!$S$3:$S$258,0),2)))</f>
        <v/>
      </c>
      <c r="KC23" t="str">
        <f>IF(KC22="","",IF($FI22="Y",0,INDEX(Capacity!$S$3:$T$258,MATCH(MOD(INDEX(Capacity!$V$3:$W$258,MATCH(INDEX($J22:$FE22,1,$FJ22),Capacity!$V$3:$V$258,0),2)+KC$9,255),Capacity!$S$3:$S$258,0),2)))</f>
        <v/>
      </c>
      <c r="KD23" t="str">
        <f>IF(KD22="","",IF($FI22="Y",0,INDEX(Capacity!$S$3:$T$258,MATCH(MOD(INDEX(Capacity!$V$3:$W$258,MATCH(INDEX($J22:$FE22,1,$FJ22),Capacity!$V$3:$V$258,0),2)+KD$9,255),Capacity!$S$3:$S$258,0),2)))</f>
        <v/>
      </c>
      <c r="KE23" t="str">
        <f>IF(KE22="","",IF($FI22="Y",0,INDEX(Capacity!$S$3:$T$258,MATCH(MOD(INDEX(Capacity!$V$3:$W$258,MATCH(INDEX($J22:$FE22,1,$FJ22),Capacity!$V$3:$V$258,0),2)+KE$9,255),Capacity!$S$3:$S$258,0),2)))</f>
        <v/>
      </c>
      <c r="KF23" t="str">
        <f>IF(KF22="","",IF($FI22="Y",0,INDEX(Capacity!$S$3:$T$258,MATCH(MOD(INDEX(Capacity!$V$3:$W$258,MATCH(INDEX($J22:$FE22,1,$FJ22),Capacity!$V$3:$V$258,0),2)+KF$9,255),Capacity!$S$3:$S$258,0),2)))</f>
        <v/>
      </c>
      <c r="KG23" t="str">
        <f>IF(KG22="","",IF($FI22="Y",0,INDEX(Capacity!$S$3:$T$258,MATCH(MOD(INDEX(Capacity!$V$3:$W$258,MATCH(INDEX($J22:$FE22,1,$FJ22),Capacity!$V$3:$V$258,0),2)+KG$9,255),Capacity!$S$3:$S$258,0),2)))</f>
        <v/>
      </c>
      <c r="KH23" t="str">
        <f>IF(KH22="","",IF($FI22="Y",0,INDEX(Capacity!$S$3:$T$258,MATCH(MOD(INDEX(Capacity!$V$3:$W$258,MATCH(INDEX($J22:$FE22,1,$FJ22),Capacity!$V$3:$V$258,0),2)+KH$9,255),Capacity!$S$3:$S$258,0),2)))</f>
        <v/>
      </c>
      <c r="KI23" t="str">
        <f>IF(KI22="","",IF($FI22="Y",0,INDEX(Capacity!$S$3:$T$258,MATCH(MOD(INDEX(Capacity!$V$3:$W$258,MATCH(INDEX($J22:$FE22,1,$FJ22),Capacity!$V$3:$V$258,0),2)+KI$9,255),Capacity!$S$3:$S$258,0),2)))</f>
        <v/>
      </c>
      <c r="KJ23" t="str">
        <f>IF(KJ22="","",IF($FI22="Y",0,INDEX(Capacity!$S$3:$T$258,MATCH(MOD(INDEX(Capacity!$V$3:$W$258,MATCH(INDEX($J22:$FE22,1,$FJ22),Capacity!$V$3:$V$258,0),2)+KJ$9,255),Capacity!$S$3:$S$258,0),2)))</f>
        <v/>
      </c>
      <c r="KK23" t="str">
        <f>IF(KK22="","",IF($FI22="Y",0,INDEX(Capacity!$S$3:$T$258,MATCH(MOD(INDEX(Capacity!$V$3:$W$258,MATCH(INDEX($J22:$FE22,1,$FJ22),Capacity!$V$3:$V$258,0),2)+KK$9,255),Capacity!$S$3:$S$258,0),2)))</f>
        <v/>
      </c>
      <c r="KL23" t="str">
        <f>IF(KL22="","",IF($FI22="Y",0,INDEX(Capacity!$S$3:$T$258,MATCH(MOD(INDEX(Capacity!$V$3:$W$258,MATCH(INDEX($J22:$FE22,1,$FJ22),Capacity!$V$3:$V$258,0),2)+KL$9,255),Capacity!$S$3:$S$258,0),2)))</f>
        <v/>
      </c>
      <c r="KM23" t="str">
        <f>IF(KM22="","",IF($FI22="Y",0,INDEX(Capacity!$S$3:$T$258,MATCH(MOD(INDEX(Capacity!$V$3:$W$258,MATCH(INDEX($J22:$FE22,1,$FJ22),Capacity!$V$3:$V$258,0),2)+KM$9,255),Capacity!$S$3:$S$258,0),2)))</f>
        <v/>
      </c>
      <c r="KN23" t="str">
        <f>IF(KN22="","",IF($FI22="Y",0,INDEX(Capacity!$S$3:$T$258,MATCH(MOD(INDEX(Capacity!$V$3:$W$258,MATCH(INDEX($J22:$FE22,1,$FJ22),Capacity!$V$3:$V$258,0),2)+KN$9,255),Capacity!$S$3:$S$258,0),2)))</f>
        <v/>
      </c>
      <c r="KO23" t="str">
        <f>IF(KO22="","",IF($FI22="Y",0,INDEX(Capacity!$S$3:$T$258,MATCH(MOD(INDEX(Capacity!$V$3:$W$258,MATCH(INDEX($J22:$FE22,1,$FJ22),Capacity!$V$3:$V$258,0),2)+KO$9,255),Capacity!$S$3:$S$258,0),2)))</f>
        <v/>
      </c>
      <c r="KP23" t="str">
        <f>IF(KP22="","",IF($FI22="Y",0,INDEX(Capacity!$S$3:$T$258,MATCH(MOD(INDEX(Capacity!$V$3:$W$258,MATCH(INDEX($J22:$FE22,1,$FJ22),Capacity!$V$3:$V$258,0),2)+KP$9,255),Capacity!$S$3:$S$258,0),2)))</f>
        <v/>
      </c>
      <c r="KQ23" t="str">
        <f>IF(KQ22="","",IF($FI22="Y",0,INDEX(Capacity!$S$3:$T$258,MATCH(MOD(INDEX(Capacity!$V$3:$W$258,MATCH(INDEX($J22:$FE22,1,$FJ22),Capacity!$V$3:$V$258,0),2)+KQ$9,255),Capacity!$S$3:$S$258,0),2)))</f>
        <v/>
      </c>
      <c r="KR23" t="str">
        <f>IF(KR22="","",IF($FI22="Y",0,INDEX(Capacity!$S$3:$T$258,MATCH(MOD(INDEX(Capacity!$V$3:$W$258,MATCH(INDEX($J22:$FE22,1,$FJ22),Capacity!$V$3:$V$258,0),2)+KR$9,255),Capacity!$S$3:$S$258,0),2)))</f>
        <v/>
      </c>
      <c r="KS23" t="str">
        <f>IF(KS22="","",IF($FI22="Y",0,INDEX(Capacity!$S$3:$T$258,MATCH(MOD(INDEX(Capacity!$V$3:$W$258,MATCH(INDEX($J22:$FE22,1,$FJ22),Capacity!$V$3:$V$258,0),2)+KS$9,255),Capacity!$S$3:$S$258,0),2)))</f>
        <v/>
      </c>
      <c r="KT23" t="str">
        <f>IF(KT22="","",IF($FI22="Y",0,INDEX(Capacity!$S$3:$T$258,MATCH(MOD(INDEX(Capacity!$V$3:$W$258,MATCH(INDEX($J22:$FE22,1,$FJ22),Capacity!$V$3:$V$258,0),2)+KT$9,255),Capacity!$S$3:$S$258,0),2)))</f>
        <v/>
      </c>
      <c r="KU23" t="str">
        <f>IF(KU22="","",IF($FI22="Y",0,INDEX(Capacity!$S$3:$T$258,MATCH(MOD(INDEX(Capacity!$V$3:$W$258,MATCH(INDEX($J22:$FE22,1,$FJ22),Capacity!$V$3:$V$258,0),2)+KU$9,255),Capacity!$S$3:$S$258,0),2)))</f>
        <v/>
      </c>
      <c r="KV23" t="str">
        <f>IF(KV22="","",IF($FI22="Y",0,INDEX(Capacity!$S$3:$T$258,MATCH(MOD(INDEX(Capacity!$V$3:$W$258,MATCH(INDEX($J22:$FE22,1,$FJ22),Capacity!$V$3:$V$258,0),2)+KV$9,255),Capacity!$S$3:$S$258,0),2)))</f>
        <v/>
      </c>
      <c r="KW23" t="str">
        <f>IF(KW22="","",IF($FI22="Y",0,INDEX(Capacity!$S$3:$T$258,MATCH(MOD(INDEX(Capacity!$V$3:$W$258,MATCH(INDEX($J22:$FE22,1,$FJ22),Capacity!$V$3:$V$258,0),2)+KW$9,255),Capacity!$S$3:$S$258,0),2)))</f>
        <v/>
      </c>
      <c r="KX23" t="str">
        <f>IF(KX22="","",IF($FI22="Y",0,INDEX(Capacity!$S$3:$T$258,MATCH(MOD(INDEX(Capacity!$V$3:$W$258,MATCH(INDEX($J22:$FE22,1,$FJ22),Capacity!$V$3:$V$258,0),2)+KX$9,255),Capacity!$S$3:$S$258,0),2)))</f>
        <v/>
      </c>
      <c r="KY23" t="str">
        <f>IF(KY22="","",IF($FI22="Y",0,INDEX(Capacity!$S$3:$T$258,MATCH(MOD(INDEX(Capacity!$V$3:$W$258,MATCH(INDEX($J22:$FE22,1,$FJ22),Capacity!$V$3:$V$258,0),2)+KY$9,255),Capacity!$S$3:$S$258,0),2)))</f>
        <v/>
      </c>
      <c r="KZ23" t="str">
        <f>IF(KZ22="","",IF($FI22="Y",0,INDEX(Capacity!$S$3:$T$258,MATCH(MOD(INDEX(Capacity!$V$3:$W$258,MATCH(INDEX($J22:$FE22,1,$FJ22),Capacity!$V$3:$V$258,0),2)+KZ$9,255),Capacity!$S$3:$S$258,0),2)))</f>
        <v/>
      </c>
      <c r="LA23" t="str">
        <f>IF(LA22="","",IF($FI22="Y",0,INDEX(Capacity!$S$3:$T$258,MATCH(MOD(INDEX(Capacity!$V$3:$W$258,MATCH(INDEX($J22:$FE22,1,$FJ22),Capacity!$V$3:$V$258,0),2)+LA$9,255),Capacity!$S$3:$S$258,0),2)))</f>
        <v/>
      </c>
      <c r="LB23" t="str">
        <f>IF(LB22="","",IF($FI22="Y",0,INDEX(Capacity!$S$3:$T$258,MATCH(MOD(INDEX(Capacity!$V$3:$W$258,MATCH(INDEX($J22:$FE22,1,$FJ22),Capacity!$V$3:$V$258,0),2)+LB$9,255),Capacity!$S$3:$S$258,0),2)))</f>
        <v/>
      </c>
      <c r="LC23" t="str">
        <f>IF(LC22="","",IF($FI22="Y",0,INDEX(Capacity!$S$3:$T$258,MATCH(MOD(INDEX(Capacity!$V$3:$W$258,MATCH(INDEX($J22:$FE22,1,$FJ22),Capacity!$V$3:$V$258,0),2)+LC$9,255),Capacity!$S$3:$S$258,0),2)))</f>
        <v/>
      </c>
      <c r="LD23" t="str">
        <f>IF(LD22="","",IF($FI22="Y",0,INDEX(Capacity!$S$3:$T$258,MATCH(MOD(INDEX(Capacity!$V$3:$W$258,MATCH(INDEX($J22:$FE22,1,$FJ22),Capacity!$V$3:$V$258,0),2)+LD$9,255),Capacity!$S$3:$S$258,0),2)))</f>
        <v/>
      </c>
      <c r="LE23" t="str">
        <f>IF(LE22="","",IF($FI22="Y",0,INDEX(Capacity!$S$3:$T$258,MATCH(MOD(INDEX(Capacity!$V$3:$W$258,MATCH(INDEX($J22:$FE22,1,$FJ22),Capacity!$V$3:$V$258,0),2)+LE$9,255),Capacity!$S$3:$S$258,0),2)))</f>
        <v/>
      </c>
      <c r="LF23" t="str">
        <f>IF(LF22="","",IF($FI22="Y",0,INDEX(Capacity!$S$3:$T$258,MATCH(MOD(INDEX(Capacity!$V$3:$W$258,MATCH(INDEX($J22:$FE22,1,$FJ22),Capacity!$V$3:$V$258,0),2)+LF$9,255),Capacity!$S$3:$S$258,0),2)))</f>
        <v/>
      </c>
      <c r="LG23" t="str">
        <f>IF(LG22="","",IF($FI22="Y",0,INDEX(Capacity!$S$3:$T$258,MATCH(MOD(INDEX(Capacity!$V$3:$W$258,MATCH(INDEX($J22:$FE22,1,$FJ22),Capacity!$V$3:$V$258,0),2)+LG$9,255),Capacity!$S$3:$S$258,0),2)))</f>
        <v/>
      </c>
      <c r="LH23" t="str">
        <f>IF(LH22="","",IF($FI22="Y",0,INDEX(Capacity!$S$3:$T$258,MATCH(MOD(INDEX(Capacity!$V$3:$W$258,MATCH(INDEX($J22:$FE22,1,$FJ22),Capacity!$V$3:$V$258,0),2)+LH$9,255),Capacity!$S$3:$S$258,0),2)))</f>
        <v/>
      </c>
    </row>
    <row r="24" spans="2:320" x14ac:dyDescent="0.25">
      <c r="I24" s="7">
        <f t="shared" si="26"/>
        <v>15</v>
      </c>
      <c r="J24" t="str">
        <f t="shared" si="33"/>
        <v/>
      </c>
      <c r="K24" t="str">
        <f t="shared" si="33"/>
        <v/>
      </c>
      <c r="L24" t="str">
        <f t="shared" si="33"/>
        <v/>
      </c>
      <c r="M24" t="str">
        <f t="shared" si="33"/>
        <v/>
      </c>
      <c r="N24" t="str">
        <f t="shared" si="33"/>
        <v/>
      </c>
      <c r="O24" t="str">
        <f t="shared" si="33"/>
        <v/>
      </c>
      <c r="P24" t="str">
        <f t="shared" si="33"/>
        <v/>
      </c>
      <c r="Q24" t="str">
        <f t="shared" si="33"/>
        <v/>
      </c>
      <c r="R24" t="str">
        <f t="shared" si="33"/>
        <v/>
      </c>
      <c r="S24" t="str">
        <f t="shared" si="33"/>
        <v/>
      </c>
      <c r="T24" t="str">
        <f t="shared" si="33"/>
        <v/>
      </c>
      <c r="U24" t="str">
        <f t="shared" si="33"/>
        <v/>
      </c>
      <c r="V24" t="str">
        <f t="shared" si="33"/>
        <v/>
      </c>
      <c r="W24" t="str">
        <f t="shared" si="33"/>
        <v/>
      </c>
      <c r="X24">
        <f t="shared" si="33"/>
        <v>0</v>
      </c>
      <c r="Y24">
        <f t="shared" si="33"/>
        <v>73</v>
      </c>
      <c r="Z24">
        <f t="shared" si="38"/>
        <v>153</v>
      </c>
      <c r="AA24">
        <f t="shared" si="38"/>
        <v>146</v>
      </c>
      <c r="AB24">
        <f t="shared" si="37"/>
        <v>33</v>
      </c>
      <c r="AC24">
        <f t="shared" si="37"/>
        <v>62</v>
      </c>
      <c r="AD24">
        <f t="shared" si="37"/>
        <v>90</v>
      </c>
      <c r="AE24">
        <f t="shared" si="37"/>
        <v>98</v>
      </c>
      <c r="AF24">
        <f t="shared" si="37"/>
        <v>3</v>
      </c>
      <c r="AG24">
        <f t="shared" si="37"/>
        <v>30</v>
      </c>
      <c r="AH24">
        <f t="shared" si="37"/>
        <v>117</v>
      </c>
      <c r="AI24">
        <f t="shared" si="37"/>
        <v>17</v>
      </c>
      <c r="AJ24">
        <f t="shared" si="37"/>
        <v>236</v>
      </c>
      <c r="AK24">
        <f t="shared" si="37"/>
        <v>17</v>
      </c>
      <c r="AL24">
        <f t="shared" si="37"/>
        <v>236</v>
      </c>
      <c r="AM24">
        <f t="shared" si="37"/>
        <v>17</v>
      </c>
      <c r="AN24">
        <f t="shared" si="37"/>
        <v>236</v>
      </c>
      <c r="AO24">
        <f t="shared" si="37"/>
        <v>17</v>
      </c>
      <c r="AP24">
        <f t="shared" si="37"/>
        <v>236</v>
      </c>
      <c r="AQ24">
        <f t="shared" si="37"/>
        <v>17</v>
      </c>
      <c r="AR24">
        <f t="shared" si="37"/>
        <v>0</v>
      </c>
      <c r="AS24">
        <f t="shared" si="37"/>
        <v>0</v>
      </c>
      <c r="AT24">
        <f t="shared" si="37"/>
        <v>0</v>
      </c>
      <c r="AU24">
        <f t="shared" si="37"/>
        <v>0</v>
      </c>
      <c r="AV24">
        <f t="shared" si="37"/>
        <v>0</v>
      </c>
      <c r="AW24">
        <f t="shared" si="37"/>
        <v>0</v>
      </c>
      <c r="AX24">
        <f t="shared" si="37"/>
        <v>0</v>
      </c>
      <c r="AY24">
        <f t="shared" si="37"/>
        <v>0</v>
      </c>
      <c r="AZ24">
        <f t="shared" si="37"/>
        <v>0</v>
      </c>
      <c r="BA24">
        <f t="shared" si="37"/>
        <v>0</v>
      </c>
      <c r="BB24">
        <f t="shared" si="37"/>
        <v>0</v>
      </c>
      <c r="BC24">
        <f t="shared" si="37"/>
        <v>0</v>
      </c>
      <c r="BD24">
        <f t="shared" si="37"/>
        <v>0</v>
      </c>
      <c r="BE24">
        <f t="shared" si="37"/>
        <v>0</v>
      </c>
      <c r="BF24">
        <f t="shared" si="37"/>
        <v>0</v>
      </c>
      <c r="BG24">
        <f t="shared" si="37"/>
        <v>0</v>
      </c>
      <c r="BH24">
        <f t="shared" si="37"/>
        <v>0</v>
      </c>
      <c r="BI24">
        <f t="shared" si="37"/>
        <v>0</v>
      </c>
      <c r="BJ24">
        <f t="shared" si="37"/>
        <v>0</v>
      </c>
      <c r="BK24">
        <f t="shared" si="37"/>
        <v>0</v>
      </c>
      <c r="BL24">
        <f t="shared" si="37"/>
        <v>0</v>
      </c>
      <c r="BM24">
        <f t="shared" si="37"/>
        <v>0</v>
      </c>
      <c r="BN24">
        <f t="shared" si="37"/>
        <v>0</v>
      </c>
      <c r="BO24">
        <f t="shared" si="37"/>
        <v>0</v>
      </c>
      <c r="BP24">
        <f t="shared" si="37"/>
        <v>0</v>
      </c>
      <c r="BQ24">
        <f t="shared" si="37"/>
        <v>0</v>
      </c>
      <c r="BR24">
        <f t="shared" si="37"/>
        <v>0</v>
      </c>
      <c r="BS24">
        <f t="shared" si="37"/>
        <v>0</v>
      </c>
      <c r="BT24">
        <f t="shared" si="37"/>
        <v>0</v>
      </c>
      <c r="BU24">
        <f t="shared" si="28"/>
        <v>0</v>
      </c>
      <c r="BV24">
        <f t="shared" si="28"/>
        <v>0</v>
      </c>
      <c r="BW24">
        <f t="shared" si="28"/>
        <v>0</v>
      </c>
      <c r="BX24">
        <f t="shared" si="28"/>
        <v>0</v>
      </c>
      <c r="BY24">
        <f t="shared" si="28"/>
        <v>0</v>
      </c>
      <c r="BZ24">
        <f t="shared" si="28"/>
        <v>0</v>
      </c>
      <c r="CA24">
        <f t="shared" si="28"/>
        <v>0</v>
      </c>
      <c r="CB24">
        <f t="shared" si="28"/>
        <v>0</v>
      </c>
      <c r="CC24">
        <f t="shared" si="28"/>
        <v>0</v>
      </c>
      <c r="CD24">
        <f t="shared" si="28"/>
        <v>0</v>
      </c>
      <c r="CE24">
        <f t="shared" si="28"/>
        <v>0</v>
      </c>
      <c r="CF24">
        <f t="shared" si="28"/>
        <v>0</v>
      </c>
      <c r="CG24">
        <f t="shared" si="28"/>
        <v>0</v>
      </c>
      <c r="CH24">
        <f t="shared" si="28"/>
        <v>0</v>
      </c>
      <c r="CI24">
        <f t="shared" si="28"/>
        <v>0</v>
      </c>
      <c r="CJ24">
        <f t="shared" si="28"/>
        <v>0</v>
      </c>
      <c r="CK24">
        <f t="shared" si="35"/>
        <v>0</v>
      </c>
      <c r="CL24">
        <f t="shared" si="35"/>
        <v>0</v>
      </c>
      <c r="CM24">
        <f t="shared" si="35"/>
        <v>0</v>
      </c>
      <c r="CN24">
        <f t="shared" si="35"/>
        <v>0</v>
      </c>
      <c r="CO24">
        <f t="shared" si="35"/>
        <v>0</v>
      </c>
      <c r="CP24">
        <f t="shared" si="35"/>
        <v>0</v>
      </c>
      <c r="CQ24">
        <f t="shared" si="35"/>
        <v>0</v>
      </c>
      <c r="CR24">
        <f t="shared" si="35"/>
        <v>0</v>
      </c>
      <c r="CS24">
        <f t="shared" si="35"/>
        <v>0</v>
      </c>
      <c r="CT24">
        <f t="shared" si="35"/>
        <v>0</v>
      </c>
      <c r="CU24">
        <f t="shared" si="35"/>
        <v>0</v>
      </c>
      <c r="CV24">
        <f t="shared" si="35"/>
        <v>0</v>
      </c>
      <c r="CW24">
        <f t="shared" si="35"/>
        <v>0</v>
      </c>
      <c r="CX24">
        <f t="shared" si="35"/>
        <v>0</v>
      </c>
      <c r="CY24">
        <f t="shared" si="35"/>
        <v>0</v>
      </c>
      <c r="CZ24">
        <f t="shared" si="34"/>
        <v>0</v>
      </c>
      <c r="DA24">
        <f t="shared" si="34"/>
        <v>0</v>
      </c>
      <c r="DB24">
        <f t="shared" si="34"/>
        <v>0</v>
      </c>
      <c r="DC24">
        <f t="shared" si="34"/>
        <v>0</v>
      </c>
      <c r="DD24">
        <f t="shared" si="34"/>
        <v>0</v>
      </c>
      <c r="DE24">
        <f t="shared" si="34"/>
        <v>0</v>
      </c>
      <c r="DF24">
        <f t="shared" si="34"/>
        <v>0</v>
      </c>
      <c r="DG24">
        <f t="shared" si="34"/>
        <v>0</v>
      </c>
      <c r="DH24">
        <f t="shared" si="34"/>
        <v>0</v>
      </c>
      <c r="DI24">
        <f t="shared" si="34"/>
        <v>0</v>
      </c>
      <c r="DJ24">
        <f t="shared" si="34"/>
        <v>0</v>
      </c>
      <c r="DK24">
        <f t="shared" si="34"/>
        <v>0</v>
      </c>
      <c r="DL24">
        <f t="shared" si="34"/>
        <v>0</v>
      </c>
      <c r="DM24">
        <f t="shared" si="34"/>
        <v>0</v>
      </c>
      <c r="DN24">
        <f t="shared" si="34"/>
        <v>0</v>
      </c>
      <c r="DO24">
        <f t="shared" si="34"/>
        <v>0</v>
      </c>
      <c r="DP24">
        <f t="shared" si="34"/>
        <v>0</v>
      </c>
      <c r="DQ24">
        <f t="shared" si="34"/>
        <v>0</v>
      </c>
      <c r="DR24">
        <f t="shared" si="34"/>
        <v>0</v>
      </c>
      <c r="DS24">
        <f t="shared" si="34"/>
        <v>0</v>
      </c>
      <c r="DT24">
        <f t="shared" si="34"/>
        <v>0</v>
      </c>
      <c r="DU24">
        <f t="shared" si="34"/>
        <v>0</v>
      </c>
      <c r="DV24">
        <f t="shared" si="34"/>
        <v>0</v>
      </c>
      <c r="DW24">
        <f t="shared" si="34"/>
        <v>0</v>
      </c>
      <c r="DX24">
        <f t="shared" si="34"/>
        <v>0</v>
      </c>
      <c r="DY24">
        <f t="shared" si="34"/>
        <v>0</v>
      </c>
      <c r="DZ24">
        <f t="shared" si="34"/>
        <v>0</v>
      </c>
      <c r="EA24">
        <f t="shared" si="34"/>
        <v>0</v>
      </c>
      <c r="EB24">
        <f t="shared" si="34"/>
        <v>0</v>
      </c>
      <c r="EC24">
        <f t="shared" si="34"/>
        <v>0</v>
      </c>
      <c r="ED24">
        <f t="shared" si="34"/>
        <v>0</v>
      </c>
      <c r="EE24">
        <f t="shared" si="34"/>
        <v>0</v>
      </c>
      <c r="EF24">
        <f t="shared" si="34"/>
        <v>0</v>
      </c>
      <c r="EG24">
        <f t="shared" si="29"/>
        <v>0</v>
      </c>
      <c r="EH24">
        <f t="shared" si="29"/>
        <v>0</v>
      </c>
      <c r="EI24">
        <f t="shared" si="29"/>
        <v>0</v>
      </c>
      <c r="EJ24">
        <f t="shared" si="36"/>
        <v>0</v>
      </c>
      <c r="EK24">
        <f t="shared" si="36"/>
        <v>0</v>
      </c>
      <c r="EL24">
        <f t="shared" si="36"/>
        <v>0</v>
      </c>
      <c r="EM24">
        <f t="shared" si="36"/>
        <v>0</v>
      </c>
      <c r="EN24">
        <f t="shared" si="36"/>
        <v>0</v>
      </c>
      <c r="EO24">
        <f t="shared" si="36"/>
        <v>0</v>
      </c>
      <c r="EP24">
        <f t="shared" si="36"/>
        <v>0</v>
      </c>
      <c r="EQ24">
        <f t="shared" si="36"/>
        <v>0</v>
      </c>
      <c r="ER24">
        <f t="shared" si="36"/>
        <v>0</v>
      </c>
      <c r="ES24">
        <f t="shared" si="36"/>
        <v>0</v>
      </c>
      <c r="ET24">
        <f t="shared" si="36"/>
        <v>0</v>
      </c>
      <c r="EU24">
        <f t="shared" si="36"/>
        <v>0</v>
      </c>
      <c r="EV24">
        <f t="shared" si="36"/>
        <v>0</v>
      </c>
      <c r="EW24">
        <f t="shared" si="36"/>
        <v>0</v>
      </c>
      <c r="EX24">
        <f t="shared" si="36"/>
        <v>0</v>
      </c>
      <c r="EY24">
        <f t="shared" si="36"/>
        <v>0</v>
      </c>
      <c r="EZ24">
        <f t="shared" si="36"/>
        <v>0</v>
      </c>
      <c r="FA24">
        <f t="shared" si="36"/>
        <v>0</v>
      </c>
      <c r="FB24">
        <f t="shared" si="36"/>
        <v>0</v>
      </c>
      <c r="FC24">
        <f t="shared" si="36"/>
        <v>0</v>
      </c>
      <c r="FD24">
        <f t="shared" si="36"/>
        <v>0</v>
      </c>
      <c r="FE24">
        <f t="shared" si="36"/>
        <v>0</v>
      </c>
      <c r="FG24" s="48" t="str">
        <f t="shared" si="27"/>
        <v/>
      </c>
      <c r="FI24" s="1" t="str">
        <f t="shared" si="24"/>
        <v/>
      </c>
      <c r="FJ24">
        <f t="shared" si="25"/>
        <v>16</v>
      </c>
      <c r="FK24">
        <f>FM8-FJ23+1</f>
        <v>29</v>
      </c>
      <c r="FM24">
        <f>IF(FM23="","",IF($FI23="Y",0,INDEX(Capacity!$S$3:$T$258,MATCH(MOD(INDEX(Capacity!$V$3:$W$258,MATCH(INDEX($J23:$FE23,1,$FJ23),Capacity!$V$3:$V$258,0),2)+FM$9,255),Capacity!$S$3:$S$258,0),2)))</f>
        <v>201</v>
      </c>
      <c r="FN24">
        <f>IF(FN23="","",IF($FI23="Y",0,INDEX(Capacity!$S$3:$T$258,MATCH(MOD(INDEX(Capacity!$V$3:$W$258,MATCH(INDEX($J23:$FE23,1,$FJ23),Capacity!$V$3:$V$258,0),2)+FN$9,255),Capacity!$S$3:$S$258,0),2)))</f>
        <v>90</v>
      </c>
      <c r="FO24">
        <f>IF(FO23="","",IF($FI23="Y",0,INDEX(Capacity!$S$3:$T$258,MATCH(MOD(INDEX(Capacity!$V$3:$W$258,MATCH(INDEX($J23:$FE23,1,$FJ23),Capacity!$V$3:$V$258,0),2)+FO$9,255),Capacity!$S$3:$S$258,0),2)))</f>
        <v>223</v>
      </c>
      <c r="FP24">
        <f>IF(FP23="","",IF($FI23="Y",0,INDEX(Capacity!$S$3:$T$258,MATCH(MOD(INDEX(Capacity!$V$3:$W$258,MATCH(INDEX($J23:$FE23,1,$FJ23),Capacity!$V$3:$V$258,0),2)+FP$9,255),Capacity!$S$3:$S$258,0),2)))</f>
        <v>47</v>
      </c>
      <c r="FQ24">
        <f>IF(FQ23="","",IF($FI23="Y",0,INDEX(Capacity!$S$3:$T$258,MATCH(MOD(INDEX(Capacity!$V$3:$W$258,MATCH(INDEX($J23:$FE23,1,$FJ23),Capacity!$V$3:$V$258,0),2)+FQ$9,255),Capacity!$S$3:$S$258,0),2)))</f>
        <v>107</v>
      </c>
      <c r="FR24">
        <f>IF(FR23="","",IF($FI23="Y",0,INDEX(Capacity!$S$3:$T$258,MATCH(MOD(INDEX(Capacity!$V$3:$W$258,MATCH(INDEX($J23:$FE23,1,$FJ23),Capacity!$V$3:$V$258,0),2)+FR$9,255),Capacity!$S$3:$S$258,0),2)))</f>
        <v>21</v>
      </c>
      <c r="FS24">
        <f>IF(FS23="","",IF($FI23="Y",0,INDEX(Capacity!$S$3:$T$258,MATCH(MOD(INDEX(Capacity!$V$3:$W$258,MATCH(INDEX($J23:$FE23,1,$FJ23),Capacity!$V$3:$V$258,0),2)+FS$9,255),Capacity!$S$3:$S$258,0),2)))</f>
        <v>182</v>
      </c>
      <c r="FT24">
        <f>IF(FT23="","",IF($FI23="Y",0,INDEX(Capacity!$S$3:$T$258,MATCH(MOD(INDEX(Capacity!$V$3:$W$258,MATCH(INDEX($J23:$FE23,1,$FJ23),Capacity!$V$3:$V$258,0),2)+FT$9,255),Capacity!$S$3:$S$258,0),2)))</f>
        <v>127</v>
      </c>
      <c r="FU24">
        <f>IF(FU23="","",IF($FI23="Y",0,INDEX(Capacity!$S$3:$T$258,MATCH(MOD(INDEX(Capacity!$V$3:$W$258,MATCH(INDEX($J23:$FE23,1,$FJ23),Capacity!$V$3:$V$258,0),2)+FU$9,255),Capacity!$S$3:$S$258,0),2)))</f>
        <v>237</v>
      </c>
      <c r="FV24">
        <f>IF(FV23="","",IF($FI23="Y",0,INDEX(Capacity!$S$3:$T$258,MATCH(MOD(INDEX(Capacity!$V$3:$W$258,MATCH(INDEX($J23:$FE23,1,$FJ23),Capacity!$V$3:$V$258,0),2)+FV$9,255),Capacity!$S$3:$S$258,0),2)))</f>
        <v>160</v>
      </c>
      <c r="FW24">
        <f>IF(FW23="","",IF($FI23="Y",0,INDEX(Capacity!$S$3:$T$258,MATCH(MOD(INDEX(Capacity!$V$3:$W$258,MATCH(INDEX($J23:$FE23,1,$FJ23),Capacity!$V$3:$V$258,0),2)+FW$9,255),Capacity!$S$3:$S$258,0),2)))</f>
        <v>153</v>
      </c>
      <c r="FX24" t="str">
        <f>IF(FX23="","",IF($FI23="Y",0,INDEX(Capacity!$S$3:$T$258,MATCH(MOD(INDEX(Capacity!$V$3:$W$258,MATCH(INDEX($J23:$FE23,1,$FJ23),Capacity!$V$3:$V$258,0),2)+FX$9,255),Capacity!$S$3:$S$258,0),2)))</f>
        <v/>
      </c>
      <c r="FY24" t="str">
        <f>IF(FY23="","",IF($FI23="Y",0,INDEX(Capacity!$S$3:$T$258,MATCH(MOD(INDEX(Capacity!$V$3:$W$258,MATCH(INDEX($J23:$FE23,1,$FJ23),Capacity!$V$3:$V$258,0),2)+FY$9,255),Capacity!$S$3:$S$258,0),2)))</f>
        <v/>
      </c>
      <c r="FZ24" t="str">
        <f>IF(FZ23="","",IF($FI23="Y",0,INDEX(Capacity!$S$3:$T$258,MATCH(MOD(INDEX(Capacity!$V$3:$W$258,MATCH(INDEX($J23:$FE23,1,$FJ23),Capacity!$V$3:$V$258,0),2)+FZ$9,255),Capacity!$S$3:$S$258,0),2)))</f>
        <v/>
      </c>
      <c r="GA24" t="str">
        <f>IF(GA23="","",IF($FI23="Y",0,INDEX(Capacity!$S$3:$T$258,MATCH(MOD(INDEX(Capacity!$V$3:$W$258,MATCH(INDEX($J23:$FE23,1,$FJ23),Capacity!$V$3:$V$258,0),2)+GA$9,255),Capacity!$S$3:$S$258,0),2)))</f>
        <v/>
      </c>
      <c r="GB24" t="str">
        <f>IF(GB23="","",IF($FI23="Y",0,INDEX(Capacity!$S$3:$T$258,MATCH(MOD(INDEX(Capacity!$V$3:$W$258,MATCH(INDEX($J23:$FE23,1,$FJ23),Capacity!$V$3:$V$258,0),2)+GB$9,255),Capacity!$S$3:$S$258,0),2)))</f>
        <v/>
      </c>
      <c r="GC24" t="str">
        <f>IF(GC23="","",IF($FI23="Y",0,INDEX(Capacity!$S$3:$T$258,MATCH(MOD(INDEX(Capacity!$V$3:$W$258,MATCH(INDEX($J23:$FE23,1,$FJ23),Capacity!$V$3:$V$258,0),2)+GC$9,255),Capacity!$S$3:$S$258,0),2)))</f>
        <v/>
      </c>
      <c r="GD24" t="str">
        <f>IF(GD23="","",IF($FI23="Y",0,INDEX(Capacity!$S$3:$T$258,MATCH(MOD(INDEX(Capacity!$V$3:$W$258,MATCH(INDEX($J23:$FE23,1,$FJ23),Capacity!$V$3:$V$258,0),2)+GD$9,255),Capacity!$S$3:$S$258,0),2)))</f>
        <v/>
      </c>
      <c r="GE24" t="str">
        <f>IF(GE23="","",IF($FI23="Y",0,INDEX(Capacity!$S$3:$T$258,MATCH(MOD(INDEX(Capacity!$V$3:$W$258,MATCH(INDEX($J23:$FE23,1,$FJ23),Capacity!$V$3:$V$258,0),2)+GE$9,255),Capacity!$S$3:$S$258,0),2)))</f>
        <v/>
      </c>
      <c r="GF24" t="str">
        <f>IF(GF23="","",IF($FI23="Y",0,INDEX(Capacity!$S$3:$T$258,MATCH(MOD(INDEX(Capacity!$V$3:$W$258,MATCH(INDEX($J23:$FE23,1,$FJ23),Capacity!$V$3:$V$258,0),2)+GF$9,255),Capacity!$S$3:$S$258,0),2)))</f>
        <v/>
      </c>
      <c r="GG24" t="str">
        <f>IF(GG23="","",IF($FI23="Y",0,INDEX(Capacity!$S$3:$T$258,MATCH(MOD(INDEX(Capacity!$V$3:$W$258,MATCH(INDEX($J23:$FE23,1,$FJ23),Capacity!$V$3:$V$258,0),2)+GG$9,255),Capacity!$S$3:$S$258,0),2)))</f>
        <v/>
      </c>
      <c r="GH24" t="str">
        <f>IF(GH23="","",IF($FI23="Y",0,INDEX(Capacity!$S$3:$T$258,MATCH(MOD(INDEX(Capacity!$V$3:$W$258,MATCH(INDEX($J23:$FE23,1,$FJ23),Capacity!$V$3:$V$258,0),2)+GH$9,255),Capacity!$S$3:$S$258,0),2)))</f>
        <v/>
      </c>
      <c r="GI24" t="str">
        <f>IF(GI23="","",IF($FI23="Y",0,INDEX(Capacity!$S$3:$T$258,MATCH(MOD(INDEX(Capacity!$V$3:$W$258,MATCH(INDEX($J23:$FE23,1,$FJ23),Capacity!$V$3:$V$258,0),2)+GI$9,255),Capacity!$S$3:$S$258,0),2)))</f>
        <v/>
      </c>
      <c r="GJ24" t="str">
        <f>IF(GJ23="","",IF($FI23="Y",0,INDEX(Capacity!$S$3:$T$258,MATCH(MOD(INDEX(Capacity!$V$3:$W$258,MATCH(INDEX($J23:$FE23,1,$FJ23),Capacity!$V$3:$V$258,0),2)+GJ$9,255),Capacity!$S$3:$S$258,0),2)))</f>
        <v/>
      </c>
      <c r="GK24" t="str">
        <f>IF(GK23="","",IF($FI23="Y",0,INDEX(Capacity!$S$3:$T$258,MATCH(MOD(INDEX(Capacity!$V$3:$W$258,MATCH(INDEX($J23:$FE23,1,$FJ23),Capacity!$V$3:$V$258,0),2)+GK$9,255),Capacity!$S$3:$S$258,0),2)))</f>
        <v/>
      </c>
      <c r="GL24" t="str">
        <f>IF(GL23="","",IF($FI23="Y",0,INDEX(Capacity!$S$3:$T$258,MATCH(MOD(INDEX(Capacity!$V$3:$W$258,MATCH(INDEX($J23:$FE23,1,$FJ23),Capacity!$V$3:$V$258,0),2)+GL$9,255),Capacity!$S$3:$S$258,0),2)))</f>
        <v/>
      </c>
      <c r="GM24" t="str">
        <f>IF(GM23="","",IF($FI23="Y",0,INDEX(Capacity!$S$3:$T$258,MATCH(MOD(INDEX(Capacity!$V$3:$W$258,MATCH(INDEX($J23:$FE23,1,$FJ23),Capacity!$V$3:$V$258,0),2)+GM$9,255),Capacity!$S$3:$S$258,0),2)))</f>
        <v/>
      </c>
      <c r="GN24" t="str">
        <f>IF(GN23="","",IF($FI23="Y",0,INDEX(Capacity!$S$3:$T$258,MATCH(MOD(INDEX(Capacity!$V$3:$W$258,MATCH(INDEX($J23:$FE23,1,$FJ23),Capacity!$V$3:$V$258,0),2)+GN$9,255),Capacity!$S$3:$S$258,0),2)))</f>
        <v/>
      </c>
      <c r="GO24" t="str">
        <f>IF(GO23="","",IF($FI23="Y",0,INDEX(Capacity!$S$3:$T$258,MATCH(MOD(INDEX(Capacity!$V$3:$W$258,MATCH(INDEX($J23:$FE23,1,$FJ23),Capacity!$V$3:$V$258,0),2)+GO$9,255),Capacity!$S$3:$S$258,0),2)))</f>
        <v/>
      </c>
      <c r="GP24" t="str">
        <f>IF(GP23="","",IF($FI23="Y",0,INDEX(Capacity!$S$3:$T$258,MATCH(MOD(INDEX(Capacity!$V$3:$W$258,MATCH(INDEX($J23:$FE23,1,$FJ23),Capacity!$V$3:$V$258,0),2)+GP$9,255),Capacity!$S$3:$S$258,0),2)))</f>
        <v/>
      </c>
      <c r="GQ24" t="str">
        <f>IF(GQ23="","",IF($FI23="Y",0,INDEX(Capacity!$S$3:$T$258,MATCH(MOD(INDEX(Capacity!$V$3:$W$258,MATCH(INDEX($J23:$FE23,1,$FJ23),Capacity!$V$3:$V$258,0),2)+GQ$9,255),Capacity!$S$3:$S$258,0),2)))</f>
        <v/>
      </c>
      <c r="GR24" t="str">
        <f>IF(GR23="","",IF($FI23="Y",0,INDEX(Capacity!$S$3:$T$258,MATCH(MOD(INDEX(Capacity!$V$3:$W$258,MATCH(INDEX($J23:$FE23,1,$FJ23),Capacity!$V$3:$V$258,0),2)+GR$9,255),Capacity!$S$3:$S$258,0),2)))</f>
        <v/>
      </c>
      <c r="GS24" t="str">
        <f>IF(GS23="","",IF($FI23="Y",0,INDEX(Capacity!$S$3:$T$258,MATCH(MOD(INDEX(Capacity!$V$3:$W$258,MATCH(INDEX($J23:$FE23,1,$FJ23),Capacity!$V$3:$V$258,0),2)+GS$9,255),Capacity!$S$3:$S$258,0),2)))</f>
        <v/>
      </c>
      <c r="GT24" t="str">
        <f>IF(GT23="","",IF($FI23="Y",0,INDEX(Capacity!$S$3:$T$258,MATCH(MOD(INDEX(Capacity!$V$3:$W$258,MATCH(INDEX($J23:$FE23,1,$FJ23),Capacity!$V$3:$V$258,0),2)+GT$9,255),Capacity!$S$3:$S$258,0),2)))</f>
        <v/>
      </c>
      <c r="GU24" t="str">
        <f>IF(GU23="","",IF($FI23="Y",0,INDEX(Capacity!$S$3:$T$258,MATCH(MOD(INDEX(Capacity!$V$3:$W$258,MATCH(INDEX($J23:$FE23,1,$FJ23),Capacity!$V$3:$V$258,0),2)+GU$9,255),Capacity!$S$3:$S$258,0),2)))</f>
        <v/>
      </c>
      <c r="GV24" t="str">
        <f>IF(GV23="","",IF($FI23="Y",0,INDEX(Capacity!$S$3:$T$258,MATCH(MOD(INDEX(Capacity!$V$3:$W$258,MATCH(INDEX($J23:$FE23,1,$FJ23),Capacity!$V$3:$V$258,0),2)+GV$9,255),Capacity!$S$3:$S$258,0),2)))</f>
        <v/>
      </c>
      <c r="GW24" t="str">
        <f>IF(GW23="","",IF($FI23="Y",0,INDEX(Capacity!$S$3:$T$258,MATCH(MOD(INDEX(Capacity!$V$3:$W$258,MATCH(INDEX($J23:$FE23,1,$FJ23),Capacity!$V$3:$V$258,0),2)+GW$9,255),Capacity!$S$3:$S$258,0),2)))</f>
        <v/>
      </c>
      <c r="GX24" t="str">
        <f>IF(GX23="","",IF($FI23="Y",0,INDEX(Capacity!$S$3:$T$258,MATCH(MOD(INDEX(Capacity!$V$3:$W$258,MATCH(INDEX($J23:$FE23,1,$FJ23),Capacity!$V$3:$V$258,0),2)+GX$9,255),Capacity!$S$3:$S$258,0),2)))</f>
        <v/>
      </c>
      <c r="GY24" t="str">
        <f>IF(GY23="","",IF($FI23="Y",0,INDEX(Capacity!$S$3:$T$258,MATCH(MOD(INDEX(Capacity!$V$3:$W$258,MATCH(INDEX($J23:$FE23,1,$FJ23),Capacity!$V$3:$V$258,0),2)+GY$9,255),Capacity!$S$3:$S$258,0),2)))</f>
        <v/>
      </c>
      <c r="GZ24" t="str">
        <f>IF(GZ23="","",IF($FI23="Y",0,INDEX(Capacity!$S$3:$T$258,MATCH(MOD(INDEX(Capacity!$V$3:$W$258,MATCH(INDEX($J23:$FE23,1,$FJ23),Capacity!$V$3:$V$258,0),2)+GZ$9,255),Capacity!$S$3:$S$258,0),2)))</f>
        <v/>
      </c>
      <c r="HA24" t="str">
        <f>IF(HA23="","",IF($FI23="Y",0,INDEX(Capacity!$S$3:$T$258,MATCH(MOD(INDEX(Capacity!$V$3:$W$258,MATCH(INDEX($J23:$FE23,1,$FJ23),Capacity!$V$3:$V$258,0),2)+HA$9,255),Capacity!$S$3:$S$258,0),2)))</f>
        <v/>
      </c>
      <c r="HB24" t="str">
        <f>IF(HB23="","",IF($FI23="Y",0,INDEX(Capacity!$S$3:$T$258,MATCH(MOD(INDEX(Capacity!$V$3:$W$258,MATCH(INDEX($J23:$FE23,1,$FJ23),Capacity!$V$3:$V$258,0),2)+HB$9,255),Capacity!$S$3:$S$258,0),2)))</f>
        <v/>
      </c>
      <c r="HC24" t="str">
        <f>IF(HC23="","",IF($FI23="Y",0,INDEX(Capacity!$S$3:$T$258,MATCH(MOD(INDEX(Capacity!$V$3:$W$258,MATCH(INDEX($J23:$FE23,1,$FJ23),Capacity!$V$3:$V$258,0),2)+HC$9,255),Capacity!$S$3:$S$258,0),2)))</f>
        <v/>
      </c>
      <c r="HD24" t="str">
        <f>IF(HD23="","",IF($FI23="Y",0,INDEX(Capacity!$S$3:$T$258,MATCH(MOD(INDEX(Capacity!$V$3:$W$258,MATCH(INDEX($J23:$FE23,1,$FJ23),Capacity!$V$3:$V$258,0),2)+HD$9,255),Capacity!$S$3:$S$258,0),2)))</f>
        <v/>
      </c>
      <c r="HE24" t="str">
        <f>IF(HE23="","",IF($FI23="Y",0,INDEX(Capacity!$S$3:$T$258,MATCH(MOD(INDEX(Capacity!$V$3:$W$258,MATCH(INDEX($J23:$FE23,1,$FJ23),Capacity!$V$3:$V$258,0),2)+HE$9,255),Capacity!$S$3:$S$258,0),2)))</f>
        <v/>
      </c>
      <c r="HF24" t="str">
        <f>IF(HF23="","",IF($FI23="Y",0,INDEX(Capacity!$S$3:$T$258,MATCH(MOD(INDEX(Capacity!$V$3:$W$258,MATCH(INDEX($J23:$FE23,1,$FJ23),Capacity!$V$3:$V$258,0),2)+HF$9,255),Capacity!$S$3:$S$258,0),2)))</f>
        <v/>
      </c>
      <c r="HG24" t="str">
        <f>IF(HG23="","",IF($FI23="Y",0,INDEX(Capacity!$S$3:$T$258,MATCH(MOD(INDEX(Capacity!$V$3:$W$258,MATCH(INDEX($J23:$FE23,1,$FJ23),Capacity!$V$3:$V$258,0),2)+HG$9,255),Capacity!$S$3:$S$258,0),2)))</f>
        <v/>
      </c>
      <c r="HH24" t="str">
        <f>IF(HH23="","",IF($FI23="Y",0,INDEX(Capacity!$S$3:$T$258,MATCH(MOD(INDEX(Capacity!$V$3:$W$258,MATCH(INDEX($J23:$FE23,1,$FJ23),Capacity!$V$3:$V$258,0),2)+HH$9,255),Capacity!$S$3:$S$258,0),2)))</f>
        <v/>
      </c>
      <c r="HI24" t="str">
        <f>IF(HI23="","",IF($FI23="Y",0,INDEX(Capacity!$S$3:$T$258,MATCH(MOD(INDEX(Capacity!$V$3:$W$258,MATCH(INDEX($J23:$FE23,1,$FJ23),Capacity!$V$3:$V$258,0),2)+HI$9,255),Capacity!$S$3:$S$258,0),2)))</f>
        <v/>
      </c>
      <c r="HJ24" t="str">
        <f>IF(HJ23="","",IF($FI23="Y",0,INDEX(Capacity!$S$3:$T$258,MATCH(MOD(INDEX(Capacity!$V$3:$W$258,MATCH(INDEX($J23:$FE23,1,$FJ23),Capacity!$V$3:$V$258,0),2)+HJ$9,255),Capacity!$S$3:$S$258,0),2)))</f>
        <v/>
      </c>
      <c r="HK24" t="str">
        <f>IF(HK23="","",IF($FI23="Y",0,INDEX(Capacity!$S$3:$T$258,MATCH(MOD(INDEX(Capacity!$V$3:$W$258,MATCH(INDEX($J23:$FE23,1,$FJ23),Capacity!$V$3:$V$258,0),2)+HK$9,255),Capacity!$S$3:$S$258,0),2)))</f>
        <v/>
      </c>
      <c r="HL24" t="str">
        <f>IF(HL23="","",IF($FI23="Y",0,INDEX(Capacity!$S$3:$T$258,MATCH(MOD(INDEX(Capacity!$V$3:$W$258,MATCH(INDEX($J23:$FE23,1,$FJ23),Capacity!$V$3:$V$258,0),2)+HL$9,255),Capacity!$S$3:$S$258,0),2)))</f>
        <v/>
      </c>
      <c r="HM24" t="str">
        <f>IF(HM23="","",IF($FI23="Y",0,INDEX(Capacity!$S$3:$T$258,MATCH(MOD(INDEX(Capacity!$V$3:$W$258,MATCH(INDEX($J23:$FE23,1,$FJ23),Capacity!$V$3:$V$258,0),2)+HM$9,255),Capacity!$S$3:$S$258,0),2)))</f>
        <v/>
      </c>
      <c r="HN24" t="str">
        <f>IF(HN23="","",IF($FI23="Y",0,INDEX(Capacity!$S$3:$T$258,MATCH(MOD(INDEX(Capacity!$V$3:$W$258,MATCH(INDEX($J23:$FE23,1,$FJ23),Capacity!$V$3:$V$258,0),2)+HN$9,255),Capacity!$S$3:$S$258,0),2)))</f>
        <v/>
      </c>
      <c r="HO24" t="str">
        <f>IF(HO23="","",IF($FI23="Y",0,INDEX(Capacity!$S$3:$T$258,MATCH(MOD(INDEX(Capacity!$V$3:$W$258,MATCH(INDEX($J23:$FE23,1,$FJ23),Capacity!$V$3:$V$258,0),2)+HO$9,255),Capacity!$S$3:$S$258,0),2)))</f>
        <v/>
      </c>
      <c r="HP24" t="str">
        <f>IF(HP23="","",IF($FI23="Y",0,INDEX(Capacity!$S$3:$T$258,MATCH(MOD(INDEX(Capacity!$V$3:$W$258,MATCH(INDEX($J23:$FE23,1,$FJ23),Capacity!$V$3:$V$258,0),2)+HP$9,255),Capacity!$S$3:$S$258,0),2)))</f>
        <v/>
      </c>
      <c r="HQ24" t="str">
        <f>IF(HQ23="","",IF($FI23="Y",0,INDEX(Capacity!$S$3:$T$258,MATCH(MOD(INDEX(Capacity!$V$3:$W$258,MATCH(INDEX($J23:$FE23,1,$FJ23),Capacity!$V$3:$V$258,0),2)+HQ$9,255),Capacity!$S$3:$S$258,0),2)))</f>
        <v/>
      </c>
      <c r="HR24" t="str">
        <f>IF(HR23="","",IF($FI23="Y",0,INDEX(Capacity!$S$3:$T$258,MATCH(MOD(INDEX(Capacity!$V$3:$W$258,MATCH(INDEX($J23:$FE23,1,$FJ23),Capacity!$V$3:$V$258,0),2)+HR$9,255),Capacity!$S$3:$S$258,0),2)))</f>
        <v/>
      </c>
      <c r="HS24" t="str">
        <f>IF(HS23="","",IF($FI23="Y",0,INDEX(Capacity!$S$3:$T$258,MATCH(MOD(INDEX(Capacity!$V$3:$W$258,MATCH(INDEX($J23:$FE23,1,$FJ23),Capacity!$V$3:$V$258,0),2)+HS$9,255),Capacity!$S$3:$S$258,0),2)))</f>
        <v/>
      </c>
      <c r="HT24" t="str">
        <f>IF(HT23="","",IF($FI23="Y",0,INDEX(Capacity!$S$3:$T$258,MATCH(MOD(INDEX(Capacity!$V$3:$W$258,MATCH(INDEX($J23:$FE23,1,$FJ23),Capacity!$V$3:$V$258,0),2)+HT$9,255),Capacity!$S$3:$S$258,0),2)))</f>
        <v/>
      </c>
      <c r="HU24" t="str">
        <f>IF(HU23="","",IF($FI23="Y",0,INDEX(Capacity!$S$3:$T$258,MATCH(MOD(INDEX(Capacity!$V$3:$W$258,MATCH(INDEX($J23:$FE23,1,$FJ23),Capacity!$V$3:$V$258,0),2)+HU$9,255),Capacity!$S$3:$S$258,0),2)))</f>
        <v/>
      </c>
      <c r="HV24" t="str">
        <f>IF(HV23="","",IF($FI23="Y",0,INDEX(Capacity!$S$3:$T$258,MATCH(MOD(INDEX(Capacity!$V$3:$W$258,MATCH(INDEX($J23:$FE23,1,$FJ23),Capacity!$V$3:$V$258,0),2)+HV$9,255),Capacity!$S$3:$S$258,0),2)))</f>
        <v/>
      </c>
      <c r="HW24" t="str">
        <f>IF(HW23="","",IF($FI23="Y",0,INDEX(Capacity!$S$3:$T$258,MATCH(MOD(INDEX(Capacity!$V$3:$W$258,MATCH(INDEX($J23:$FE23,1,$FJ23),Capacity!$V$3:$V$258,0),2)+HW$9,255),Capacity!$S$3:$S$258,0),2)))</f>
        <v/>
      </c>
      <c r="HX24" t="str">
        <f>IF(HX23="","",IF($FI23="Y",0,INDEX(Capacity!$S$3:$T$258,MATCH(MOD(INDEX(Capacity!$V$3:$W$258,MATCH(INDEX($J23:$FE23,1,$FJ23),Capacity!$V$3:$V$258,0),2)+HX$9,255),Capacity!$S$3:$S$258,0),2)))</f>
        <v/>
      </c>
      <c r="HY24" t="str">
        <f>IF(HY23="","",IF($FI23="Y",0,INDEX(Capacity!$S$3:$T$258,MATCH(MOD(INDEX(Capacity!$V$3:$W$258,MATCH(INDEX($J23:$FE23,1,$FJ23),Capacity!$V$3:$V$258,0),2)+HY$9,255),Capacity!$S$3:$S$258,0),2)))</f>
        <v/>
      </c>
      <c r="HZ24" t="str">
        <f>IF(HZ23="","",IF($FI23="Y",0,INDEX(Capacity!$S$3:$T$258,MATCH(MOD(INDEX(Capacity!$V$3:$W$258,MATCH(INDEX($J23:$FE23,1,$FJ23),Capacity!$V$3:$V$258,0),2)+HZ$9,255),Capacity!$S$3:$S$258,0),2)))</f>
        <v/>
      </c>
      <c r="IA24" t="str">
        <f>IF(IA23="","",IF($FI23="Y",0,INDEX(Capacity!$S$3:$T$258,MATCH(MOD(INDEX(Capacity!$V$3:$W$258,MATCH(INDEX($J23:$FE23,1,$FJ23),Capacity!$V$3:$V$258,0),2)+IA$9,255),Capacity!$S$3:$S$258,0),2)))</f>
        <v/>
      </c>
      <c r="IB24" t="str">
        <f>IF(IB23="","",IF($FI23="Y",0,INDEX(Capacity!$S$3:$T$258,MATCH(MOD(INDEX(Capacity!$V$3:$W$258,MATCH(INDEX($J23:$FE23,1,$FJ23),Capacity!$V$3:$V$258,0),2)+IB$9,255),Capacity!$S$3:$S$258,0),2)))</f>
        <v/>
      </c>
      <c r="IC24" t="str">
        <f>IF(IC23="","",IF($FI23="Y",0,INDEX(Capacity!$S$3:$T$258,MATCH(MOD(INDEX(Capacity!$V$3:$W$258,MATCH(INDEX($J23:$FE23,1,$FJ23),Capacity!$V$3:$V$258,0),2)+IC$9,255),Capacity!$S$3:$S$258,0),2)))</f>
        <v/>
      </c>
      <c r="ID24" t="str">
        <f>IF(ID23="","",IF($FI23="Y",0,INDEX(Capacity!$S$3:$T$258,MATCH(MOD(INDEX(Capacity!$V$3:$W$258,MATCH(INDEX($J23:$FE23,1,$FJ23),Capacity!$V$3:$V$258,0),2)+ID$9,255),Capacity!$S$3:$S$258,0),2)))</f>
        <v/>
      </c>
      <c r="IE24" t="str">
        <f>IF(IE23="","",IF($FI23="Y",0,INDEX(Capacity!$S$3:$T$258,MATCH(MOD(INDEX(Capacity!$V$3:$W$258,MATCH(INDEX($J23:$FE23,1,$FJ23),Capacity!$V$3:$V$258,0),2)+IE$9,255),Capacity!$S$3:$S$258,0),2)))</f>
        <v/>
      </c>
      <c r="IF24" t="str">
        <f>IF(IF23="","",IF($FI23="Y",0,INDEX(Capacity!$S$3:$T$258,MATCH(MOD(INDEX(Capacity!$V$3:$W$258,MATCH(INDEX($J23:$FE23,1,$FJ23),Capacity!$V$3:$V$258,0),2)+IF$9,255),Capacity!$S$3:$S$258,0),2)))</f>
        <v/>
      </c>
      <c r="IG24" t="str">
        <f>IF(IG23="","",IF($FI23="Y",0,INDEX(Capacity!$S$3:$T$258,MATCH(MOD(INDEX(Capacity!$V$3:$W$258,MATCH(INDEX($J23:$FE23,1,$FJ23),Capacity!$V$3:$V$258,0),2)+IG$9,255),Capacity!$S$3:$S$258,0),2)))</f>
        <v/>
      </c>
      <c r="IH24" t="str">
        <f>IF(IH23="","",IF($FI23="Y",0,INDEX(Capacity!$S$3:$T$258,MATCH(MOD(INDEX(Capacity!$V$3:$W$258,MATCH(INDEX($J23:$FE23,1,$FJ23),Capacity!$V$3:$V$258,0),2)+IH$9,255),Capacity!$S$3:$S$258,0),2)))</f>
        <v/>
      </c>
      <c r="II24" t="str">
        <f>IF(II23="","",IF($FI23="Y",0,INDEX(Capacity!$S$3:$T$258,MATCH(MOD(INDEX(Capacity!$V$3:$W$258,MATCH(INDEX($J23:$FE23,1,$FJ23),Capacity!$V$3:$V$258,0),2)+II$9,255),Capacity!$S$3:$S$258,0),2)))</f>
        <v/>
      </c>
      <c r="IJ24" t="str">
        <f>IF(IJ23="","",IF($FI23="Y",0,INDEX(Capacity!$S$3:$T$258,MATCH(MOD(INDEX(Capacity!$V$3:$W$258,MATCH(INDEX($J23:$FE23,1,$FJ23),Capacity!$V$3:$V$258,0),2)+IJ$9,255),Capacity!$S$3:$S$258,0),2)))</f>
        <v/>
      </c>
      <c r="IK24" t="str">
        <f>IF(IK23="","",IF($FI23="Y",0,INDEX(Capacity!$S$3:$T$258,MATCH(MOD(INDEX(Capacity!$V$3:$W$258,MATCH(INDEX($J23:$FE23,1,$FJ23),Capacity!$V$3:$V$258,0),2)+IK$9,255),Capacity!$S$3:$S$258,0),2)))</f>
        <v/>
      </c>
      <c r="IL24" t="str">
        <f>IF(IL23="","",IF($FI23="Y",0,INDEX(Capacity!$S$3:$T$258,MATCH(MOD(INDEX(Capacity!$V$3:$W$258,MATCH(INDEX($J23:$FE23,1,$FJ23),Capacity!$V$3:$V$258,0),2)+IL$9,255),Capacity!$S$3:$S$258,0),2)))</f>
        <v/>
      </c>
      <c r="IM24" t="str">
        <f>IF(IM23="","",IF($FI23="Y",0,INDEX(Capacity!$S$3:$T$258,MATCH(MOD(INDEX(Capacity!$V$3:$W$258,MATCH(INDEX($J23:$FE23,1,$FJ23),Capacity!$V$3:$V$258,0),2)+IM$9,255),Capacity!$S$3:$S$258,0),2)))</f>
        <v/>
      </c>
      <c r="IN24" t="str">
        <f>IF(IN23="","",IF($FI23="Y",0,INDEX(Capacity!$S$3:$T$258,MATCH(MOD(INDEX(Capacity!$V$3:$W$258,MATCH(INDEX($J23:$FE23,1,$FJ23),Capacity!$V$3:$V$258,0),2)+IN$9,255),Capacity!$S$3:$S$258,0),2)))</f>
        <v/>
      </c>
      <c r="IO24" t="str">
        <f>IF(IO23="","",IF($FI23="Y",0,INDEX(Capacity!$S$3:$T$258,MATCH(MOD(INDEX(Capacity!$V$3:$W$258,MATCH(INDEX($J23:$FE23,1,$FJ23),Capacity!$V$3:$V$258,0),2)+IO$9,255),Capacity!$S$3:$S$258,0),2)))</f>
        <v/>
      </c>
      <c r="IP24" t="str">
        <f>IF(IP23="","",IF($FI23="Y",0,INDEX(Capacity!$S$3:$T$258,MATCH(MOD(INDEX(Capacity!$V$3:$W$258,MATCH(INDEX($J23:$FE23,1,$FJ23),Capacity!$V$3:$V$258,0),2)+IP$9,255),Capacity!$S$3:$S$258,0),2)))</f>
        <v/>
      </c>
      <c r="IQ24" t="str">
        <f>IF(IQ23="","",IF($FI23="Y",0,INDEX(Capacity!$S$3:$T$258,MATCH(MOD(INDEX(Capacity!$V$3:$W$258,MATCH(INDEX($J23:$FE23,1,$FJ23),Capacity!$V$3:$V$258,0),2)+IQ$9,255),Capacity!$S$3:$S$258,0),2)))</f>
        <v/>
      </c>
      <c r="IR24" t="str">
        <f>IF(IR23="","",IF($FI23="Y",0,INDEX(Capacity!$S$3:$T$258,MATCH(MOD(INDEX(Capacity!$V$3:$W$258,MATCH(INDEX($J23:$FE23,1,$FJ23),Capacity!$V$3:$V$258,0),2)+IR$9,255),Capacity!$S$3:$S$258,0),2)))</f>
        <v/>
      </c>
      <c r="IS24" t="str">
        <f>IF(IS23="","",IF($FI23="Y",0,INDEX(Capacity!$S$3:$T$258,MATCH(MOD(INDEX(Capacity!$V$3:$W$258,MATCH(INDEX($J23:$FE23,1,$FJ23),Capacity!$V$3:$V$258,0),2)+IS$9,255),Capacity!$S$3:$S$258,0),2)))</f>
        <v/>
      </c>
      <c r="IT24" t="str">
        <f>IF(IT23="","",IF($FI23="Y",0,INDEX(Capacity!$S$3:$T$258,MATCH(MOD(INDEX(Capacity!$V$3:$W$258,MATCH(INDEX($J23:$FE23,1,$FJ23),Capacity!$V$3:$V$258,0),2)+IT$9,255),Capacity!$S$3:$S$258,0),2)))</f>
        <v/>
      </c>
      <c r="IU24" t="str">
        <f>IF(IU23="","",IF($FI23="Y",0,INDEX(Capacity!$S$3:$T$258,MATCH(MOD(INDEX(Capacity!$V$3:$W$258,MATCH(INDEX($J23:$FE23,1,$FJ23),Capacity!$V$3:$V$258,0),2)+IU$9,255),Capacity!$S$3:$S$258,0),2)))</f>
        <v/>
      </c>
      <c r="IV24" t="str">
        <f>IF(IV23="","",IF($FI23="Y",0,INDEX(Capacity!$S$3:$T$258,MATCH(MOD(INDEX(Capacity!$V$3:$W$258,MATCH(INDEX($J23:$FE23,1,$FJ23),Capacity!$V$3:$V$258,0),2)+IV$9,255),Capacity!$S$3:$S$258,0),2)))</f>
        <v/>
      </c>
      <c r="IW24" t="str">
        <f>IF(IW23="","",IF($FI23="Y",0,INDEX(Capacity!$S$3:$T$258,MATCH(MOD(INDEX(Capacity!$V$3:$W$258,MATCH(INDEX($J23:$FE23,1,$FJ23),Capacity!$V$3:$V$258,0),2)+IW$9,255),Capacity!$S$3:$S$258,0),2)))</f>
        <v/>
      </c>
      <c r="IX24" t="str">
        <f>IF(IX23="","",IF($FI23="Y",0,INDEX(Capacity!$S$3:$T$258,MATCH(MOD(INDEX(Capacity!$V$3:$W$258,MATCH(INDEX($J23:$FE23,1,$FJ23),Capacity!$V$3:$V$258,0),2)+IX$9,255),Capacity!$S$3:$S$258,0),2)))</f>
        <v/>
      </c>
      <c r="IY24" t="str">
        <f>IF(IY23="","",IF($FI23="Y",0,INDEX(Capacity!$S$3:$T$258,MATCH(MOD(INDEX(Capacity!$V$3:$W$258,MATCH(INDEX($J23:$FE23,1,$FJ23),Capacity!$V$3:$V$258,0),2)+IY$9,255),Capacity!$S$3:$S$258,0),2)))</f>
        <v/>
      </c>
      <c r="IZ24" t="str">
        <f>IF(IZ23="","",IF($FI23="Y",0,INDEX(Capacity!$S$3:$T$258,MATCH(MOD(INDEX(Capacity!$V$3:$W$258,MATCH(INDEX($J23:$FE23,1,$FJ23),Capacity!$V$3:$V$258,0),2)+IZ$9,255),Capacity!$S$3:$S$258,0),2)))</f>
        <v/>
      </c>
      <c r="JA24" t="str">
        <f>IF(JA23="","",IF($FI23="Y",0,INDEX(Capacity!$S$3:$T$258,MATCH(MOD(INDEX(Capacity!$V$3:$W$258,MATCH(INDEX($J23:$FE23,1,$FJ23),Capacity!$V$3:$V$258,0),2)+JA$9,255),Capacity!$S$3:$S$258,0),2)))</f>
        <v/>
      </c>
      <c r="JB24" t="str">
        <f>IF(JB23="","",IF($FI23="Y",0,INDEX(Capacity!$S$3:$T$258,MATCH(MOD(INDEX(Capacity!$V$3:$W$258,MATCH(INDEX($J23:$FE23,1,$FJ23),Capacity!$V$3:$V$258,0),2)+JB$9,255),Capacity!$S$3:$S$258,0),2)))</f>
        <v/>
      </c>
      <c r="JC24" t="str">
        <f>IF(JC23="","",IF($FI23="Y",0,INDEX(Capacity!$S$3:$T$258,MATCH(MOD(INDEX(Capacity!$V$3:$W$258,MATCH(INDEX($J23:$FE23,1,$FJ23),Capacity!$V$3:$V$258,0),2)+JC$9,255),Capacity!$S$3:$S$258,0),2)))</f>
        <v/>
      </c>
      <c r="JD24" t="str">
        <f>IF(JD23="","",IF($FI23="Y",0,INDEX(Capacity!$S$3:$T$258,MATCH(MOD(INDEX(Capacity!$V$3:$W$258,MATCH(INDEX($J23:$FE23,1,$FJ23),Capacity!$V$3:$V$258,0),2)+JD$9,255),Capacity!$S$3:$S$258,0),2)))</f>
        <v/>
      </c>
      <c r="JE24" t="str">
        <f>IF(JE23="","",IF($FI23="Y",0,INDEX(Capacity!$S$3:$T$258,MATCH(MOD(INDEX(Capacity!$V$3:$W$258,MATCH(INDEX($J23:$FE23,1,$FJ23),Capacity!$V$3:$V$258,0),2)+JE$9,255),Capacity!$S$3:$S$258,0),2)))</f>
        <v/>
      </c>
      <c r="JF24" t="str">
        <f>IF(JF23="","",IF($FI23="Y",0,INDEX(Capacity!$S$3:$T$258,MATCH(MOD(INDEX(Capacity!$V$3:$W$258,MATCH(INDEX($J23:$FE23,1,$FJ23),Capacity!$V$3:$V$258,0),2)+JF$9,255),Capacity!$S$3:$S$258,0),2)))</f>
        <v/>
      </c>
      <c r="JG24" t="str">
        <f>IF(JG23="","",IF($FI23="Y",0,INDEX(Capacity!$S$3:$T$258,MATCH(MOD(INDEX(Capacity!$V$3:$W$258,MATCH(INDEX($J23:$FE23,1,$FJ23),Capacity!$V$3:$V$258,0),2)+JG$9,255),Capacity!$S$3:$S$258,0),2)))</f>
        <v/>
      </c>
      <c r="JH24" t="str">
        <f>IF(JH23="","",IF($FI23="Y",0,INDEX(Capacity!$S$3:$T$258,MATCH(MOD(INDEX(Capacity!$V$3:$W$258,MATCH(INDEX($J23:$FE23,1,$FJ23),Capacity!$V$3:$V$258,0),2)+JH$9,255),Capacity!$S$3:$S$258,0),2)))</f>
        <v/>
      </c>
      <c r="JI24" t="str">
        <f>IF(JI23="","",IF($FI23="Y",0,INDEX(Capacity!$S$3:$T$258,MATCH(MOD(INDEX(Capacity!$V$3:$W$258,MATCH(INDEX($J23:$FE23,1,$FJ23),Capacity!$V$3:$V$258,0),2)+JI$9,255),Capacity!$S$3:$S$258,0),2)))</f>
        <v/>
      </c>
      <c r="JJ24" t="str">
        <f>IF(JJ23="","",IF($FI23="Y",0,INDEX(Capacity!$S$3:$T$258,MATCH(MOD(INDEX(Capacity!$V$3:$W$258,MATCH(INDEX($J23:$FE23,1,$FJ23),Capacity!$V$3:$V$258,0),2)+JJ$9,255),Capacity!$S$3:$S$258,0),2)))</f>
        <v/>
      </c>
      <c r="JK24" t="str">
        <f>IF(JK23="","",IF($FI23="Y",0,INDEX(Capacity!$S$3:$T$258,MATCH(MOD(INDEX(Capacity!$V$3:$W$258,MATCH(INDEX($J23:$FE23,1,$FJ23),Capacity!$V$3:$V$258,0),2)+JK$9,255),Capacity!$S$3:$S$258,0),2)))</f>
        <v/>
      </c>
      <c r="JL24" t="str">
        <f>IF(JL23="","",IF($FI23="Y",0,INDEX(Capacity!$S$3:$T$258,MATCH(MOD(INDEX(Capacity!$V$3:$W$258,MATCH(INDEX($J23:$FE23,1,$FJ23),Capacity!$V$3:$V$258,0),2)+JL$9,255),Capacity!$S$3:$S$258,0),2)))</f>
        <v/>
      </c>
      <c r="JM24" t="str">
        <f>IF(JM23="","",IF($FI23="Y",0,INDEX(Capacity!$S$3:$T$258,MATCH(MOD(INDEX(Capacity!$V$3:$W$258,MATCH(INDEX($J23:$FE23,1,$FJ23),Capacity!$V$3:$V$258,0),2)+JM$9,255),Capacity!$S$3:$S$258,0),2)))</f>
        <v/>
      </c>
      <c r="JN24" t="str">
        <f>IF(JN23="","",IF($FI23="Y",0,INDEX(Capacity!$S$3:$T$258,MATCH(MOD(INDEX(Capacity!$V$3:$W$258,MATCH(INDEX($J23:$FE23,1,$FJ23),Capacity!$V$3:$V$258,0),2)+JN$9,255),Capacity!$S$3:$S$258,0),2)))</f>
        <v/>
      </c>
      <c r="JO24" t="str">
        <f>IF(JO23="","",IF($FI23="Y",0,INDEX(Capacity!$S$3:$T$258,MATCH(MOD(INDEX(Capacity!$V$3:$W$258,MATCH(INDEX($J23:$FE23,1,$FJ23),Capacity!$V$3:$V$258,0),2)+JO$9,255),Capacity!$S$3:$S$258,0),2)))</f>
        <v/>
      </c>
      <c r="JP24" t="str">
        <f>IF(JP23="","",IF($FI23="Y",0,INDEX(Capacity!$S$3:$T$258,MATCH(MOD(INDEX(Capacity!$V$3:$W$258,MATCH(INDEX($J23:$FE23,1,$FJ23),Capacity!$V$3:$V$258,0),2)+JP$9,255),Capacity!$S$3:$S$258,0),2)))</f>
        <v/>
      </c>
      <c r="JQ24" t="str">
        <f>IF(JQ23="","",IF($FI23="Y",0,INDEX(Capacity!$S$3:$T$258,MATCH(MOD(INDEX(Capacity!$V$3:$W$258,MATCH(INDEX($J23:$FE23,1,$FJ23),Capacity!$V$3:$V$258,0),2)+JQ$9,255),Capacity!$S$3:$S$258,0),2)))</f>
        <v/>
      </c>
      <c r="JR24" t="str">
        <f>IF(JR23="","",IF($FI23="Y",0,INDEX(Capacity!$S$3:$T$258,MATCH(MOD(INDEX(Capacity!$V$3:$W$258,MATCH(INDEX($J23:$FE23,1,$FJ23),Capacity!$V$3:$V$258,0),2)+JR$9,255),Capacity!$S$3:$S$258,0),2)))</f>
        <v/>
      </c>
      <c r="JS24" t="str">
        <f>IF(JS23="","",IF($FI23="Y",0,INDEX(Capacity!$S$3:$T$258,MATCH(MOD(INDEX(Capacity!$V$3:$W$258,MATCH(INDEX($J23:$FE23,1,$FJ23),Capacity!$V$3:$V$258,0),2)+JS$9,255),Capacity!$S$3:$S$258,0),2)))</f>
        <v/>
      </c>
      <c r="JT24" t="str">
        <f>IF(JT23="","",IF($FI23="Y",0,INDEX(Capacity!$S$3:$T$258,MATCH(MOD(INDEX(Capacity!$V$3:$W$258,MATCH(INDEX($J23:$FE23,1,$FJ23),Capacity!$V$3:$V$258,0),2)+JT$9,255),Capacity!$S$3:$S$258,0),2)))</f>
        <v/>
      </c>
      <c r="JU24" t="str">
        <f>IF(JU23="","",IF($FI23="Y",0,INDEX(Capacity!$S$3:$T$258,MATCH(MOD(INDEX(Capacity!$V$3:$W$258,MATCH(INDEX($J23:$FE23,1,$FJ23),Capacity!$V$3:$V$258,0),2)+JU$9,255),Capacity!$S$3:$S$258,0),2)))</f>
        <v/>
      </c>
      <c r="JV24" t="str">
        <f>IF(JV23="","",IF($FI23="Y",0,INDEX(Capacity!$S$3:$T$258,MATCH(MOD(INDEX(Capacity!$V$3:$W$258,MATCH(INDEX($J23:$FE23,1,$FJ23),Capacity!$V$3:$V$258,0),2)+JV$9,255),Capacity!$S$3:$S$258,0),2)))</f>
        <v/>
      </c>
      <c r="JW24" t="str">
        <f>IF(JW23="","",IF($FI23="Y",0,INDEX(Capacity!$S$3:$T$258,MATCH(MOD(INDEX(Capacity!$V$3:$W$258,MATCH(INDEX($J23:$FE23,1,$FJ23),Capacity!$V$3:$V$258,0),2)+JW$9,255),Capacity!$S$3:$S$258,0),2)))</f>
        <v/>
      </c>
      <c r="JX24" t="str">
        <f>IF(JX23="","",IF($FI23="Y",0,INDEX(Capacity!$S$3:$T$258,MATCH(MOD(INDEX(Capacity!$V$3:$W$258,MATCH(INDEX($J23:$FE23,1,$FJ23),Capacity!$V$3:$V$258,0),2)+JX$9,255),Capacity!$S$3:$S$258,0),2)))</f>
        <v/>
      </c>
      <c r="JY24" t="str">
        <f>IF(JY23="","",IF($FI23="Y",0,INDEX(Capacity!$S$3:$T$258,MATCH(MOD(INDEX(Capacity!$V$3:$W$258,MATCH(INDEX($J23:$FE23,1,$FJ23),Capacity!$V$3:$V$258,0),2)+JY$9,255),Capacity!$S$3:$S$258,0),2)))</f>
        <v/>
      </c>
      <c r="JZ24" t="str">
        <f>IF(JZ23="","",IF($FI23="Y",0,INDEX(Capacity!$S$3:$T$258,MATCH(MOD(INDEX(Capacity!$V$3:$W$258,MATCH(INDEX($J23:$FE23,1,$FJ23),Capacity!$V$3:$V$258,0),2)+JZ$9,255),Capacity!$S$3:$S$258,0),2)))</f>
        <v/>
      </c>
      <c r="KA24" t="str">
        <f>IF(KA23="","",IF($FI23="Y",0,INDEX(Capacity!$S$3:$T$258,MATCH(MOD(INDEX(Capacity!$V$3:$W$258,MATCH(INDEX($J23:$FE23,1,$FJ23),Capacity!$V$3:$V$258,0),2)+KA$9,255),Capacity!$S$3:$S$258,0),2)))</f>
        <v/>
      </c>
      <c r="KB24" t="str">
        <f>IF(KB23="","",IF($FI23="Y",0,INDEX(Capacity!$S$3:$T$258,MATCH(MOD(INDEX(Capacity!$V$3:$W$258,MATCH(INDEX($J23:$FE23,1,$FJ23),Capacity!$V$3:$V$258,0),2)+KB$9,255),Capacity!$S$3:$S$258,0),2)))</f>
        <v/>
      </c>
      <c r="KC24" t="str">
        <f>IF(KC23="","",IF($FI23="Y",0,INDEX(Capacity!$S$3:$T$258,MATCH(MOD(INDEX(Capacity!$V$3:$W$258,MATCH(INDEX($J23:$FE23,1,$FJ23),Capacity!$V$3:$V$258,0),2)+KC$9,255),Capacity!$S$3:$S$258,0),2)))</f>
        <v/>
      </c>
      <c r="KD24" t="str">
        <f>IF(KD23="","",IF($FI23="Y",0,INDEX(Capacity!$S$3:$T$258,MATCH(MOD(INDEX(Capacity!$V$3:$W$258,MATCH(INDEX($J23:$FE23,1,$FJ23),Capacity!$V$3:$V$258,0),2)+KD$9,255),Capacity!$S$3:$S$258,0),2)))</f>
        <v/>
      </c>
      <c r="KE24" t="str">
        <f>IF(KE23="","",IF($FI23="Y",0,INDEX(Capacity!$S$3:$T$258,MATCH(MOD(INDEX(Capacity!$V$3:$W$258,MATCH(INDEX($J23:$FE23,1,$FJ23),Capacity!$V$3:$V$258,0),2)+KE$9,255),Capacity!$S$3:$S$258,0),2)))</f>
        <v/>
      </c>
      <c r="KF24" t="str">
        <f>IF(KF23="","",IF($FI23="Y",0,INDEX(Capacity!$S$3:$T$258,MATCH(MOD(INDEX(Capacity!$V$3:$W$258,MATCH(INDEX($J23:$FE23,1,$FJ23),Capacity!$V$3:$V$258,0),2)+KF$9,255),Capacity!$S$3:$S$258,0),2)))</f>
        <v/>
      </c>
      <c r="KG24" t="str">
        <f>IF(KG23="","",IF($FI23="Y",0,INDEX(Capacity!$S$3:$T$258,MATCH(MOD(INDEX(Capacity!$V$3:$W$258,MATCH(INDEX($J23:$FE23,1,$FJ23),Capacity!$V$3:$V$258,0),2)+KG$9,255),Capacity!$S$3:$S$258,0),2)))</f>
        <v/>
      </c>
      <c r="KH24" t="str">
        <f>IF(KH23="","",IF($FI23="Y",0,INDEX(Capacity!$S$3:$T$258,MATCH(MOD(INDEX(Capacity!$V$3:$W$258,MATCH(INDEX($J23:$FE23,1,$FJ23),Capacity!$V$3:$V$258,0),2)+KH$9,255),Capacity!$S$3:$S$258,0),2)))</f>
        <v/>
      </c>
      <c r="KI24" t="str">
        <f>IF(KI23="","",IF($FI23="Y",0,INDEX(Capacity!$S$3:$T$258,MATCH(MOD(INDEX(Capacity!$V$3:$W$258,MATCH(INDEX($J23:$FE23,1,$FJ23),Capacity!$V$3:$V$258,0),2)+KI$9,255),Capacity!$S$3:$S$258,0),2)))</f>
        <v/>
      </c>
      <c r="KJ24" t="str">
        <f>IF(KJ23="","",IF($FI23="Y",0,INDEX(Capacity!$S$3:$T$258,MATCH(MOD(INDEX(Capacity!$V$3:$W$258,MATCH(INDEX($J23:$FE23,1,$FJ23),Capacity!$V$3:$V$258,0),2)+KJ$9,255),Capacity!$S$3:$S$258,0),2)))</f>
        <v/>
      </c>
      <c r="KK24" t="str">
        <f>IF(KK23="","",IF($FI23="Y",0,INDEX(Capacity!$S$3:$T$258,MATCH(MOD(INDEX(Capacity!$V$3:$W$258,MATCH(INDEX($J23:$FE23,1,$FJ23),Capacity!$V$3:$V$258,0),2)+KK$9,255),Capacity!$S$3:$S$258,0),2)))</f>
        <v/>
      </c>
      <c r="KL24" t="str">
        <f>IF(KL23="","",IF($FI23="Y",0,INDEX(Capacity!$S$3:$T$258,MATCH(MOD(INDEX(Capacity!$V$3:$W$258,MATCH(INDEX($J23:$FE23,1,$FJ23),Capacity!$V$3:$V$258,0),2)+KL$9,255),Capacity!$S$3:$S$258,0),2)))</f>
        <v/>
      </c>
      <c r="KM24" t="str">
        <f>IF(KM23="","",IF($FI23="Y",0,INDEX(Capacity!$S$3:$T$258,MATCH(MOD(INDEX(Capacity!$V$3:$W$258,MATCH(INDEX($J23:$FE23,1,$FJ23),Capacity!$V$3:$V$258,0),2)+KM$9,255),Capacity!$S$3:$S$258,0),2)))</f>
        <v/>
      </c>
      <c r="KN24" t="str">
        <f>IF(KN23="","",IF($FI23="Y",0,INDEX(Capacity!$S$3:$T$258,MATCH(MOD(INDEX(Capacity!$V$3:$W$258,MATCH(INDEX($J23:$FE23,1,$FJ23),Capacity!$V$3:$V$258,0),2)+KN$9,255),Capacity!$S$3:$S$258,0),2)))</f>
        <v/>
      </c>
      <c r="KO24" t="str">
        <f>IF(KO23="","",IF($FI23="Y",0,INDEX(Capacity!$S$3:$T$258,MATCH(MOD(INDEX(Capacity!$V$3:$W$258,MATCH(INDEX($J23:$FE23,1,$FJ23),Capacity!$V$3:$V$258,0),2)+KO$9,255),Capacity!$S$3:$S$258,0),2)))</f>
        <v/>
      </c>
      <c r="KP24" t="str">
        <f>IF(KP23="","",IF($FI23="Y",0,INDEX(Capacity!$S$3:$T$258,MATCH(MOD(INDEX(Capacity!$V$3:$W$258,MATCH(INDEX($J23:$FE23,1,$FJ23),Capacity!$V$3:$V$258,0),2)+KP$9,255),Capacity!$S$3:$S$258,0),2)))</f>
        <v/>
      </c>
      <c r="KQ24" t="str">
        <f>IF(KQ23="","",IF($FI23="Y",0,INDEX(Capacity!$S$3:$T$258,MATCH(MOD(INDEX(Capacity!$V$3:$W$258,MATCH(INDEX($J23:$FE23,1,$FJ23),Capacity!$V$3:$V$258,0),2)+KQ$9,255),Capacity!$S$3:$S$258,0),2)))</f>
        <v/>
      </c>
      <c r="KR24" t="str">
        <f>IF(KR23="","",IF($FI23="Y",0,INDEX(Capacity!$S$3:$T$258,MATCH(MOD(INDEX(Capacity!$V$3:$W$258,MATCH(INDEX($J23:$FE23,1,$FJ23),Capacity!$V$3:$V$258,0),2)+KR$9,255),Capacity!$S$3:$S$258,0),2)))</f>
        <v/>
      </c>
      <c r="KS24" t="str">
        <f>IF(KS23="","",IF($FI23="Y",0,INDEX(Capacity!$S$3:$T$258,MATCH(MOD(INDEX(Capacity!$V$3:$W$258,MATCH(INDEX($J23:$FE23,1,$FJ23),Capacity!$V$3:$V$258,0),2)+KS$9,255),Capacity!$S$3:$S$258,0),2)))</f>
        <v/>
      </c>
      <c r="KT24" t="str">
        <f>IF(KT23="","",IF($FI23="Y",0,INDEX(Capacity!$S$3:$T$258,MATCH(MOD(INDEX(Capacity!$V$3:$W$258,MATCH(INDEX($J23:$FE23,1,$FJ23),Capacity!$V$3:$V$258,0),2)+KT$9,255),Capacity!$S$3:$S$258,0),2)))</f>
        <v/>
      </c>
      <c r="KU24" t="str">
        <f>IF(KU23="","",IF($FI23="Y",0,INDEX(Capacity!$S$3:$T$258,MATCH(MOD(INDEX(Capacity!$V$3:$W$258,MATCH(INDEX($J23:$FE23,1,$FJ23),Capacity!$V$3:$V$258,0),2)+KU$9,255),Capacity!$S$3:$S$258,0),2)))</f>
        <v/>
      </c>
      <c r="KV24" t="str">
        <f>IF(KV23="","",IF($FI23="Y",0,INDEX(Capacity!$S$3:$T$258,MATCH(MOD(INDEX(Capacity!$V$3:$W$258,MATCH(INDEX($J23:$FE23,1,$FJ23),Capacity!$V$3:$V$258,0),2)+KV$9,255),Capacity!$S$3:$S$258,0),2)))</f>
        <v/>
      </c>
      <c r="KW24" t="str">
        <f>IF(KW23="","",IF($FI23="Y",0,INDEX(Capacity!$S$3:$T$258,MATCH(MOD(INDEX(Capacity!$V$3:$W$258,MATCH(INDEX($J23:$FE23,1,$FJ23),Capacity!$V$3:$V$258,0),2)+KW$9,255),Capacity!$S$3:$S$258,0),2)))</f>
        <v/>
      </c>
      <c r="KX24" t="str">
        <f>IF(KX23="","",IF($FI23="Y",0,INDEX(Capacity!$S$3:$T$258,MATCH(MOD(INDEX(Capacity!$V$3:$W$258,MATCH(INDEX($J23:$FE23,1,$FJ23),Capacity!$V$3:$V$258,0),2)+KX$9,255),Capacity!$S$3:$S$258,0),2)))</f>
        <v/>
      </c>
      <c r="KY24" t="str">
        <f>IF(KY23="","",IF($FI23="Y",0,INDEX(Capacity!$S$3:$T$258,MATCH(MOD(INDEX(Capacity!$V$3:$W$258,MATCH(INDEX($J23:$FE23,1,$FJ23),Capacity!$V$3:$V$258,0),2)+KY$9,255),Capacity!$S$3:$S$258,0),2)))</f>
        <v/>
      </c>
      <c r="KZ24" t="str">
        <f>IF(KZ23="","",IF($FI23="Y",0,INDEX(Capacity!$S$3:$T$258,MATCH(MOD(INDEX(Capacity!$V$3:$W$258,MATCH(INDEX($J23:$FE23,1,$FJ23),Capacity!$V$3:$V$258,0),2)+KZ$9,255),Capacity!$S$3:$S$258,0),2)))</f>
        <v/>
      </c>
      <c r="LA24" t="str">
        <f>IF(LA23="","",IF($FI23="Y",0,INDEX(Capacity!$S$3:$T$258,MATCH(MOD(INDEX(Capacity!$V$3:$W$258,MATCH(INDEX($J23:$FE23,1,$FJ23),Capacity!$V$3:$V$258,0),2)+LA$9,255),Capacity!$S$3:$S$258,0),2)))</f>
        <v/>
      </c>
      <c r="LB24" t="str">
        <f>IF(LB23="","",IF($FI23="Y",0,INDEX(Capacity!$S$3:$T$258,MATCH(MOD(INDEX(Capacity!$V$3:$W$258,MATCH(INDEX($J23:$FE23,1,$FJ23),Capacity!$V$3:$V$258,0),2)+LB$9,255),Capacity!$S$3:$S$258,0),2)))</f>
        <v/>
      </c>
      <c r="LC24" t="str">
        <f>IF(LC23="","",IF($FI23="Y",0,INDEX(Capacity!$S$3:$T$258,MATCH(MOD(INDEX(Capacity!$V$3:$W$258,MATCH(INDEX($J23:$FE23,1,$FJ23),Capacity!$V$3:$V$258,0),2)+LC$9,255),Capacity!$S$3:$S$258,0),2)))</f>
        <v/>
      </c>
      <c r="LD24" t="str">
        <f>IF(LD23="","",IF($FI23="Y",0,INDEX(Capacity!$S$3:$T$258,MATCH(MOD(INDEX(Capacity!$V$3:$W$258,MATCH(INDEX($J23:$FE23,1,$FJ23),Capacity!$V$3:$V$258,0),2)+LD$9,255),Capacity!$S$3:$S$258,0),2)))</f>
        <v/>
      </c>
      <c r="LE24" t="str">
        <f>IF(LE23="","",IF($FI23="Y",0,INDEX(Capacity!$S$3:$T$258,MATCH(MOD(INDEX(Capacity!$V$3:$W$258,MATCH(INDEX($J23:$FE23,1,$FJ23),Capacity!$V$3:$V$258,0),2)+LE$9,255),Capacity!$S$3:$S$258,0),2)))</f>
        <v/>
      </c>
      <c r="LF24" t="str">
        <f>IF(LF23="","",IF($FI23="Y",0,INDEX(Capacity!$S$3:$T$258,MATCH(MOD(INDEX(Capacity!$V$3:$W$258,MATCH(INDEX($J23:$FE23,1,$FJ23),Capacity!$V$3:$V$258,0),2)+LF$9,255),Capacity!$S$3:$S$258,0),2)))</f>
        <v/>
      </c>
      <c r="LG24" t="str">
        <f>IF(LG23="","",IF($FI23="Y",0,INDEX(Capacity!$S$3:$T$258,MATCH(MOD(INDEX(Capacity!$V$3:$W$258,MATCH(INDEX($J23:$FE23,1,$FJ23),Capacity!$V$3:$V$258,0),2)+LG$9,255),Capacity!$S$3:$S$258,0),2)))</f>
        <v/>
      </c>
      <c r="LH24" t="str">
        <f>IF(LH23="","",IF($FI23="Y",0,INDEX(Capacity!$S$3:$T$258,MATCH(MOD(INDEX(Capacity!$V$3:$W$258,MATCH(INDEX($J23:$FE23,1,$FJ23),Capacity!$V$3:$V$258,0),2)+LH$9,255),Capacity!$S$3:$S$258,0),2)))</f>
        <v/>
      </c>
    </row>
    <row r="25" spans="2:320" x14ac:dyDescent="0.25">
      <c r="I25" s="7">
        <f t="shared" si="26"/>
        <v>16</v>
      </c>
      <c r="J25" t="str">
        <f t="shared" si="33"/>
        <v/>
      </c>
      <c r="K25" t="str">
        <f t="shared" si="33"/>
        <v/>
      </c>
      <c r="L25" t="str">
        <f t="shared" si="33"/>
        <v/>
      </c>
      <c r="M25" t="str">
        <f t="shared" si="33"/>
        <v/>
      </c>
      <c r="N25" t="str">
        <f t="shared" si="33"/>
        <v/>
      </c>
      <c r="O25" t="str">
        <f t="shared" si="33"/>
        <v/>
      </c>
      <c r="P25" t="str">
        <f t="shared" si="33"/>
        <v/>
      </c>
      <c r="Q25" t="str">
        <f t="shared" si="33"/>
        <v/>
      </c>
      <c r="R25" t="str">
        <f t="shared" si="33"/>
        <v/>
      </c>
      <c r="S25" t="str">
        <f t="shared" si="33"/>
        <v/>
      </c>
      <c r="T25" t="str">
        <f t="shared" si="33"/>
        <v/>
      </c>
      <c r="U25" t="str">
        <f t="shared" si="33"/>
        <v/>
      </c>
      <c r="V25" t="str">
        <f t="shared" si="33"/>
        <v/>
      </c>
      <c r="W25" t="str">
        <f t="shared" si="33"/>
        <v/>
      </c>
      <c r="X25" t="str">
        <f t="shared" si="33"/>
        <v/>
      </c>
      <c r="Y25">
        <f t="shared" si="33"/>
        <v>0</v>
      </c>
      <c r="Z25">
        <f t="shared" si="38"/>
        <v>203</v>
      </c>
      <c r="AA25">
        <f t="shared" si="38"/>
        <v>196</v>
      </c>
      <c r="AB25">
        <f t="shared" si="37"/>
        <v>38</v>
      </c>
      <c r="AC25">
        <f t="shared" si="37"/>
        <v>204</v>
      </c>
      <c r="AD25">
        <f t="shared" si="37"/>
        <v>124</v>
      </c>
      <c r="AE25">
        <f t="shared" si="37"/>
        <v>232</v>
      </c>
      <c r="AF25">
        <f t="shared" si="37"/>
        <v>192</v>
      </c>
      <c r="AG25">
        <f t="shared" si="37"/>
        <v>209</v>
      </c>
      <c r="AH25">
        <f t="shared" si="37"/>
        <v>224</v>
      </c>
      <c r="AI25">
        <f t="shared" si="37"/>
        <v>156</v>
      </c>
      <c r="AJ25">
        <f t="shared" si="37"/>
        <v>236</v>
      </c>
      <c r="AK25">
        <f t="shared" si="37"/>
        <v>17</v>
      </c>
      <c r="AL25">
        <f t="shared" si="37"/>
        <v>236</v>
      </c>
      <c r="AM25">
        <f t="shared" si="37"/>
        <v>17</v>
      </c>
      <c r="AN25">
        <f t="shared" si="37"/>
        <v>236</v>
      </c>
      <c r="AO25">
        <f t="shared" si="37"/>
        <v>17</v>
      </c>
      <c r="AP25">
        <f t="shared" si="37"/>
        <v>236</v>
      </c>
      <c r="AQ25">
        <f t="shared" si="37"/>
        <v>17</v>
      </c>
      <c r="AR25">
        <f t="shared" si="37"/>
        <v>0</v>
      </c>
      <c r="AS25">
        <f t="shared" si="37"/>
        <v>0</v>
      </c>
      <c r="AT25">
        <f t="shared" si="37"/>
        <v>0</v>
      </c>
      <c r="AU25">
        <f t="shared" si="37"/>
        <v>0</v>
      </c>
      <c r="AV25">
        <f t="shared" si="37"/>
        <v>0</v>
      </c>
      <c r="AW25">
        <f t="shared" si="37"/>
        <v>0</v>
      </c>
      <c r="AX25">
        <f t="shared" si="37"/>
        <v>0</v>
      </c>
      <c r="AY25">
        <f t="shared" si="37"/>
        <v>0</v>
      </c>
      <c r="AZ25">
        <f t="shared" si="37"/>
        <v>0</v>
      </c>
      <c r="BA25">
        <f t="shared" si="37"/>
        <v>0</v>
      </c>
      <c r="BB25">
        <f t="shared" si="37"/>
        <v>0</v>
      </c>
      <c r="BC25">
        <f t="shared" si="37"/>
        <v>0</v>
      </c>
      <c r="BD25">
        <f t="shared" si="37"/>
        <v>0</v>
      </c>
      <c r="BE25">
        <f t="shared" si="37"/>
        <v>0</v>
      </c>
      <c r="BF25">
        <f t="shared" si="37"/>
        <v>0</v>
      </c>
      <c r="BG25">
        <f t="shared" si="37"/>
        <v>0</v>
      </c>
      <c r="BH25">
        <f t="shared" si="37"/>
        <v>0</v>
      </c>
      <c r="BI25">
        <f t="shared" si="37"/>
        <v>0</v>
      </c>
      <c r="BJ25">
        <f t="shared" si="37"/>
        <v>0</v>
      </c>
      <c r="BK25">
        <f t="shared" si="37"/>
        <v>0</v>
      </c>
      <c r="BL25">
        <f t="shared" si="37"/>
        <v>0</v>
      </c>
      <c r="BM25">
        <f t="shared" si="37"/>
        <v>0</v>
      </c>
      <c r="BN25">
        <f t="shared" si="37"/>
        <v>0</v>
      </c>
      <c r="BO25">
        <f t="shared" si="37"/>
        <v>0</v>
      </c>
      <c r="BP25">
        <f t="shared" si="37"/>
        <v>0</v>
      </c>
      <c r="BQ25">
        <f t="shared" si="37"/>
        <v>0</v>
      </c>
      <c r="BR25">
        <f t="shared" si="37"/>
        <v>0</v>
      </c>
      <c r="BS25">
        <f t="shared" si="37"/>
        <v>0</v>
      </c>
      <c r="BT25">
        <f t="shared" si="37"/>
        <v>0</v>
      </c>
      <c r="BU25">
        <f t="shared" si="28"/>
        <v>0</v>
      </c>
      <c r="BV25">
        <f t="shared" si="28"/>
        <v>0</v>
      </c>
      <c r="BW25">
        <f t="shared" si="28"/>
        <v>0</v>
      </c>
      <c r="BX25">
        <f t="shared" si="28"/>
        <v>0</v>
      </c>
      <c r="BY25">
        <f t="shared" si="28"/>
        <v>0</v>
      </c>
      <c r="BZ25">
        <f t="shared" si="28"/>
        <v>0</v>
      </c>
      <c r="CA25">
        <f t="shared" si="28"/>
        <v>0</v>
      </c>
      <c r="CB25">
        <f t="shared" si="28"/>
        <v>0</v>
      </c>
      <c r="CC25">
        <f t="shared" si="28"/>
        <v>0</v>
      </c>
      <c r="CD25">
        <f t="shared" si="28"/>
        <v>0</v>
      </c>
      <c r="CE25">
        <f t="shared" si="28"/>
        <v>0</v>
      </c>
      <c r="CF25">
        <f t="shared" si="28"/>
        <v>0</v>
      </c>
      <c r="CG25">
        <f t="shared" si="28"/>
        <v>0</v>
      </c>
      <c r="CH25">
        <f t="shared" si="28"/>
        <v>0</v>
      </c>
      <c r="CI25">
        <f t="shared" si="28"/>
        <v>0</v>
      </c>
      <c r="CJ25">
        <f t="shared" si="28"/>
        <v>0</v>
      </c>
      <c r="CK25">
        <f t="shared" si="35"/>
        <v>0</v>
      </c>
      <c r="CL25">
        <f t="shared" si="35"/>
        <v>0</v>
      </c>
      <c r="CM25">
        <f t="shared" si="35"/>
        <v>0</v>
      </c>
      <c r="CN25">
        <f t="shared" si="35"/>
        <v>0</v>
      </c>
      <c r="CO25">
        <f t="shared" si="35"/>
        <v>0</v>
      </c>
      <c r="CP25">
        <f t="shared" si="35"/>
        <v>0</v>
      </c>
      <c r="CQ25">
        <f t="shared" si="35"/>
        <v>0</v>
      </c>
      <c r="CR25">
        <f t="shared" si="35"/>
        <v>0</v>
      </c>
      <c r="CS25">
        <f t="shared" si="35"/>
        <v>0</v>
      </c>
      <c r="CT25">
        <f t="shared" si="35"/>
        <v>0</v>
      </c>
      <c r="CU25">
        <f t="shared" si="35"/>
        <v>0</v>
      </c>
      <c r="CV25">
        <f t="shared" si="35"/>
        <v>0</v>
      </c>
      <c r="CW25">
        <f t="shared" si="35"/>
        <v>0</v>
      </c>
      <c r="CX25">
        <f t="shared" si="35"/>
        <v>0</v>
      </c>
      <c r="CY25">
        <f t="shared" si="35"/>
        <v>0</v>
      </c>
      <c r="CZ25">
        <f t="shared" si="34"/>
        <v>0</v>
      </c>
      <c r="DA25">
        <f t="shared" si="34"/>
        <v>0</v>
      </c>
      <c r="DB25">
        <f t="shared" si="34"/>
        <v>0</v>
      </c>
      <c r="DC25">
        <f t="shared" si="34"/>
        <v>0</v>
      </c>
      <c r="DD25">
        <f t="shared" si="34"/>
        <v>0</v>
      </c>
      <c r="DE25">
        <f t="shared" si="34"/>
        <v>0</v>
      </c>
      <c r="DF25">
        <f t="shared" si="34"/>
        <v>0</v>
      </c>
      <c r="DG25">
        <f t="shared" si="34"/>
        <v>0</v>
      </c>
      <c r="DH25">
        <f t="shared" si="34"/>
        <v>0</v>
      </c>
      <c r="DI25">
        <f t="shared" si="34"/>
        <v>0</v>
      </c>
      <c r="DJ25">
        <f t="shared" si="34"/>
        <v>0</v>
      </c>
      <c r="DK25">
        <f t="shared" si="34"/>
        <v>0</v>
      </c>
      <c r="DL25">
        <f t="shared" si="34"/>
        <v>0</v>
      </c>
      <c r="DM25">
        <f t="shared" si="34"/>
        <v>0</v>
      </c>
      <c r="DN25">
        <f t="shared" si="34"/>
        <v>0</v>
      </c>
      <c r="DO25">
        <f t="shared" si="34"/>
        <v>0</v>
      </c>
      <c r="DP25">
        <f t="shared" si="34"/>
        <v>0</v>
      </c>
      <c r="DQ25">
        <f t="shared" si="34"/>
        <v>0</v>
      </c>
      <c r="DR25">
        <f t="shared" si="34"/>
        <v>0</v>
      </c>
      <c r="DS25">
        <f t="shared" si="34"/>
        <v>0</v>
      </c>
      <c r="DT25">
        <f t="shared" si="34"/>
        <v>0</v>
      </c>
      <c r="DU25">
        <f t="shared" si="34"/>
        <v>0</v>
      </c>
      <c r="DV25">
        <f t="shared" si="34"/>
        <v>0</v>
      </c>
      <c r="DW25">
        <f t="shared" si="34"/>
        <v>0</v>
      </c>
      <c r="DX25">
        <f t="shared" si="34"/>
        <v>0</v>
      </c>
      <c r="DY25">
        <f t="shared" si="34"/>
        <v>0</v>
      </c>
      <c r="DZ25">
        <f t="shared" si="34"/>
        <v>0</v>
      </c>
      <c r="EA25">
        <f t="shared" si="34"/>
        <v>0</v>
      </c>
      <c r="EB25">
        <f t="shared" si="34"/>
        <v>0</v>
      </c>
      <c r="EC25">
        <f t="shared" si="34"/>
        <v>0</v>
      </c>
      <c r="ED25">
        <f t="shared" si="34"/>
        <v>0</v>
      </c>
      <c r="EE25">
        <f t="shared" si="34"/>
        <v>0</v>
      </c>
      <c r="EF25">
        <f t="shared" si="34"/>
        <v>0</v>
      </c>
      <c r="EG25">
        <f t="shared" si="29"/>
        <v>0</v>
      </c>
      <c r="EH25">
        <f t="shared" si="29"/>
        <v>0</v>
      </c>
      <c r="EI25">
        <f t="shared" si="29"/>
        <v>0</v>
      </c>
      <c r="EJ25">
        <f t="shared" si="36"/>
        <v>0</v>
      </c>
      <c r="EK25">
        <f t="shared" si="36"/>
        <v>0</v>
      </c>
      <c r="EL25">
        <f t="shared" si="36"/>
        <v>0</v>
      </c>
      <c r="EM25">
        <f t="shared" si="36"/>
        <v>0</v>
      </c>
      <c r="EN25">
        <f t="shared" si="36"/>
        <v>0</v>
      </c>
      <c r="EO25">
        <f t="shared" si="36"/>
        <v>0</v>
      </c>
      <c r="EP25">
        <f t="shared" si="36"/>
        <v>0</v>
      </c>
      <c r="EQ25">
        <f t="shared" si="36"/>
        <v>0</v>
      </c>
      <c r="ER25">
        <f t="shared" si="36"/>
        <v>0</v>
      </c>
      <c r="ES25">
        <f t="shared" si="36"/>
        <v>0</v>
      </c>
      <c r="ET25">
        <f t="shared" si="36"/>
        <v>0</v>
      </c>
      <c r="EU25">
        <f t="shared" si="36"/>
        <v>0</v>
      </c>
      <c r="EV25">
        <f t="shared" si="36"/>
        <v>0</v>
      </c>
      <c r="EW25">
        <f t="shared" si="36"/>
        <v>0</v>
      </c>
      <c r="EX25">
        <f t="shared" si="36"/>
        <v>0</v>
      </c>
      <c r="EY25">
        <f t="shared" si="36"/>
        <v>0</v>
      </c>
      <c r="EZ25">
        <f t="shared" si="36"/>
        <v>0</v>
      </c>
      <c r="FA25">
        <f t="shared" si="36"/>
        <v>0</v>
      </c>
      <c r="FB25">
        <f t="shared" si="36"/>
        <v>0</v>
      </c>
      <c r="FC25">
        <f t="shared" si="36"/>
        <v>0</v>
      </c>
      <c r="FD25">
        <f t="shared" si="36"/>
        <v>0</v>
      </c>
      <c r="FE25">
        <f t="shared" si="36"/>
        <v>0</v>
      </c>
      <c r="FG25" s="48" t="str">
        <f t="shared" si="27"/>
        <v/>
      </c>
      <c r="FI25" s="1" t="str">
        <f t="shared" si="24"/>
        <v/>
      </c>
      <c r="FJ25">
        <f t="shared" si="25"/>
        <v>17</v>
      </c>
      <c r="FK25">
        <f>FM8-FJ24+1</f>
        <v>28</v>
      </c>
      <c r="FM25">
        <f>IF(FM24="","",IF($FI24="Y",0,INDEX(Capacity!$S$3:$T$258,MATCH(MOD(INDEX(Capacity!$V$3:$W$258,MATCH(INDEX($J24:$FE24,1,$FJ24),Capacity!$V$3:$V$258,0),2)+FM$9,255),Capacity!$S$3:$S$258,0),2)))</f>
        <v>73</v>
      </c>
      <c r="FN25">
        <f>IF(FN24="","",IF($FI24="Y",0,INDEX(Capacity!$S$3:$T$258,MATCH(MOD(INDEX(Capacity!$V$3:$W$258,MATCH(INDEX($J24:$FE24,1,$FJ24),Capacity!$V$3:$V$258,0),2)+FN$9,255),Capacity!$S$3:$S$258,0),2)))</f>
        <v>82</v>
      </c>
      <c r="FO25">
        <f>IF(FO24="","",IF($FI24="Y",0,INDEX(Capacity!$S$3:$T$258,MATCH(MOD(INDEX(Capacity!$V$3:$W$258,MATCH(INDEX($J24:$FE24,1,$FJ24),Capacity!$V$3:$V$258,0),2)+FO$9,255),Capacity!$S$3:$S$258,0),2)))</f>
        <v>86</v>
      </c>
      <c r="FP25">
        <f>IF(FP24="","",IF($FI24="Y",0,INDEX(Capacity!$S$3:$T$258,MATCH(MOD(INDEX(Capacity!$V$3:$W$258,MATCH(INDEX($J24:$FE24,1,$FJ24),Capacity!$V$3:$V$258,0),2)+FP$9,255),Capacity!$S$3:$S$258,0),2)))</f>
        <v>7</v>
      </c>
      <c r="FQ25">
        <f>IF(FQ24="","",IF($FI24="Y",0,INDEX(Capacity!$S$3:$T$258,MATCH(MOD(INDEX(Capacity!$V$3:$W$258,MATCH(INDEX($J24:$FE24,1,$FJ24),Capacity!$V$3:$V$258,0),2)+FQ$9,255),Capacity!$S$3:$S$258,0),2)))</f>
        <v>242</v>
      </c>
      <c r="FR25">
        <f>IF(FR24="","",IF($FI24="Y",0,INDEX(Capacity!$S$3:$T$258,MATCH(MOD(INDEX(Capacity!$V$3:$W$258,MATCH(INDEX($J24:$FE24,1,$FJ24),Capacity!$V$3:$V$258,0),2)+FR$9,255),Capacity!$S$3:$S$258,0),2)))</f>
        <v>38</v>
      </c>
      <c r="FS25">
        <f>IF(FS24="","",IF($FI24="Y",0,INDEX(Capacity!$S$3:$T$258,MATCH(MOD(INDEX(Capacity!$V$3:$W$258,MATCH(INDEX($J24:$FE24,1,$FJ24),Capacity!$V$3:$V$258,0),2)+FS$9,255),Capacity!$S$3:$S$258,0),2)))</f>
        <v>138</v>
      </c>
      <c r="FT25">
        <f>IF(FT24="","",IF($FI24="Y",0,INDEX(Capacity!$S$3:$T$258,MATCH(MOD(INDEX(Capacity!$V$3:$W$258,MATCH(INDEX($J24:$FE24,1,$FJ24),Capacity!$V$3:$V$258,0),2)+FT$9,255),Capacity!$S$3:$S$258,0),2)))</f>
        <v>195</v>
      </c>
      <c r="FU25">
        <f>IF(FU24="","",IF($FI24="Y",0,INDEX(Capacity!$S$3:$T$258,MATCH(MOD(INDEX(Capacity!$V$3:$W$258,MATCH(INDEX($J24:$FE24,1,$FJ24),Capacity!$V$3:$V$258,0),2)+FU$9,255),Capacity!$S$3:$S$258,0),2)))</f>
        <v>207</v>
      </c>
      <c r="FV25">
        <f>IF(FV24="","",IF($FI24="Y",0,INDEX(Capacity!$S$3:$T$258,MATCH(MOD(INDEX(Capacity!$V$3:$W$258,MATCH(INDEX($J24:$FE24,1,$FJ24),Capacity!$V$3:$V$258,0),2)+FV$9,255),Capacity!$S$3:$S$258,0),2)))</f>
        <v>149</v>
      </c>
      <c r="FW25">
        <f>IF(FW24="","",IF($FI24="Y",0,INDEX(Capacity!$S$3:$T$258,MATCH(MOD(INDEX(Capacity!$V$3:$W$258,MATCH(INDEX($J24:$FE24,1,$FJ24),Capacity!$V$3:$V$258,0),2)+FW$9,255),Capacity!$S$3:$S$258,0),2)))</f>
        <v>141</v>
      </c>
      <c r="FX25" t="str">
        <f>IF(FX24="","",IF($FI24="Y",0,INDEX(Capacity!$S$3:$T$258,MATCH(MOD(INDEX(Capacity!$V$3:$W$258,MATCH(INDEX($J24:$FE24,1,$FJ24),Capacity!$V$3:$V$258,0),2)+FX$9,255),Capacity!$S$3:$S$258,0),2)))</f>
        <v/>
      </c>
      <c r="FY25" t="str">
        <f>IF(FY24="","",IF($FI24="Y",0,INDEX(Capacity!$S$3:$T$258,MATCH(MOD(INDEX(Capacity!$V$3:$W$258,MATCH(INDEX($J24:$FE24,1,$FJ24),Capacity!$V$3:$V$258,0),2)+FY$9,255),Capacity!$S$3:$S$258,0),2)))</f>
        <v/>
      </c>
      <c r="FZ25" t="str">
        <f>IF(FZ24="","",IF($FI24="Y",0,INDEX(Capacity!$S$3:$T$258,MATCH(MOD(INDEX(Capacity!$V$3:$W$258,MATCH(INDEX($J24:$FE24,1,$FJ24),Capacity!$V$3:$V$258,0),2)+FZ$9,255),Capacity!$S$3:$S$258,0),2)))</f>
        <v/>
      </c>
      <c r="GA25" t="str">
        <f>IF(GA24="","",IF($FI24="Y",0,INDEX(Capacity!$S$3:$T$258,MATCH(MOD(INDEX(Capacity!$V$3:$W$258,MATCH(INDEX($J24:$FE24,1,$FJ24),Capacity!$V$3:$V$258,0),2)+GA$9,255),Capacity!$S$3:$S$258,0),2)))</f>
        <v/>
      </c>
      <c r="GB25" t="str">
        <f>IF(GB24="","",IF($FI24="Y",0,INDEX(Capacity!$S$3:$T$258,MATCH(MOD(INDEX(Capacity!$V$3:$W$258,MATCH(INDEX($J24:$FE24,1,$FJ24),Capacity!$V$3:$V$258,0),2)+GB$9,255),Capacity!$S$3:$S$258,0),2)))</f>
        <v/>
      </c>
      <c r="GC25" t="str">
        <f>IF(GC24="","",IF($FI24="Y",0,INDEX(Capacity!$S$3:$T$258,MATCH(MOD(INDEX(Capacity!$V$3:$W$258,MATCH(INDEX($J24:$FE24,1,$FJ24),Capacity!$V$3:$V$258,0),2)+GC$9,255),Capacity!$S$3:$S$258,0),2)))</f>
        <v/>
      </c>
      <c r="GD25" t="str">
        <f>IF(GD24="","",IF($FI24="Y",0,INDEX(Capacity!$S$3:$T$258,MATCH(MOD(INDEX(Capacity!$V$3:$W$258,MATCH(INDEX($J24:$FE24,1,$FJ24),Capacity!$V$3:$V$258,0),2)+GD$9,255),Capacity!$S$3:$S$258,0),2)))</f>
        <v/>
      </c>
      <c r="GE25" t="str">
        <f>IF(GE24="","",IF($FI24="Y",0,INDEX(Capacity!$S$3:$T$258,MATCH(MOD(INDEX(Capacity!$V$3:$W$258,MATCH(INDEX($J24:$FE24,1,$FJ24),Capacity!$V$3:$V$258,0),2)+GE$9,255),Capacity!$S$3:$S$258,0),2)))</f>
        <v/>
      </c>
      <c r="GF25" t="str">
        <f>IF(GF24="","",IF($FI24="Y",0,INDEX(Capacity!$S$3:$T$258,MATCH(MOD(INDEX(Capacity!$V$3:$W$258,MATCH(INDEX($J24:$FE24,1,$FJ24),Capacity!$V$3:$V$258,0),2)+GF$9,255),Capacity!$S$3:$S$258,0),2)))</f>
        <v/>
      </c>
      <c r="GG25" t="str">
        <f>IF(GG24="","",IF($FI24="Y",0,INDEX(Capacity!$S$3:$T$258,MATCH(MOD(INDEX(Capacity!$V$3:$W$258,MATCH(INDEX($J24:$FE24,1,$FJ24),Capacity!$V$3:$V$258,0),2)+GG$9,255),Capacity!$S$3:$S$258,0),2)))</f>
        <v/>
      </c>
      <c r="GH25" t="str">
        <f>IF(GH24="","",IF($FI24="Y",0,INDEX(Capacity!$S$3:$T$258,MATCH(MOD(INDEX(Capacity!$V$3:$W$258,MATCH(INDEX($J24:$FE24,1,$FJ24),Capacity!$V$3:$V$258,0),2)+GH$9,255),Capacity!$S$3:$S$258,0),2)))</f>
        <v/>
      </c>
      <c r="GI25" t="str">
        <f>IF(GI24="","",IF($FI24="Y",0,INDEX(Capacity!$S$3:$T$258,MATCH(MOD(INDEX(Capacity!$V$3:$W$258,MATCH(INDEX($J24:$FE24,1,$FJ24),Capacity!$V$3:$V$258,0),2)+GI$9,255),Capacity!$S$3:$S$258,0),2)))</f>
        <v/>
      </c>
      <c r="GJ25" t="str">
        <f>IF(GJ24="","",IF($FI24="Y",0,INDEX(Capacity!$S$3:$T$258,MATCH(MOD(INDEX(Capacity!$V$3:$W$258,MATCH(INDEX($J24:$FE24,1,$FJ24),Capacity!$V$3:$V$258,0),2)+GJ$9,255),Capacity!$S$3:$S$258,0),2)))</f>
        <v/>
      </c>
      <c r="GK25" t="str">
        <f>IF(GK24="","",IF($FI24="Y",0,INDEX(Capacity!$S$3:$T$258,MATCH(MOD(INDEX(Capacity!$V$3:$W$258,MATCH(INDEX($J24:$FE24,1,$FJ24),Capacity!$V$3:$V$258,0),2)+GK$9,255),Capacity!$S$3:$S$258,0),2)))</f>
        <v/>
      </c>
      <c r="GL25" t="str">
        <f>IF(GL24="","",IF($FI24="Y",0,INDEX(Capacity!$S$3:$T$258,MATCH(MOD(INDEX(Capacity!$V$3:$W$258,MATCH(INDEX($J24:$FE24,1,$FJ24),Capacity!$V$3:$V$258,0),2)+GL$9,255),Capacity!$S$3:$S$258,0),2)))</f>
        <v/>
      </c>
      <c r="GM25" t="str">
        <f>IF(GM24="","",IF($FI24="Y",0,INDEX(Capacity!$S$3:$T$258,MATCH(MOD(INDEX(Capacity!$V$3:$W$258,MATCH(INDEX($J24:$FE24,1,$FJ24),Capacity!$V$3:$V$258,0),2)+GM$9,255),Capacity!$S$3:$S$258,0),2)))</f>
        <v/>
      </c>
      <c r="GN25" t="str">
        <f>IF(GN24="","",IF($FI24="Y",0,INDEX(Capacity!$S$3:$T$258,MATCH(MOD(INDEX(Capacity!$V$3:$W$258,MATCH(INDEX($J24:$FE24,1,$FJ24),Capacity!$V$3:$V$258,0),2)+GN$9,255),Capacity!$S$3:$S$258,0),2)))</f>
        <v/>
      </c>
      <c r="GO25" t="str">
        <f>IF(GO24="","",IF($FI24="Y",0,INDEX(Capacity!$S$3:$T$258,MATCH(MOD(INDEX(Capacity!$V$3:$W$258,MATCH(INDEX($J24:$FE24,1,$FJ24),Capacity!$V$3:$V$258,0),2)+GO$9,255),Capacity!$S$3:$S$258,0),2)))</f>
        <v/>
      </c>
      <c r="GP25" t="str">
        <f>IF(GP24="","",IF($FI24="Y",0,INDEX(Capacity!$S$3:$T$258,MATCH(MOD(INDEX(Capacity!$V$3:$W$258,MATCH(INDEX($J24:$FE24,1,$FJ24),Capacity!$V$3:$V$258,0),2)+GP$9,255),Capacity!$S$3:$S$258,0),2)))</f>
        <v/>
      </c>
      <c r="GQ25" t="str">
        <f>IF(GQ24="","",IF($FI24="Y",0,INDEX(Capacity!$S$3:$T$258,MATCH(MOD(INDEX(Capacity!$V$3:$W$258,MATCH(INDEX($J24:$FE24,1,$FJ24),Capacity!$V$3:$V$258,0),2)+GQ$9,255),Capacity!$S$3:$S$258,0),2)))</f>
        <v/>
      </c>
      <c r="GR25" t="str">
        <f>IF(GR24="","",IF($FI24="Y",0,INDEX(Capacity!$S$3:$T$258,MATCH(MOD(INDEX(Capacity!$V$3:$W$258,MATCH(INDEX($J24:$FE24,1,$FJ24),Capacity!$V$3:$V$258,0),2)+GR$9,255),Capacity!$S$3:$S$258,0),2)))</f>
        <v/>
      </c>
      <c r="GS25" t="str">
        <f>IF(GS24="","",IF($FI24="Y",0,INDEX(Capacity!$S$3:$T$258,MATCH(MOD(INDEX(Capacity!$V$3:$W$258,MATCH(INDEX($J24:$FE24,1,$FJ24),Capacity!$V$3:$V$258,0),2)+GS$9,255),Capacity!$S$3:$S$258,0),2)))</f>
        <v/>
      </c>
      <c r="GT25" t="str">
        <f>IF(GT24="","",IF($FI24="Y",0,INDEX(Capacity!$S$3:$T$258,MATCH(MOD(INDEX(Capacity!$V$3:$W$258,MATCH(INDEX($J24:$FE24,1,$FJ24),Capacity!$V$3:$V$258,0),2)+GT$9,255),Capacity!$S$3:$S$258,0),2)))</f>
        <v/>
      </c>
      <c r="GU25" t="str">
        <f>IF(GU24="","",IF($FI24="Y",0,INDEX(Capacity!$S$3:$T$258,MATCH(MOD(INDEX(Capacity!$V$3:$W$258,MATCH(INDEX($J24:$FE24,1,$FJ24),Capacity!$V$3:$V$258,0),2)+GU$9,255),Capacity!$S$3:$S$258,0),2)))</f>
        <v/>
      </c>
      <c r="GV25" t="str">
        <f>IF(GV24="","",IF($FI24="Y",0,INDEX(Capacity!$S$3:$T$258,MATCH(MOD(INDEX(Capacity!$V$3:$W$258,MATCH(INDEX($J24:$FE24,1,$FJ24),Capacity!$V$3:$V$258,0),2)+GV$9,255),Capacity!$S$3:$S$258,0),2)))</f>
        <v/>
      </c>
      <c r="GW25" t="str">
        <f>IF(GW24="","",IF($FI24="Y",0,INDEX(Capacity!$S$3:$T$258,MATCH(MOD(INDEX(Capacity!$V$3:$W$258,MATCH(INDEX($J24:$FE24,1,$FJ24),Capacity!$V$3:$V$258,0),2)+GW$9,255),Capacity!$S$3:$S$258,0),2)))</f>
        <v/>
      </c>
      <c r="GX25" t="str">
        <f>IF(GX24="","",IF($FI24="Y",0,INDEX(Capacity!$S$3:$T$258,MATCH(MOD(INDEX(Capacity!$V$3:$W$258,MATCH(INDEX($J24:$FE24,1,$FJ24),Capacity!$V$3:$V$258,0),2)+GX$9,255),Capacity!$S$3:$S$258,0),2)))</f>
        <v/>
      </c>
      <c r="GY25" t="str">
        <f>IF(GY24="","",IF($FI24="Y",0,INDEX(Capacity!$S$3:$T$258,MATCH(MOD(INDEX(Capacity!$V$3:$W$258,MATCH(INDEX($J24:$FE24,1,$FJ24),Capacity!$V$3:$V$258,0),2)+GY$9,255),Capacity!$S$3:$S$258,0),2)))</f>
        <v/>
      </c>
      <c r="GZ25" t="str">
        <f>IF(GZ24="","",IF($FI24="Y",0,INDEX(Capacity!$S$3:$T$258,MATCH(MOD(INDEX(Capacity!$V$3:$W$258,MATCH(INDEX($J24:$FE24,1,$FJ24),Capacity!$V$3:$V$258,0),2)+GZ$9,255),Capacity!$S$3:$S$258,0),2)))</f>
        <v/>
      </c>
      <c r="HA25" t="str">
        <f>IF(HA24="","",IF($FI24="Y",0,INDEX(Capacity!$S$3:$T$258,MATCH(MOD(INDEX(Capacity!$V$3:$W$258,MATCH(INDEX($J24:$FE24,1,$FJ24),Capacity!$V$3:$V$258,0),2)+HA$9,255),Capacity!$S$3:$S$258,0),2)))</f>
        <v/>
      </c>
      <c r="HB25" t="str">
        <f>IF(HB24="","",IF($FI24="Y",0,INDEX(Capacity!$S$3:$T$258,MATCH(MOD(INDEX(Capacity!$V$3:$W$258,MATCH(INDEX($J24:$FE24,1,$FJ24),Capacity!$V$3:$V$258,0),2)+HB$9,255),Capacity!$S$3:$S$258,0),2)))</f>
        <v/>
      </c>
      <c r="HC25" t="str">
        <f>IF(HC24="","",IF($FI24="Y",0,INDEX(Capacity!$S$3:$T$258,MATCH(MOD(INDEX(Capacity!$V$3:$W$258,MATCH(INDEX($J24:$FE24,1,$FJ24),Capacity!$V$3:$V$258,0),2)+HC$9,255),Capacity!$S$3:$S$258,0),2)))</f>
        <v/>
      </c>
      <c r="HD25" t="str">
        <f>IF(HD24="","",IF($FI24="Y",0,INDEX(Capacity!$S$3:$T$258,MATCH(MOD(INDEX(Capacity!$V$3:$W$258,MATCH(INDEX($J24:$FE24,1,$FJ24),Capacity!$V$3:$V$258,0),2)+HD$9,255),Capacity!$S$3:$S$258,0),2)))</f>
        <v/>
      </c>
      <c r="HE25" t="str">
        <f>IF(HE24="","",IF($FI24="Y",0,INDEX(Capacity!$S$3:$T$258,MATCH(MOD(INDEX(Capacity!$V$3:$W$258,MATCH(INDEX($J24:$FE24,1,$FJ24),Capacity!$V$3:$V$258,0),2)+HE$9,255),Capacity!$S$3:$S$258,0),2)))</f>
        <v/>
      </c>
      <c r="HF25" t="str">
        <f>IF(HF24="","",IF($FI24="Y",0,INDEX(Capacity!$S$3:$T$258,MATCH(MOD(INDEX(Capacity!$V$3:$W$258,MATCH(INDEX($J24:$FE24,1,$FJ24),Capacity!$V$3:$V$258,0),2)+HF$9,255),Capacity!$S$3:$S$258,0),2)))</f>
        <v/>
      </c>
      <c r="HG25" t="str">
        <f>IF(HG24="","",IF($FI24="Y",0,INDEX(Capacity!$S$3:$T$258,MATCH(MOD(INDEX(Capacity!$V$3:$W$258,MATCH(INDEX($J24:$FE24,1,$FJ24),Capacity!$V$3:$V$258,0),2)+HG$9,255),Capacity!$S$3:$S$258,0),2)))</f>
        <v/>
      </c>
      <c r="HH25" t="str">
        <f>IF(HH24="","",IF($FI24="Y",0,INDEX(Capacity!$S$3:$T$258,MATCH(MOD(INDEX(Capacity!$V$3:$W$258,MATCH(INDEX($J24:$FE24,1,$FJ24),Capacity!$V$3:$V$258,0),2)+HH$9,255),Capacity!$S$3:$S$258,0),2)))</f>
        <v/>
      </c>
      <c r="HI25" t="str">
        <f>IF(HI24="","",IF($FI24="Y",0,INDEX(Capacity!$S$3:$T$258,MATCH(MOD(INDEX(Capacity!$V$3:$W$258,MATCH(INDEX($J24:$FE24,1,$FJ24),Capacity!$V$3:$V$258,0),2)+HI$9,255),Capacity!$S$3:$S$258,0),2)))</f>
        <v/>
      </c>
      <c r="HJ25" t="str">
        <f>IF(HJ24="","",IF($FI24="Y",0,INDEX(Capacity!$S$3:$T$258,MATCH(MOD(INDEX(Capacity!$V$3:$W$258,MATCH(INDEX($J24:$FE24,1,$FJ24),Capacity!$V$3:$V$258,0),2)+HJ$9,255),Capacity!$S$3:$S$258,0),2)))</f>
        <v/>
      </c>
      <c r="HK25" t="str">
        <f>IF(HK24="","",IF($FI24="Y",0,INDEX(Capacity!$S$3:$T$258,MATCH(MOD(INDEX(Capacity!$V$3:$W$258,MATCH(INDEX($J24:$FE24,1,$FJ24),Capacity!$V$3:$V$258,0),2)+HK$9,255),Capacity!$S$3:$S$258,0),2)))</f>
        <v/>
      </c>
      <c r="HL25" t="str">
        <f>IF(HL24="","",IF($FI24="Y",0,INDEX(Capacity!$S$3:$T$258,MATCH(MOD(INDEX(Capacity!$V$3:$W$258,MATCH(INDEX($J24:$FE24,1,$FJ24),Capacity!$V$3:$V$258,0),2)+HL$9,255),Capacity!$S$3:$S$258,0),2)))</f>
        <v/>
      </c>
      <c r="HM25" t="str">
        <f>IF(HM24="","",IF($FI24="Y",0,INDEX(Capacity!$S$3:$T$258,MATCH(MOD(INDEX(Capacity!$V$3:$W$258,MATCH(INDEX($J24:$FE24,1,$FJ24),Capacity!$V$3:$V$258,0),2)+HM$9,255),Capacity!$S$3:$S$258,0),2)))</f>
        <v/>
      </c>
      <c r="HN25" t="str">
        <f>IF(HN24="","",IF($FI24="Y",0,INDEX(Capacity!$S$3:$T$258,MATCH(MOD(INDEX(Capacity!$V$3:$W$258,MATCH(INDEX($J24:$FE24,1,$FJ24),Capacity!$V$3:$V$258,0),2)+HN$9,255),Capacity!$S$3:$S$258,0),2)))</f>
        <v/>
      </c>
      <c r="HO25" t="str">
        <f>IF(HO24="","",IF($FI24="Y",0,INDEX(Capacity!$S$3:$T$258,MATCH(MOD(INDEX(Capacity!$V$3:$W$258,MATCH(INDEX($J24:$FE24,1,$FJ24),Capacity!$V$3:$V$258,0),2)+HO$9,255),Capacity!$S$3:$S$258,0),2)))</f>
        <v/>
      </c>
      <c r="HP25" t="str">
        <f>IF(HP24="","",IF($FI24="Y",0,INDEX(Capacity!$S$3:$T$258,MATCH(MOD(INDEX(Capacity!$V$3:$W$258,MATCH(INDEX($J24:$FE24,1,$FJ24),Capacity!$V$3:$V$258,0),2)+HP$9,255),Capacity!$S$3:$S$258,0),2)))</f>
        <v/>
      </c>
      <c r="HQ25" t="str">
        <f>IF(HQ24="","",IF($FI24="Y",0,INDEX(Capacity!$S$3:$T$258,MATCH(MOD(INDEX(Capacity!$V$3:$W$258,MATCH(INDEX($J24:$FE24,1,$FJ24),Capacity!$V$3:$V$258,0),2)+HQ$9,255),Capacity!$S$3:$S$258,0),2)))</f>
        <v/>
      </c>
      <c r="HR25" t="str">
        <f>IF(HR24="","",IF($FI24="Y",0,INDEX(Capacity!$S$3:$T$258,MATCH(MOD(INDEX(Capacity!$V$3:$W$258,MATCH(INDEX($J24:$FE24,1,$FJ24),Capacity!$V$3:$V$258,0),2)+HR$9,255),Capacity!$S$3:$S$258,0),2)))</f>
        <v/>
      </c>
      <c r="HS25" t="str">
        <f>IF(HS24="","",IF($FI24="Y",0,INDEX(Capacity!$S$3:$T$258,MATCH(MOD(INDEX(Capacity!$V$3:$W$258,MATCH(INDEX($J24:$FE24,1,$FJ24),Capacity!$V$3:$V$258,0),2)+HS$9,255),Capacity!$S$3:$S$258,0),2)))</f>
        <v/>
      </c>
      <c r="HT25" t="str">
        <f>IF(HT24="","",IF($FI24="Y",0,INDEX(Capacity!$S$3:$T$258,MATCH(MOD(INDEX(Capacity!$V$3:$W$258,MATCH(INDEX($J24:$FE24,1,$FJ24),Capacity!$V$3:$V$258,0),2)+HT$9,255),Capacity!$S$3:$S$258,0),2)))</f>
        <v/>
      </c>
      <c r="HU25" t="str">
        <f>IF(HU24="","",IF($FI24="Y",0,INDEX(Capacity!$S$3:$T$258,MATCH(MOD(INDEX(Capacity!$V$3:$W$258,MATCH(INDEX($J24:$FE24,1,$FJ24),Capacity!$V$3:$V$258,0),2)+HU$9,255),Capacity!$S$3:$S$258,0),2)))</f>
        <v/>
      </c>
      <c r="HV25" t="str">
        <f>IF(HV24="","",IF($FI24="Y",0,INDEX(Capacity!$S$3:$T$258,MATCH(MOD(INDEX(Capacity!$V$3:$W$258,MATCH(INDEX($J24:$FE24,1,$FJ24),Capacity!$V$3:$V$258,0),2)+HV$9,255),Capacity!$S$3:$S$258,0),2)))</f>
        <v/>
      </c>
      <c r="HW25" t="str">
        <f>IF(HW24="","",IF($FI24="Y",0,INDEX(Capacity!$S$3:$T$258,MATCH(MOD(INDEX(Capacity!$V$3:$W$258,MATCH(INDEX($J24:$FE24,1,$FJ24),Capacity!$V$3:$V$258,0),2)+HW$9,255),Capacity!$S$3:$S$258,0),2)))</f>
        <v/>
      </c>
      <c r="HX25" t="str">
        <f>IF(HX24="","",IF($FI24="Y",0,INDEX(Capacity!$S$3:$T$258,MATCH(MOD(INDEX(Capacity!$V$3:$W$258,MATCH(INDEX($J24:$FE24,1,$FJ24),Capacity!$V$3:$V$258,0),2)+HX$9,255),Capacity!$S$3:$S$258,0),2)))</f>
        <v/>
      </c>
      <c r="HY25" t="str">
        <f>IF(HY24="","",IF($FI24="Y",0,INDEX(Capacity!$S$3:$T$258,MATCH(MOD(INDEX(Capacity!$V$3:$W$258,MATCH(INDEX($J24:$FE24,1,$FJ24),Capacity!$V$3:$V$258,0),2)+HY$9,255),Capacity!$S$3:$S$258,0),2)))</f>
        <v/>
      </c>
      <c r="HZ25" t="str">
        <f>IF(HZ24="","",IF($FI24="Y",0,INDEX(Capacity!$S$3:$T$258,MATCH(MOD(INDEX(Capacity!$V$3:$W$258,MATCH(INDEX($J24:$FE24,1,$FJ24),Capacity!$V$3:$V$258,0),2)+HZ$9,255),Capacity!$S$3:$S$258,0),2)))</f>
        <v/>
      </c>
      <c r="IA25" t="str">
        <f>IF(IA24="","",IF($FI24="Y",0,INDEX(Capacity!$S$3:$T$258,MATCH(MOD(INDEX(Capacity!$V$3:$W$258,MATCH(INDEX($J24:$FE24,1,$FJ24),Capacity!$V$3:$V$258,0),2)+IA$9,255),Capacity!$S$3:$S$258,0),2)))</f>
        <v/>
      </c>
      <c r="IB25" t="str">
        <f>IF(IB24="","",IF($FI24="Y",0,INDEX(Capacity!$S$3:$T$258,MATCH(MOD(INDEX(Capacity!$V$3:$W$258,MATCH(INDEX($J24:$FE24,1,$FJ24),Capacity!$V$3:$V$258,0),2)+IB$9,255),Capacity!$S$3:$S$258,0),2)))</f>
        <v/>
      </c>
      <c r="IC25" t="str">
        <f>IF(IC24="","",IF($FI24="Y",0,INDEX(Capacity!$S$3:$T$258,MATCH(MOD(INDEX(Capacity!$V$3:$W$258,MATCH(INDEX($J24:$FE24,1,$FJ24),Capacity!$V$3:$V$258,0),2)+IC$9,255),Capacity!$S$3:$S$258,0),2)))</f>
        <v/>
      </c>
      <c r="ID25" t="str">
        <f>IF(ID24="","",IF($FI24="Y",0,INDEX(Capacity!$S$3:$T$258,MATCH(MOD(INDEX(Capacity!$V$3:$W$258,MATCH(INDEX($J24:$FE24,1,$FJ24),Capacity!$V$3:$V$258,0),2)+ID$9,255),Capacity!$S$3:$S$258,0),2)))</f>
        <v/>
      </c>
      <c r="IE25" t="str">
        <f>IF(IE24="","",IF($FI24="Y",0,INDEX(Capacity!$S$3:$T$258,MATCH(MOD(INDEX(Capacity!$V$3:$W$258,MATCH(INDEX($J24:$FE24,1,$FJ24),Capacity!$V$3:$V$258,0),2)+IE$9,255),Capacity!$S$3:$S$258,0),2)))</f>
        <v/>
      </c>
      <c r="IF25" t="str">
        <f>IF(IF24="","",IF($FI24="Y",0,INDEX(Capacity!$S$3:$T$258,MATCH(MOD(INDEX(Capacity!$V$3:$W$258,MATCH(INDEX($J24:$FE24,1,$FJ24),Capacity!$V$3:$V$258,0),2)+IF$9,255),Capacity!$S$3:$S$258,0),2)))</f>
        <v/>
      </c>
      <c r="IG25" t="str">
        <f>IF(IG24="","",IF($FI24="Y",0,INDEX(Capacity!$S$3:$T$258,MATCH(MOD(INDEX(Capacity!$V$3:$W$258,MATCH(INDEX($J24:$FE24,1,$FJ24),Capacity!$V$3:$V$258,0),2)+IG$9,255),Capacity!$S$3:$S$258,0),2)))</f>
        <v/>
      </c>
      <c r="IH25" t="str">
        <f>IF(IH24="","",IF($FI24="Y",0,INDEX(Capacity!$S$3:$T$258,MATCH(MOD(INDEX(Capacity!$V$3:$W$258,MATCH(INDEX($J24:$FE24,1,$FJ24),Capacity!$V$3:$V$258,0),2)+IH$9,255),Capacity!$S$3:$S$258,0),2)))</f>
        <v/>
      </c>
      <c r="II25" t="str">
        <f>IF(II24="","",IF($FI24="Y",0,INDEX(Capacity!$S$3:$T$258,MATCH(MOD(INDEX(Capacity!$V$3:$W$258,MATCH(INDEX($J24:$FE24,1,$FJ24),Capacity!$V$3:$V$258,0),2)+II$9,255),Capacity!$S$3:$S$258,0),2)))</f>
        <v/>
      </c>
      <c r="IJ25" t="str">
        <f>IF(IJ24="","",IF($FI24="Y",0,INDEX(Capacity!$S$3:$T$258,MATCH(MOD(INDEX(Capacity!$V$3:$W$258,MATCH(INDEX($J24:$FE24,1,$FJ24),Capacity!$V$3:$V$258,0),2)+IJ$9,255),Capacity!$S$3:$S$258,0),2)))</f>
        <v/>
      </c>
      <c r="IK25" t="str">
        <f>IF(IK24="","",IF($FI24="Y",0,INDEX(Capacity!$S$3:$T$258,MATCH(MOD(INDEX(Capacity!$V$3:$W$258,MATCH(INDEX($J24:$FE24,1,$FJ24),Capacity!$V$3:$V$258,0),2)+IK$9,255),Capacity!$S$3:$S$258,0),2)))</f>
        <v/>
      </c>
      <c r="IL25" t="str">
        <f>IF(IL24="","",IF($FI24="Y",0,INDEX(Capacity!$S$3:$T$258,MATCH(MOD(INDEX(Capacity!$V$3:$W$258,MATCH(INDEX($J24:$FE24,1,$FJ24),Capacity!$V$3:$V$258,0),2)+IL$9,255),Capacity!$S$3:$S$258,0),2)))</f>
        <v/>
      </c>
      <c r="IM25" t="str">
        <f>IF(IM24="","",IF($FI24="Y",0,INDEX(Capacity!$S$3:$T$258,MATCH(MOD(INDEX(Capacity!$V$3:$W$258,MATCH(INDEX($J24:$FE24,1,$FJ24),Capacity!$V$3:$V$258,0),2)+IM$9,255),Capacity!$S$3:$S$258,0),2)))</f>
        <v/>
      </c>
      <c r="IN25" t="str">
        <f>IF(IN24="","",IF($FI24="Y",0,INDEX(Capacity!$S$3:$T$258,MATCH(MOD(INDEX(Capacity!$V$3:$W$258,MATCH(INDEX($J24:$FE24,1,$FJ24),Capacity!$V$3:$V$258,0),2)+IN$9,255),Capacity!$S$3:$S$258,0),2)))</f>
        <v/>
      </c>
      <c r="IO25" t="str">
        <f>IF(IO24="","",IF($FI24="Y",0,INDEX(Capacity!$S$3:$T$258,MATCH(MOD(INDEX(Capacity!$V$3:$W$258,MATCH(INDEX($J24:$FE24,1,$FJ24),Capacity!$V$3:$V$258,0),2)+IO$9,255),Capacity!$S$3:$S$258,0),2)))</f>
        <v/>
      </c>
      <c r="IP25" t="str">
        <f>IF(IP24="","",IF($FI24="Y",0,INDEX(Capacity!$S$3:$T$258,MATCH(MOD(INDEX(Capacity!$V$3:$W$258,MATCH(INDEX($J24:$FE24,1,$FJ24),Capacity!$V$3:$V$258,0),2)+IP$9,255),Capacity!$S$3:$S$258,0),2)))</f>
        <v/>
      </c>
      <c r="IQ25" t="str">
        <f>IF(IQ24="","",IF($FI24="Y",0,INDEX(Capacity!$S$3:$T$258,MATCH(MOD(INDEX(Capacity!$V$3:$W$258,MATCH(INDEX($J24:$FE24,1,$FJ24),Capacity!$V$3:$V$258,0),2)+IQ$9,255),Capacity!$S$3:$S$258,0),2)))</f>
        <v/>
      </c>
      <c r="IR25" t="str">
        <f>IF(IR24="","",IF($FI24="Y",0,INDEX(Capacity!$S$3:$T$258,MATCH(MOD(INDEX(Capacity!$V$3:$W$258,MATCH(INDEX($J24:$FE24,1,$FJ24),Capacity!$V$3:$V$258,0),2)+IR$9,255),Capacity!$S$3:$S$258,0),2)))</f>
        <v/>
      </c>
      <c r="IS25" t="str">
        <f>IF(IS24="","",IF($FI24="Y",0,INDEX(Capacity!$S$3:$T$258,MATCH(MOD(INDEX(Capacity!$V$3:$W$258,MATCH(INDEX($J24:$FE24,1,$FJ24),Capacity!$V$3:$V$258,0),2)+IS$9,255),Capacity!$S$3:$S$258,0),2)))</f>
        <v/>
      </c>
      <c r="IT25" t="str">
        <f>IF(IT24="","",IF($FI24="Y",0,INDEX(Capacity!$S$3:$T$258,MATCH(MOD(INDEX(Capacity!$V$3:$W$258,MATCH(INDEX($J24:$FE24,1,$FJ24),Capacity!$V$3:$V$258,0),2)+IT$9,255),Capacity!$S$3:$S$258,0),2)))</f>
        <v/>
      </c>
      <c r="IU25" t="str">
        <f>IF(IU24="","",IF($FI24="Y",0,INDEX(Capacity!$S$3:$T$258,MATCH(MOD(INDEX(Capacity!$V$3:$W$258,MATCH(INDEX($J24:$FE24,1,$FJ24),Capacity!$V$3:$V$258,0),2)+IU$9,255),Capacity!$S$3:$S$258,0),2)))</f>
        <v/>
      </c>
      <c r="IV25" t="str">
        <f>IF(IV24="","",IF($FI24="Y",0,INDEX(Capacity!$S$3:$T$258,MATCH(MOD(INDEX(Capacity!$V$3:$W$258,MATCH(INDEX($J24:$FE24,1,$FJ24),Capacity!$V$3:$V$258,0),2)+IV$9,255),Capacity!$S$3:$S$258,0),2)))</f>
        <v/>
      </c>
      <c r="IW25" t="str">
        <f>IF(IW24="","",IF($FI24="Y",0,INDEX(Capacity!$S$3:$T$258,MATCH(MOD(INDEX(Capacity!$V$3:$W$258,MATCH(INDEX($J24:$FE24,1,$FJ24),Capacity!$V$3:$V$258,0),2)+IW$9,255),Capacity!$S$3:$S$258,0),2)))</f>
        <v/>
      </c>
      <c r="IX25" t="str">
        <f>IF(IX24="","",IF($FI24="Y",0,INDEX(Capacity!$S$3:$T$258,MATCH(MOD(INDEX(Capacity!$V$3:$W$258,MATCH(INDEX($J24:$FE24,1,$FJ24),Capacity!$V$3:$V$258,0),2)+IX$9,255),Capacity!$S$3:$S$258,0),2)))</f>
        <v/>
      </c>
      <c r="IY25" t="str">
        <f>IF(IY24="","",IF($FI24="Y",0,INDEX(Capacity!$S$3:$T$258,MATCH(MOD(INDEX(Capacity!$V$3:$W$258,MATCH(INDEX($J24:$FE24,1,$FJ24),Capacity!$V$3:$V$258,0),2)+IY$9,255),Capacity!$S$3:$S$258,0),2)))</f>
        <v/>
      </c>
      <c r="IZ25" t="str">
        <f>IF(IZ24="","",IF($FI24="Y",0,INDEX(Capacity!$S$3:$T$258,MATCH(MOD(INDEX(Capacity!$V$3:$W$258,MATCH(INDEX($J24:$FE24,1,$FJ24),Capacity!$V$3:$V$258,0),2)+IZ$9,255),Capacity!$S$3:$S$258,0),2)))</f>
        <v/>
      </c>
      <c r="JA25" t="str">
        <f>IF(JA24="","",IF($FI24="Y",0,INDEX(Capacity!$S$3:$T$258,MATCH(MOD(INDEX(Capacity!$V$3:$W$258,MATCH(INDEX($J24:$FE24,1,$FJ24),Capacity!$V$3:$V$258,0),2)+JA$9,255),Capacity!$S$3:$S$258,0),2)))</f>
        <v/>
      </c>
      <c r="JB25" t="str">
        <f>IF(JB24="","",IF($FI24="Y",0,INDEX(Capacity!$S$3:$T$258,MATCH(MOD(INDEX(Capacity!$V$3:$W$258,MATCH(INDEX($J24:$FE24,1,$FJ24),Capacity!$V$3:$V$258,0),2)+JB$9,255),Capacity!$S$3:$S$258,0),2)))</f>
        <v/>
      </c>
      <c r="JC25" t="str">
        <f>IF(JC24="","",IF($FI24="Y",0,INDEX(Capacity!$S$3:$T$258,MATCH(MOD(INDEX(Capacity!$V$3:$W$258,MATCH(INDEX($J24:$FE24,1,$FJ24),Capacity!$V$3:$V$258,0),2)+JC$9,255),Capacity!$S$3:$S$258,0),2)))</f>
        <v/>
      </c>
      <c r="JD25" t="str">
        <f>IF(JD24="","",IF($FI24="Y",0,INDEX(Capacity!$S$3:$T$258,MATCH(MOD(INDEX(Capacity!$V$3:$W$258,MATCH(INDEX($J24:$FE24,1,$FJ24),Capacity!$V$3:$V$258,0),2)+JD$9,255),Capacity!$S$3:$S$258,0),2)))</f>
        <v/>
      </c>
      <c r="JE25" t="str">
        <f>IF(JE24="","",IF($FI24="Y",0,INDEX(Capacity!$S$3:$T$258,MATCH(MOD(INDEX(Capacity!$V$3:$W$258,MATCH(INDEX($J24:$FE24,1,$FJ24),Capacity!$V$3:$V$258,0),2)+JE$9,255),Capacity!$S$3:$S$258,0),2)))</f>
        <v/>
      </c>
      <c r="JF25" t="str">
        <f>IF(JF24="","",IF($FI24="Y",0,INDEX(Capacity!$S$3:$T$258,MATCH(MOD(INDEX(Capacity!$V$3:$W$258,MATCH(INDEX($J24:$FE24,1,$FJ24),Capacity!$V$3:$V$258,0),2)+JF$9,255),Capacity!$S$3:$S$258,0),2)))</f>
        <v/>
      </c>
      <c r="JG25" t="str">
        <f>IF(JG24="","",IF($FI24="Y",0,INDEX(Capacity!$S$3:$T$258,MATCH(MOD(INDEX(Capacity!$V$3:$W$258,MATCH(INDEX($J24:$FE24,1,$FJ24),Capacity!$V$3:$V$258,0),2)+JG$9,255),Capacity!$S$3:$S$258,0),2)))</f>
        <v/>
      </c>
      <c r="JH25" t="str">
        <f>IF(JH24="","",IF($FI24="Y",0,INDEX(Capacity!$S$3:$T$258,MATCH(MOD(INDEX(Capacity!$V$3:$W$258,MATCH(INDEX($J24:$FE24,1,$FJ24),Capacity!$V$3:$V$258,0),2)+JH$9,255),Capacity!$S$3:$S$258,0),2)))</f>
        <v/>
      </c>
      <c r="JI25" t="str">
        <f>IF(JI24="","",IF($FI24="Y",0,INDEX(Capacity!$S$3:$T$258,MATCH(MOD(INDEX(Capacity!$V$3:$W$258,MATCH(INDEX($J24:$FE24,1,$FJ24),Capacity!$V$3:$V$258,0),2)+JI$9,255),Capacity!$S$3:$S$258,0),2)))</f>
        <v/>
      </c>
      <c r="JJ25" t="str">
        <f>IF(JJ24="","",IF($FI24="Y",0,INDEX(Capacity!$S$3:$T$258,MATCH(MOD(INDEX(Capacity!$V$3:$W$258,MATCH(INDEX($J24:$FE24,1,$FJ24),Capacity!$V$3:$V$258,0),2)+JJ$9,255),Capacity!$S$3:$S$258,0),2)))</f>
        <v/>
      </c>
      <c r="JK25" t="str">
        <f>IF(JK24="","",IF($FI24="Y",0,INDEX(Capacity!$S$3:$T$258,MATCH(MOD(INDEX(Capacity!$V$3:$W$258,MATCH(INDEX($J24:$FE24,1,$FJ24),Capacity!$V$3:$V$258,0),2)+JK$9,255),Capacity!$S$3:$S$258,0),2)))</f>
        <v/>
      </c>
      <c r="JL25" t="str">
        <f>IF(JL24="","",IF($FI24="Y",0,INDEX(Capacity!$S$3:$T$258,MATCH(MOD(INDEX(Capacity!$V$3:$W$258,MATCH(INDEX($J24:$FE24,1,$FJ24),Capacity!$V$3:$V$258,0),2)+JL$9,255),Capacity!$S$3:$S$258,0),2)))</f>
        <v/>
      </c>
      <c r="JM25" t="str">
        <f>IF(JM24="","",IF($FI24="Y",0,INDEX(Capacity!$S$3:$T$258,MATCH(MOD(INDEX(Capacity!$V$3:$W$258,MATCH(INDEX($J24:$FE24,1,$FJ24),Capacity!$V$3:$V$258,0),2)+JM$9,255),Capacity!$S$3:$S$258,0),2)))</f>
        <v/>
      </c>
      <c r="JN25" t="str">
        <f>IF(JN24="","",IF($FI24="Y",0,INDEX(Capacity!$S$3:$T$258,MATCH(MOD(INDEX(Capacity!$V$3:$W$258,MATCH(INDEX($J24:$FE24,1,$FJ24),Capacity!$V$3:$V$258,0),2)+JN$9,255),Capacity!$S$3:$S$258,0),2)))</f>
        <v/>
      </c>
      <c r="JO25" t="str">
        <f>IF(JO24="","",IF($FI24="Y",0,INDEX(Capacity!$S$3:$T$258,MATCH(MOD(INDEX(Capacity!$V$3:$W$258,MATCH(INDEX($J24:$FE24,1,$FJ24),Capacity!$V$3:$V$258,0),2)+JO$9,255),Capacity!$S$3:$S$258,0),2)))</f>
        <v/>
      </c>
      <c r="JP25" t="str">
        <f>IF(JP24="","",IF($FI24="Y",0,INDEX(Capacity!$S$3:$T$258,MATCH(MOD(INDEX(Capacity!$V$3:$W$258,MATCH(INDEX($J24:$FE24,1,$FJ24),Capacity!$V$3:$V$258,0),2)+JP$9,255),Capacity!$S$3:$S$258,0),2)))</f>
        <v/>
      </c>
      <c r="JQ25" t="str">
        <f>IF(JQ24="","",IF($FI24="Y",0,INDEX(Capacity!$S$3:$T$258,MATCH(MOD(INDEX(Capacity!$V$3:$W$258,MATCH(INDEX($J24:$FE24,1,$FJ24),Capacity!$V$3:$V$258,0),2)+JQ$9,255),Capacity!$S$3:$S$258,0),2)))</f>
        <v/>
      </c>
      <c r="JR25" t="str">
        <f>IF(JR24="","",IF($FI24="Y",0,INDEX(Capacity!$S$3:$T$258,MATCH(MOD(INDEX(Capacity!$V$3:$W$258,MATCH(INDEX($J24:$FE24,1,$FJ24),Capacity!$V$3:$V$258,0),2)+JR$9,255),Capacity!$S$3:$S$258,0),2)))</f>
        <v/>
      </c>
      <c r="JS25" t="str">
        <f>IF(JS24="","",IF($FI24="Y",0,INDEX(Capacity!$S$3:$T$258,MATCH(MOD(INDEX(Capacity!$V$3:$W$258,MATCH(INDEX($J24:$FE24,1,$FJ24),Capacity!$V$3:$V$258,0),2)+JS$9,255),Capacity!$S$3:$S$258,0),2)))</f>
        <v/>
      </c>
      <c r="JT25" t="str">
        <f>IF(JT24="","",IF($FI24="Y",0,INDEX(Capacity!$S$3:$T$258,MATCH(MOD(INDEX(Capacity!$V$3:$W$258,MATCH(INDEX($J24:$FE24,1,$FJ24),Capacity!$V$3:$V$258,0),2)+JT$9,255),Capacity!$S$3:$S$258,0),2)))</f>
        <v/>
      </c>
      <c r="JU25" t="str">
        <f>IF(JU24="","",IF($FI24="Y",0,INDEX(Capacity!$S$3:$T$258,MATCH(MOD(INDEX(Capacity!$V$3:$W$258,MATCH(INDEX($J24:$FE24,1,$FJ24),Capacity!$V$3:$V$258,0),2)+JU$9,255),Capacity!$S$3:$S$258,0),2)))</f>
        <v/>
      </c>
      <c r="JV25" t="str">
        <f>IF(JV24="","",IF($FI24="Y",0,INDEX(Capacity!$S$3:$T$258,MATCH(MOD(INDEX(Capacity!$V$3:$W$258,MATCH(INDEX($J24:$FE24,1,$FJ24),Capacity!$V$3:$V$258,0),2)+JV$9,255),Capacity!$S$3:$S$258,0),2)))</f>
        <v/>
      </c>
      <c r="JW25" t="str">
        <f>IF(JW24="","",IF($FI24="Y",0,INDEX(Capacity!$S$3:$T$258,MATCH(MOD(INDEX(Capacity!$V$3:$W$258,MATCH(INDEX($J24:$FE24,1,$FJ24),Capacity!$V$3:$V$258,0),2)+JW$9,255),Capacity!$S$3:$S$258,0),2)))</f>
        <v/>
      </c>
      <c r="JX25" t="str">
        <f>IF(JX24="","",IF($FI24="Y",0,INDEX(Capacity!$S$3:$T$258,MATCH(MOD(INDEX(Capacity!$V$3:$W$258,MATCH(INDEX($J24:$FE24,1,$FJ24),Capacity!$V$3:$V$258,0),2)+JX$9,255),Capacity!$S$3:$S$258,0),2)))</f>
        <v/>
      </c>
      <c r="JY25" t="str">
        <f>IF(JY24="","",IF($FI24="Y",0,INDEX(Capacity!$S$3:$T$258,MATCH(MOD(INDEX(Capacity!$V$3:$W$258,MATCH(INDEX($J24:$FE24,1,$FJ24),Capacity!$V$3:$V$258,0),2)+JY$9,255),Capacity!$S$3:$S$258,0),2)))</f>
        <v/>
      </c>
      <c r="JZ25" t="str">
        <f>IF(JZ24="","",IF($FI24="Y",0,INDEX(Capacity!$S$3:$T$258,MATCH(MOD(INDEX(Capacity!$V$3:$W$258,MATCH(INDEX($J24:$FE24,1,$FJ24),Capacity!$V$3:$V$258,0),2)+JZ$9,255),Capacity!$S$3:$S$258,0),2)))</f>
        <v/>
      </c>
      <c r="KA25" t="str">
        <f>IF(KA24="","",IF($FI24="Y",0,INDEX(Capacity!$S$3:$T$258,MATCH(MOD(INDEX(Capacity!$V$3:$W$258,MATCH(INDEX($J24:$FE24,1,$FJ24),Capacity!$V$3:$V$258,0),2)+KA$9,255),Capacity!$S$3:$S$258,0),2)))</f>
        <v/>
      </c>
      <c r="KB25" t="str">
        <f>IF(KB24="","",IF($FI24="Y",0,INDEX(Capacity!$S$3:$T$258,MATCH(MOD(INDEX(Capacity!$V$3:$W$258,MATCH(INDEX($J24:$FE24,1,$FJ24),Capacity!$V$3:$V$258,0),2)+KB$9,255),Capacity!$S$3:$S$258,0),2)))</f>
        <v/>
      </c>
      <c r="KC25" t="str">
        <f>IF(KC24="","",IF($FI24="Y",0,INDEX(Capacity!$S$3:$T$258,MATCH(MOD(INDEX(Capacity!$V$3:$W$258,MATCH(INDEX($J24:$FE24,1,$FJ24),Capacity!$V$3:$V$258,0),2)+KC$9,255),Capacity!$S$3:$S$258,0),2)))</f>
        <v/>
      </c>
      <c r="KD25" t="str">
        <f>IF(KD24="","",IF($FI24="Y",0,INDEX(Capacity!$S$3:$T$258,MATCH(MOD(INDEX(Capacity!$V$3:$W$258,MATCH(INDEX($J24:$FE24,1,$FJ24),Capacity!$V$3:$V$258,0),2)+KD$9,255),Capacity!$S$3:$S$258,0),2)))</f>
        <v/>
      </c>
      <c r="KE25" t="str">
        <f>IF(KE24="","",IF($FI24="Y",0,INDEX(Capacity!$S$3:$T$258,MATCH(MOD(INDEX(Capacity!$V$3:$W$258,MATCH(INDEX($J24:$FE24,1,$FJ24),Capacity!$V$3:$V$258,0),2)+KE$9,255),Capacity!$S$3:$S$258,0),2)))</f>
        <v/>
      </c>
      <c r="KF25" t="str">
        <f>IF(KF24="","",IF($FI24="Y",0,INDEX(Capacity!$S$3:$T$258,MATCH(MOD(INDEX(Capacity!$V$3:$W$258,MATCH(INDEX($J24:$FE24,1,$FJ24),Capacity!$V$3:$V$258,0),2)+KF$9,255),Capacity!$S$3:$S$258,0),2)))</f>
        <v/>
      </c>
      <c r="KG25" t="str">
        <f>IF(KG24="","",IF($FI24="Y",0,INDEX(Capacity!$S$3:$T$258,MATCH(MOD(INDEX(Capacity!$V$3:$W$258,MATCH(INDEX($J24:$FE24,1,$FJ24),Capacity!$V$3:$V$258,0),2)+KG$9,255),Capacity!$S$3:$S$258,0),2)))</f>
        <v/>
      </c>
      <c r="KH25" t="str">
        <f>IF(KH24="","",IF($FI24="Y",0,INDEX(Capacity!$S$3:$T$258,MATCH(MOD(INDEX(Capacity!$V$3:$W$258,MATCH(INDEX($J24:$FE24,1,$FJ24),Capacity!$V$3:$V$258,0),2)+KH$9,255),Capacity!$S$3:$S$258,0),2)))</f>
        <v/>
      </c>
      <c r="KI25" t="str">
        <f>IF(KI24="","",IF($FI24="Y",0,INDEX(Capacity!$S$3:$T$258,MATCH(MOD(INDEX(Capacity!$V$3:$W$258,MATCH(INDEX($J24:$FE24,1,$FJ24),Capacity!$V$3:$V$258,0),2)+KI$9,255),Capacity!$S$3:$S$258,0),2)))</f>
        <v/>
      </c>
      <c r="KJ25" t="str">
        <f>IF(KJ24="","",IF($FI24="Y",0,INDEX(Capacity!$S$3:$T$258,MATCH(MOD(INDEX(Capacity!$V$3:$W$258,MATCH(INDEX($J24:$FE24,1,$FJ24),Capacity!$V$3:$V$258,0),2)+KJ$9,255),Capacity!$S$3:$S$258,0),2)))</f>
        <v/>
      </c>
      <c r="KK25" t="str">
        <f>IF(KK24="","",IF($FI24="Y",0,INDEX(Capacity!$S$3:$T$258,MATCH(MOD(INDEX(Capacity!$V$3:$W$258,MATCH(INDEX($J24:$FE24,1,$FJ24),Capacity!$V$3:$V$258,0),2)+KK$9,255),Capacity!$S$3:$S$258,0),2)))</f>
        <v/>
      </c>
      <c r="KL25" t="str">
        <f>IF(KL24="","",IF($FI24="Y",0,INDEX(Capacity!$S$3:$T$258,MATCH(MOD(INDEX(Capacity!$V$3:$W$258,MATCH(INDEX($J24:$FE24,1,$FJ24),Capacity!$V$3:$V$258,0),2)+KL$9,255),Capacity!$S$3:$S$258,0),2)))</f>
        <v/>
      </c>
      <c r="KM25" t="str">
        <f>IF(KM24="","",IF($FI24="Y",0,INDEX(Capacity!$S$3:$T$258,MATCH(MOD(INDEX(Capacity!$V$3:$W$258,MATCH(INDEX($J24:$FE24,1,$FJ24),Capacity!$V$3:$V$258,0),2)+KM$9,255),Capacity!$S$3:$S$258,0),2)))</f>
        <v/>
      </c>
      <c r="KN25" t="str">
        <f>IF(KN24="","",IF($FI24="Y",0,INDEX(Capacity!$S$3:$T$258,MATCH(MOD(INDEX(Capacity!$V$3:$W$258,MATCH(INDEX($J24:$FE24,1,$FJ24),Capacity!$V$3:$V$258,0),2)+KN$9,255),Capacity!$S$3:$S$258,0),2)))</f>
        <v/>
      </c>
      <c r="KO25" t="str">
        <f>IF(KO24="","",IF($FI24="Y",0,INDEX(Capacity!$S$3:$T$258,MATCH(MOD(INDEX(Capacity!$V$3:$W$258,MATCH(INDEX($J24:$FE24,1,$FJ24),Capacity!$V$3:$V$258,0),2)+KO$9,255),Capacity!$S$3:$S$258,0),2)))</f>
        <v/>
      </c>
      <c r="KP25" t="str">
        <f>IF(KP24="","",IF($FI24="Y",0,INDEX(Capacity!$S$3:$T$258,MATCH(MOD(INDEX(Capacity!$V$3:$W$258,MATCH(INDEX($J24:$FE24,1,$FJ24),Capacity!$V$3:$V$258,0),2)+KP$9,255),Capacity!$S$3:$S$258,0),2)))</f>
        <v/>
      </c>
      <c r="KQ25" t="str">
        <f>IF(KQ24="","",IF($FI24="Y",0,INDEX(Capacity!$S$3:$T$258,MATCH(MOD(INDEX(Capacity!$V$3:$W$258,MATCH(INDEX($J24:$FE24,1,$FJ24),Capacity!$V$3:$V$258,0),2)+KQ$9,255),Capacity!$S$3:$S$258,0),2)))</f>
        <v/>
      </c>
      <c r="KR25" t="str">
        <f>IF(KR24="","",IF($FI24="Y",0,INDEX(Capacity!$S$3:$T$258,MATCH(MOD(INDEX(Capacity!$V$3:$W$258,MATCH(INDEX($J24:$FE24,1,$FJ24),Capacity!$V$3:$V$258,0),2)+KR$9,255),Capacity!$S$3:$S$258,0),2)))</f>
        <v/>
      </c>
      <c r="KS25" t="str">
        <f>IF(KS24="","",IF($FI24="Y",0,INDEX(Capacity!$S$3:$T$258,MATCH(MOD(INDEX(Capacity!$V$3:$W$258,MATCH(INDEX($J24:$FE24,1,$FJ24),Capacity!$V$3:$V$258,0),2)+KS$9,255),Capacity!$S$3:$S$258,0),2)))</f>
        <v/>
      </c>
      <c r="KT25" t="str">
        <f>IF(KT24="","",IF($FI24="Y",0,INDEX(Capacity!$S$3:$T$258,MATCH(MOD(INDEX(Capacity!$V$3:$W$258,MATCH(INDEX($J24:$FE24,1,$FJ24),Capacity!$V$3:$V$258,0),2)+KT$9,255),Capacity!$S$3:$S$258,0),2)))</f>
        <v/>
      </c>
      <c r="KU25" t="str">
        <f>IF(KU24="","",IF($FI24="Y",0,INDEX(Capacity!$S$3:$T$258,MATCH(MOD(INDEX(Capacity!$V$3:$W$258,MATCH(INDEX($J24:$FE24,1,$FJ24),Capacity!$V$3:$V$258,0),2)+KU$9,255),Capacity!$S$3:$S$258,0),2)))</f>
        <v/>
      </c>
      <c r="KV25" t="str">
        <f>IF(KV24="","",IF($FI24="Y",0,INDEX(Capacity!$S$3:$T$258,MATCH(MOD(INDEX(Capacity!$V$3:$W$258,MATCH(INDEX($J24:$FE24,1,$FJ24),Capacity!$V$3:$V$258,0),2)+KV$9,255),Capacity!$S$3:$S$258,0),2)))</f>
        <v/>
      </c>
      <c r="KW25" t="str">
        <f>IF(KW24="","",IF($FI24="Y",0,INDEX(Capacity!$S$3:$T$258,MATCH(MOD(INDEX(Capacity!$V$3:$W$258,MATCH(INDEX($J24:$FE24,1,$FJ24),Capacity!$V$3:$V$258,0),2)+KW$9,255),Capacity!$S$3:$S$258,0),2)))</f>
        <v/>
      </c>
      <c r="KX25" t="str">
        <f>IF(KX24="","",IF($FI24="Y",0,INDEX(Capacity!$S$3:$T$258,MATCH(MOD(INDEX(Capacity!$V$3:$W$258,MATCH(INDEX($J24:$FE24,1,$FJ24),Capacity!$V$3:$V$258,0),2)+KX$9,255),Capacity!$S$3:$S$258,0),2)))</f>
        <v/>
      </c>
      <c r="KY25" t="str">
        <f>IF(KY24="","",IF($FI24="Y",0,INDEX(Capacity!$S$3:$T$258,MATCH(MOD(INDEX(Capacity!$V$3:$W$258,MATCH(INDEX($J24:$FE24,1,$FJ24),Capacity!$V$3:$V$258,0),2)+KY$9,255),Capacity!$S$3:$S$258,0),2)))</f>
        <v/>
      </c>
      <c r="KZ25" t="str">
        <f>IF(KZ24="","",IF($FI24="Y",0,INDEX(Capacity!$S$3:$T$258,MATCH(MOD(INDEX(Capacity!$V$3:$W$258,MATCH(INDEX($J24:$FE24,1,$FJ24),Capacity!$V$3:$V$258,0),2)+KZ$9,255),Capacity!$S$3:$S$258,0),2)))</f>
        <v/>
      </c>
      <c r="LA25" t="str">
        <f>IF(LA24="","",IF($FI24="Y",0,INDEX(Capacity!$S$3:$T$258,MATCH(MOD(INDEX(Capacity!$V$3:$W$258,MATCH(INDEX($J24:$FE24,1,$FJ24),Capacity!$V$3:$V$258,0),2)+LA$9,255),Capacity!$S$3:$S$258,0),2)))</f>
        <v/>
      </c>
      <c r="LB25" t="str">
        <f>IF(LB24="","",IF($FI24="Y",0,INDEX(Capacity!$S$3:$T$258,MATCH(MOD(INDEX(Capacity!$V$3:$W$258,MATCH(INDEX($J24:$FE24,1,$FJ24),Capacity!$V$3:$V$258,0),2)+LB$9,255),Capacity!$S$3:$S$258,0),2)))</f>
        <v/>
      </c>
      <c r="LC25" t="str">
        <f>IF(LC24="","",IF($FI24="Y",0,INDEX(Capacity!$S$3:$T$258,MATCH(MOD(INDEX(Capacity!$V$3:$W$258,MATCH(INDEX($J24:$FE24,1,$FJ24),Capacity!$V$3:$V$258,0),2)+LC$9,255),Capacity!$S$3:$S$258,0),2)))</f>
        <v/>
      </c>
      <c r="LD25" t="str">
        <f>IF(LD24="","",IF($FI24="Y",0,INDEX(Capacity!$S$3:$T$258,MATCH(MOD(INDEX(Capacity!$V$3:$W$258,MATCH(INDEX($J24:$FE24,1,$FJ24),Capacity!$V$3:$V$258,0),2)+LD$9,255),Capacity!$S$3:$S$258,0),2)))</f>
        <v/>
      </c>
      <c r="LE25" t="str">
        <f>IF(LE24="","",IF($FI24="Y",0,INDEX(Capacity!$S$3:$T$258,MATCH(MOD(INDEX(Capacity!$V$3:$W$258,MATCH(INDEX($J24:$FE24,1,$FJ24),Capacity!$V$3:$V$258,0),2)+LE$9,255),Capacity!$S$3:$S$258,0),2)))</f>
        <v/>
      </c>
      <c r="LF25" t="str">
        <f>IF(LF24="","",IF($FI24="Y",0,INDEX(Capacity!$S$3:$T$258,MATCH(MOD(INDEX(Capacity!$V$3:$W$258,MATCH(INDEX($J24:$FE24,1,$FJ24),Capacity!$V$3:$V$258,0),2)+LF$9,255),Capacity!$S$3:$S$258,0),2)))</f>
        <v/>
      </c>
      <c r="LG25" t="str">
        <f>IF(LG24="","",IF($FI24="Y",0,INDEX(Capacity!$S$3:$T$258,MATCH(MOD(INDEX(Capacity!$V$3:$W$258,MATCH(INDEX($J24:$FE24,1,$FJ24),Capacity!$V$3:$V$258,0),2)+LG$9,255),Capacity!$S$3:$S$258,0),2)))</f>
        <v/>
      </c>
      <c r="LH25" t="str">
        <f>IF(LH24="","",IF($FI24="Y",0,INDEX(Capacity!$S$3:$T$258,MATCH(MOD(INDEX(Capacity!$V$3:$W$258,MATCH(INDEX($J24:$FE24,1,$FJ24),Capacity!$V$3:$V$258,0),2)+LH$9,255),Capacity!$S$3:$S$258,0),2)))</f>
        <v/>
      </c>
    </row>
    <row r="26" spans="2:320" x14ac:dyDescent="0.25">
      <c r="I26" s="7">
        <f t="shared" si="26"/>
        <v>17</v>
      </c>
      <c r="J26" t="str">
        <f t="shared" si="33"/>
        <v/>
      </c>
      <c r="K26" t="str">
        <f t="shared" si="33"/>
        <v/>
      </c>
      <c r="L26" t="str">
        <f t="shared" si="33"/>
        <v/>
      </c>
      <c r="M26" t="str">
        <f t="shared" si="33"/>
        <v/>
      </c>
      <c r="N26" t="str">
        <f t="shared" si="33"/>
        <v/>
      </c>
      <c r="O26" t="str">
        <f t="shared" si="33"/>
        <v/>
      </c>
      <c r="P26" t="str">
        <f t="shared" si="33"/>
        <v/>
      </c>
      <c r="Q26" t="str">
        <f t="shared" si="33"/>
        <v/>
      </c>
      <c r="R26" t="str">
        <f t="shared" si="33"/>
        <v/>
      </c>
      <c r="S26" t="str">
        <f t="shared" si="33"/>
        <v/>
      </c>
      <c r="T26" t="str">
        <f t="shared" si="33"/>
        <v/>
      </c>
      <c r="U26" t="str">
        <f t="shared" si="33"/>
        <v/>
      </c>
      <c r="V26" t="str">
        <f t="shared" si="33"/>
        <v/>
      </c>
      <c r="W26" t="str">
        <f t="shared" si="33"/>
        <v/>
      </c>
      <c r="X26" t="str">
        <f t="shared" si="33"/>
        <v/>
      </c>
      <c r="Y26" t="str">
        <f t="shared" si="33"/>
        <v/>
      </c>
      <c r="Z26">
        <f t="shared" si="38"/>
        <v>0</v>
      </c>
      <c r="AA26">
        <f t="shared" si="38"/>
        <v>51</v>
      </c>
      <c r="AB26">
        <f t="shared" si="37"/>
        <v>96</v>
      </c>
      <c r="AC26">
        <f t="shared" si="37"/>
        <v>192</v>
      </c>
      <c r="AD26">
        <f t="shared" si="37"/>
        <v>201</v>
      </c>
      <c r="AE26">
        <f t="shared" si="37"/>
        <v>110</v>
      </c>
      <c r="AF26">
        <f t="shared" si="37"/>
        <v>202</v>
      </c>
      <c r="AG26">
        <f t="shared" si="37"/>
        <v>16</v>
      </c>
      <c r="AH26">
        <f t="shared" si="37"/>
        <v>239</v>
      </c>
      <c r="AI26">
        <f t="shared" si="37"/>
        <v>27</v>
      </c>
      <c r="AJ26">
        <f t="shared" si="37"/>
        <v>234</v>
      </c>
      <c r="AK26">
        <f t="shared" si="37"/>
        <v>17</v>
      </c>
      <c r="AL26">
        <f t="shared" si="37"/>
        <v>236</v>
      </c>
      <c r="AM26">
        <f t="shared" si="37"/>
        <v>17</v>
      </c>
      <c r="AN26">
        <f t="shared" si="37"/>
        <v>236</v>
      </c>
      <c r="AO26">
        <f t="shared" si="37"/>
        <v>17</v>
      </c>
      <c r="AP26">
        <f t="shared" si="37"/>
        <v>236</v>
      </c>
      <c r="AQ26">
        <f t="shared" si="37"/>
        <v>17</v>
      </c>
      <c r="AR26">
        <f t="shared" si="37"/>
        <v>0</v>
      </c>
      <c r="AS26">
        <f t="shared" si="37"/>
        <v>0</v>
      </c>
      <c r="AT26">
        <f t="shared" si="37"/>
        <v>0</v>
      </c>
      <c r="AU26">
        <f t="shared" si="37"/>
        <v>0</v>
      </c>
      <c r="AV26">
        <f t="shared" si="37"/>
        <v>0</v>
      </c>
      <c r="AW26">
        <f t="shared" si="37"/>
        <v>0</v>
      </c>
      <c r="AX26">
        <f t="shared" si="37"/>
        <v>0</v>
      </c>
      <c r="AY26">
        <f t="shared" si="37"/>
        <v>0</v>
      </c>
      <c r="AZ26">
        <f t="shared" si="37"/>
        <v>0</v>
      </c>
      <c r="BA26">
        <f t="shared" si="37"/>
        <v>0</v>
      </c>
      <c r="BB26">
        <f t="shared" si="37"/>
        <v>0</v>
      </c>
      <c r="BC26">
        <f t="shared" si="37"/>
        <v>0</v>
      </c>
      <c r="BD26">
        <f t="shared" si="37"/>
        <v>0</v>
      </c>
      <c r="BE26">
        <f t="shared" si="37"/>
        <v>0</v>
      </c>
      <c r="BF26">
        <f t="shared" si="37"/>
        <v>0</v>
      </c>
      <c r="BG26">
        <f t="shared" si="37"/>
        <v>0</v>
      </c>
      <c r="BH26">
        <f t="shared" si="37"/>
        <v>0</v>
      </c>
      <c r="BI26">
        <f t="shared" si="37"/>
        <v>0</v>
      </c>
      <c r="BJ26">
        <f t="shared" si="37"/>
        <v>0</v>
      </c>
      <c r="BK26">
        <f t="shared" si="37"/>
        <v>0</v>
      </c>
      <c r="BL26">
        <f t="shared" si="37"/>
        <v>0</v>
      </c>
      <c r="BM26">
        <f t="shared" si="37"/>
        <v>0</v>
      </c>
      <c r="BN26">
        <f t="shared" si="37"/>
        <v>0</v>
      </c>
      <c r="BO26">
        <f t="shared" si="37"/>
        <v>0</v>
      </c>
      <c r="BP26">
        <f t="shared" si="37"/>
        <v>0</v>
      </c>
      <c r="BQ26">
        <f t="shared" si="37"/>
        <v>0</v>
      </c>
      <c r="BR26">
        <f t="shared" si="37"/>
        <v>0</v>
      </c>
      <c r="BS26">
        <f t="shared" si="37"/>
        <v>0</v>
      </c>
      <c r="BT26">
        <f t="shared" si="37"/>
        <v>0</v>
      </c>
      <c r="BU26">
        <f t="shared" si="28"/>
        <v>0</v>
      </c>
      <c r="BV26">
        <f t="shared" si="28"/>
        <v>0</v>
      </c>
      <c r="BW26">
        <f t="shared" si="28"/>
        <v>0</v>
      </c>
      <c r="BX26">
        <f t="shared" si="28"/>
        <v>0</v>
      </c>
      <c r="BY26">
        <f t="shared" si="28"/>
        <v>0</v>
      </c>
      <c r="BZ26">
        <f t="shared" si="28"/>
        <v>0</v>
      </c>
      <c r="CA26">
        <f t="shared" si="28"/>
        <v>0</v>
      </c>
      <c r="CB26">
        <f t="shared" si="28"/>
        <v>0</v>
      </c>
      <c r="CC26">
        <f t="shared" si="28"/>
        <v>0</v>
      </c>
      <c r="CD26">
        <f t="shared" si="28"/>
        <v>0</v>
      </c>
      <c r="CE26">
        <f t="shared" si="28"/>
        <v>0</v>
      </c>
      <c r="CF26">
        <f t="shared" si="28"/>
        <v>0</v>
      </c>
      <c r="CG26">
        <f t="shared" si="28"/>
        <v>0</v>
      </c>
      <c r="CH26">
        <f t="shared" si="28"/>
        <v>0</v>
      </c>
      <c r="CI26">
        <f t="shared" si="28"/>
        <v>0</v>
      </c>
      <c r="CJ26">
        <f t="shared" si="28"/>
        <v>0</v>
      </c>
      <c r="CK26">
        <f t="shared" si="35"/>
        <v>0</v>
      </c>
      <c r="CL26">
        <f t="shared" si="35"/>
        <v>0</v>
      </c>
      <c r="CM26">
        <f t="shared" si="35"/>
        <v>0</v>
      </c>
      <c r="CN26">
        <f t="shared" si="35"/>
        <v>0</v>
      </c>
      <c r="CO26">
        <f t="shared" si="35"/>
        <v>0</v>
      </c>
      <c r="CP26">
        <f t="shared" si="35"/>
        <v>0</v>
      </c>
      <c r="CQ26">
        <f t="shared" si="35"/>
        <v>0</v>
      </c>
      <c r="CR26">
        <f t="shared" si="35"/>
        <v>0</v>
      </c>
      <c r="CS26">
        <f t="shared" si="35"/>
        <v>0</v>
      </c>
      <c r="CT26">
        <f t="shared" si="35"/>
        <v>0</v>
      </c>
      <c r="CU26">
        <f t="shared" si="35"/>
        <v>0</v>
      </c>
      <c r="CV26">
        <f t="shared" si="35"/>
        <v>0</v>
      </c>
      <c r="CW26">
        <f t="shared" si="35"/>
        <v>0</v>
      </c>
      <c r="CX26">
        <f t="shared" si="35"/>
        <v>0</v>
      </c>
      <c r="CY26">
        <f t="shared" si="35"/>
        <v>0</v>
      </c>
      <c r="CZ26">
        <f t="shared" si="34"/>
        <v>0</v>
      </c>
      <c r="DA26">
        <f t="shared" si="34"/>
        <v>0</v>
      </c>
      <c r="DB26">
        <f t="shared" si="34"/>
        <v>0</v>
      </c>
      <c r="DC26">
        <f t="shared" si="34"/>
        <v>0</v>
      </c>
      <c r="DD26">
        <f t="shared" si="34"/>
        <v>0</v>
      </c>
      <c r="DE26">
        <f t="shared" si="34"/>
        <v>0</v>
      </c>
      <c r="DF26">
        <f t="shared" si="34"/>
        <v>0</v>
      </c>
      <c r="DG26">
        <f t="shared" si="34"/>
        <v>0</v>
      </c>
      <c r="DH26">
        <f t="shared" si="34"/>
        <v>0</v>
      </c>
      <c r="DI26">
        <f t="shared" si="34"/>
        <v>0</v>
      </c>
      <c r="DJ26">
        <f t="shared" si="34"/>
        <v>0</v>
      </c>
      <c r="DK26">
        <f t="shared" si="34"/>
        <v>0</v>
      </c>
      <c r="DL26">
        <f t="shared" si="34"/>
        <v>0</v>
      </c>
      <c r="DM26">
        <f t="shared" si="34"/>
        <v>0</v>
      </c>
      <c r="DN26">
        <f t="shared" si="34"/>
        <v>0</v>
      </c>
      <c r="DO26">
        <f t="shared" si="34"/>
        <v>0</v>
      </c>
      <c r="DP26">
        <f t="shared" si="34"/>
        <v>0</v>
      </c>
      <c r="DQ26">
        <f t="shared" si="34"/>
        <v>0</v>
      </c>
      <c r="DR26">
        <f t="shared" si="34"/>
        <v>0</v>
      </c>
      <c r="DS26">
        <f t="shared" si="34"/>
        <v>0</v>
      </c>
      <c r="DT26">
        <f t="shared" si="34"/>
        <v>0</v>
      </c>
      <c r="DU26">
        <f t="shared" si="34"/>
        <v>0</v>
      </c>
      <c r="DV26">
        <f t="shared" si="34"/>
        <v>0</v>
      </c>
      <c r="DW26">
        <f t="shared" si="34"/>
        <v>0</v>
      </c>
      <c r="DX26">
        <f t="shared" ref="DX26:EI41" si="39">IFERROR(IF(INDEX($FM$10:$LH$118,$I26,$FK26-DX$8+1)="",_xlfn.BITXOR(DX25,0),_xlfn.BITXOR(DX25,INDEX($FM$10:$LH$118,$I26,$FK26-DX$8+1))),"")</f>
        <v>0</v>
      </c>
      <c r="DY26">
        <f t="shared" si="39"/>
        <v>0</v>
      </c>
      <c r="DZ26">
        <f t="shared" si="39"/>
        <v>0</v>
      </c>
      <c r="EA26">
        <f t="shared" si="39"/>
        <v>0</v>
      </c>
      <c r="EB26">
        <f t="shared" si="39"/>
        <v>0</v>
      </c>
      <c r="EC26">
        <f t="shared" si="39"/>
        <v>0</v>
      </c>
      <c r="ED26">
        <f t="shared" si="39"/>
        <v>0</v>
      </c>
      <c r="EE26">
        <f t="shared" si="39"/>
        <v>0</v>
      </c>
      <c r="EF26">
        <f t="shared" si="39"/>
        <v>0</v>
      </c>
      <c r="EG26">
        <f t="shared" si="29"/>
        <v>0</v>
      </c>
      <c r="EH26">
        <f t="shared" si="29"/>
        <v>0</v>
      </c>
      <c r="EI26">
        <f t="shared" si="29"/>
        <v>0</v>
      </c>
      <c r="EJ26">
        <f t="shared" si="36"/>
        <v>0</v>
      </c>
      <c r="EK26">
        <f t="shared" si="36"/>
        <v>0</v>
      </c>
      <c r="EL26">
        <f t="shared" si="36"/>
        <v>0</v>
      </c>
      <c r="EM26">
        <f t="shared" si="36"/>
        <v>0</v>
      </c>
      <c r="EN26">
        <f t="shared" si="36"/>
        <v>0</v>
      </c>
      <c r="EO26">
        <f t="shared" si="36"/>
        <v>0</v>
      </c>
      <c r="EP26">
        <f t="shared" si="36"/>
        <v>0</v>
      </c>
      <c r="EQ26">
        <f t="shared" si="36"/>
        <v>0</v>
      </c>
      <c r="ER26">
        <f t="shared" si="36"/>
        <v>0</v>
      </c>
      <c r="ES26">
        <f t="shared" si="36"/>
        <v>0</v>
      </c>
      <c r="ET26">
        <f t="shared" si="36"/>
        <v>0</v>
      </c>
      <c r="EU26">
        <f t="shared" si="36"/>
        <v>0</v>
      </c>
      <c r="EV26">
        <f t="shared" si="36"/>
        <v>0</v>
      </c>
      <c r="EW26">
        <f t="shared" si="36"/>
        <v>0</v>
      </c>
      <c r="EX26">
        <f t="shared" si="36"/>
        <v>0</v>
      </c>
      <c r="EY26">
        <f t="shared" si="36"/>
        <v>0</v>
      </c>
      <c r="EZ26">
        <f t="shared" si="36"/>
        <v>0</v>
      </c>
      <c r="FA26">
        <f t="shared" si="36"/>
        <v>0</v>
      </c>
      <c r="FB26">
        <f t="shared" si="36"/>
        <v>0</v>
      </c>
      <c r="FC26">
        <f t="shared" si="36"/>
        <v>0</v>
      </c>
      <c r="FD26">
        <f t="shared" si="36"/>
        <v>0</v>
      </c>
      <c r="FE26">
        <f t="shared" si="36"/>
        <v>0</v>
      </c>
      <c r="FG26" s="48" t="str">
        <f t="shared" si="27"/>
        <v/>
      </c>
      <c r="FI26" s="1" t="str">
        <f t="shared" si="24"/>
        <v/>
      </c>
      <c r="FJ26">
        <f t="shared" si="25"/>
        <v>18</v>
      </c>
      <c r="FK26">
        <f>FM8-FJ25+1</f>
        <v>27</v>
      </c>
      <c r="FM26">
        <f>IF(FM25="","",IF($FI25="Y",0,INDEX(Capacity!$S$3:$T$258,MATCH(MOD(INDEX(Capacity!$V$3:$W$258,MATCH(INDEX($J25:$FE25,1,$FJ25),Capacity!$V$3:$V$258,0),2)+FM$9,255),Capacity!$S$3:$S$258,0),2)))</f>
        <v>203</v>
      </c>
      <c r="FN26">
        <f>IF(FN25="","",IF($FI25="Y",0,INDEX(Capacity!$S$3:$T$258,MATCH(MOD(INDEX(Capacity!$V$3:$W$258,MATCH(INDEX($J25:$FE25,1,$FJ25),Capacity!$V$3:$V$258,0),2)+FN$9,255),Capacity!$S$3:$S$258,0),2)))</f>
        <v>247</v>
      </c>
      <c r="FO26">
        <f>IF(FO25="","",IF($FI25="Y",0,INDEX(Capacity!$S$3:$T$258,MATCH(MOD(INDEX(Capacity!$V$3:$W$258,MATCH(INDEX($J25:$FE25,1,$FJ25),Capacity!$V$3:$V$258,0),2)+FO$9,255),Capacity!$S$3:$S$258,0),2)))</f>
        <v>70</v>
      </c>
      <c r="FP26">
        <f>IF(FP25="","",IF($FI25="Y",0,INDEX(Capacity!$S$3:$T$258,MATCH(MOD(INDEX(Capacity!$V$3:$W$258,MATCH(INDEX($J25:$FE25,1,$FJ25),Capacity!$V$3:$V$258,0),2)+FP$9,255),Capacity!$S$3:$S$258,0),2)))</f>
        <v>12</v>
      </c>
      <c r="FQ26">
        <f>IF(FQ25="","",IF($FI25="Y",0,INDEX(Capacity!$S$3:$T$258,MATCH(MOD(INDEX(Capacity!$V$3:$W$258,MATCH(INDEX($J25:$FE25,1,$FJ25),Capacity!$V$3:$V$258,0),2)+FQ$9,255),Capacity!$S$3:$S$258,0),2)))</f>
        <v>181</v>
      </c>
      <c r="FR26">
        <f>IF(FR25="","",IF($FI25="Y",0,INDEX(Capacity!$S$3:$T$258,MATCH(MOD(INDEX(Capacity!$V$3:$W$258,MATCH(INDEX($J25:$FE25,1,$FJ25),Capacity!$V$3:$V$258,0),2)+FR$9,255),Capacity!$S$3:$S$258,0),2)))</f>
        <v>134</v>
      </c>
      <c r="FS26">
        <f>IF(FS25="","",IF($FI25="Y",0,INDEX(Capacity!$S$3:$T$258,MATCH(MOD(INDEX(Capacity!$V$3:$W$258,MATCH(INDEX($J25:$FE25,1,$FJ25),Capacity!$V$3:$V$258,0),2)+FS$9,255),Capacity!$S$3:$S$258,0),2)))</f>
        <v>10</v>
      </c>
      <c r="FT26">
        <f>IF(FT25="","",IF($FI25="Y",0,INDEX(Capacity!$S$3:$T$258,MATCH(MOD(INDEX(Capacity!$V$3:$W$258,MATCH(INDEX($J25:$FE25,1,$FJ25),Capacity!$V$3:$V$258,0),2)+FT$9,255),Capacity!$S$3:$S$258,0),2)))</f>
        <v>193</v>
      </c>
      <c r="FU26">
        <f>IF(FU25="","",IF($FI25="Y",0,INDEX(Capacity!$S$3:$T$258,MATCH(MOD(INDEX(Capacity!$V$3:$W$258,MATCH(INDEX($J25:$FE25,1,$FJ25),Capacity!$V$3:$V$258,0),2)+FU$9,255),Capacity!$S$3:$S$258,0),2)))</f>
        <v>15</v>
      </c>
      <c r="FV26">
        <f>IF(FV25="","",IF($FI25="Y",0,INDEX(Capacity!$S$3:$T$258,MATCH(MOD(INDEX(Capacity!$V$3:$W$258,MATCH(INDEX($J25:$FE25,1,$FJ25),Capacity!$V$3:$V$258,0),2)+FV$9,255),Capacity!$S$3:$S$258,0),2)))</f>
        <v>135</v>
      </c>
      <c r="FW26">
        <f>IF(FW25="","",IF($FI25="Y",0,INDEX(Capacity!$S$3:$T$258,MATCH(MOD(INDEX(Capacity!$V$3:$W$258,MATCH(INDEX($J25:$FE25,1,$FJ25),Capacity!$V$3:$V$258,0),2)+FW$9,255),Capacity!$S$3:$S$258,0),2)))</f>
        <v>6</v>
      </c>
      <c r="FX26" t="str">
        <f>IF(FX25="","",IF($FI25="Y",0,INDEX(Capacity!$S$3:$T$258,MATCH(MOD(INDEX(Capacity!$V$3:$W$258,MATCH(INDEX($J25:$FE25,1,$FJ25),Capacity!$V$3:$V$258,0),2)+FX$9,255),Capacity!$S$3:$S$258,0),2)))</f>
        <v/>
      </c>
      <c r="FY26" t="str">
        <f>IF(FY25="","",IF($FI25="Y",0,INDEX(Capacity!$S$3:$T$258,MATCH(MOD(INDEX(Capacity!$V$3:$W$258,MATCH(INDEX($J25:$FE25,1,$FJ25),Capacity!$V$3:$V$258,0),2)+FY$9,255),Capacity!$S$3:$S$258,0),2)))</f>
        <v/>
      </c>
      <c r="FZ26" t="str">
        <f>IF(FZ25="","",IF($FI25="Y",0,INDEX(Capacity!$S$3:$T$258,MATCH(MOD(INDEX(Capacity!$V$3:$W$258,MATCH(INDEX($J25:$FE25,1,$FJ25),Capacity!$V$3:$V$258,0),2)+FZ$9,255),Capacity!$S$3:$S$258,0),2)))</f>
        <v/>
      </c>
      <c r="GA26" t="str">
        <f>IF(GA25="","",IF($FI25="Y",0,INDEX(Capacity!$S$3:$T$258,MATCH(MOD(INDEX(Capacity!$V$3:$W$258,MATCH(INDEX($J25:$FE25,1,$FJ25),Capacity!$V$3:$V$258,0),2)+GA$9,255),Capacity!$S$3:$S$258,0),2)))</f>
        <v/>
      </c>
      <c r="GB26" t="str">
        <f>IF(GB25="","",IF($FI25="Y",0,INDEX(Capacity!$S$3:$T$258,MATCH(MOD(INDEX(Capacity!$V$3:$W$258,MATCH(INDEX($J25:$FE25,1,$FJ25),Capacity!$V$3:$V$258,0),2)+GB$9,255),Capacity!$S$3:$S$258,0),2)))</f>
        <v/>
      </c>
      <c r="GC26" t="str">
        <f>IF(GC25="","",IF($FI25="Y",0,INDEX(Capacity!$S$3:$T$258,MATCH(MOD(INDEX(Capacity!$V$3:$W$258,MATCH(INDEX($J25:$FE25,1,$FJ25),Capacity!$V$3:$V$258,0),2)+GC$9,255),Capacity!$S$3:$S$258,0),2)))</f>
        <v/>
      </c>
      <c r="GD26" t="str">
        <f>IF(GD25="","",IF($FI25="Y",0,INDEX(Capacity!$S$3:$T$258,MATCH(MOD(INDEX(Capacity!$V$3:$W$258,MATCH(INDEX($J25:$FE25,1,$FJ25),Capacity!$V$3:$V$258,0),2)+GD$9,255),Capacity!$S$3:$S$258,0),2)))</f>
        <v/>
      </c>
      <c r="GE26" t="str">
        <f>IF(GE25="","",IF($FI25="Y",0,INDEX(Capacity!$S$3:$T$258,MATCH(MOD(INDEX(Capacity!$V$3:$W$258,MATCH(INDEX($J25:$FE25,1,$FJ25),Capacity!$V$3:$V$258,0),2)+GE$9,255),Capacity!$S$3:$S$258,0),2)))</f>
        <v/>
      </c>
      <c r="GF26" t="str">
        <f>IF(GF25="","",IF($FI25="Y",0,INDEX(Capacity!$S$3:$T$258,MATCH(MOD(INDEX(Capacity!$V$3:$W$258,MATCH(INDEX($J25:$FE25,1,$FJ25),Capacity!$V$3:$V$258,0),2)+GF$9,255),Capacity!$S$3:$S$258,0),2)))</f>
        <v/>
      </c>
      <c r="GG26" t="str">
        <f>IF(GG25="","",IF($FI25="Y",0,INDEX(Capacity!$S$3:$T$258,MATCH(MOD(INDEX(Capacity!$V$3:$W$258,MATCH(INDEX($J25:$FE25,1,$FJ25),Capacity!$V$3:$V$258,0),2)+GG$9,255),Capacity!$S$3:$S$258,0),2)))</f>
        <v/>
      </c>
      <c r="GH26" t="str">
        <f>IF(GH25="","",IF($FI25="Y",0,INDEX(Capacity!$S$3:$T$258,MATCH(MOD(INDEX(Capacity!$V$3:$W$258,MATCH(INDEX($J25:$FE25,1,$FJ25),Capacity!$V$3:$V$258,0),2)+GH$9,255),Capacity!$S$3:$S$258,0),2)))</f>
        <v/>
      </c>
      <c r="GI26" t="str">
        <f>IF(GI25="","",IF($FI25="Y",0,INDEX(Capacity!$S$3:$T$258,MATCH(MOD(INDEX(Capacity!$V$3:$W$258,MATCH(INDEX($J25:$FE25,1,$FJ25),Capacity!$V$3:$V$258,0),2)+GI$9,255),Capacity!$S$3:$S$258,0),2)))</f>
        <v/>
      </c>
      <c r="GJ26" t="str">
        <f>IF(GJ25="","",IF($FI25="Y",0,INDEX(Capacity!$S$3:$T$258,MATCH(MOD(INDEX(Capacity!$V$3:$W$258,MATCH(INDEX($J25:$FE25,1,$FJ25),Capacity!$V$3:$V$258,0),2)+GJ$9,255),Capacity!$S$3:$S$258,0),2)))</f>
        <v/>
      </c>
      <c r="GK26" t="str">
        <f>IF(GK25="","",IF($FI25="Y",0,INDEX(Capacity!$S$3:$T$258,MATCH(MOD(INDEX(Capacity!$V$3:$W$258,MATCH(INDEX($J25:$FE25,1,$FJ25),Capacity!$V$3:$V$258,0),2)+GK$9,255),Capacity!$S$3:$S$258,0),2)))</f>
        <v/>
      </c>
      <c r="GL26" t="str">
        <f>IF(GL25="","",IF($FI25="Y",0,INDEX(Capacity!$S$3:$T$258,MATCH(MOD(INDEX(Capacity!$V$3:$W$258,MATCH(INDEX($J25:$FE25,1,$FJ25),Capacity!$V$3:$V$258,0),2)+GL$9,255),Capacity!$S$3:$S$258,0),2)))</f>
        <v/>
      </c>
      <c r="GM26" t="str">
        <f>IF(GM25="","",IF($FI25="Y",0,INDEX(Capacity!$S$3:$T$258,MATCH(MOD(INDEX(Capacity!$V$3:$W$258,MATCH(INDEX($J25:$FE25,1,$FJ25),Capacity!$V$3:$V$258,0),2)+GM$9,255),Capacity!$S$3:$S$258,0),2)))</f>
        <v/>
      </c>
      <c r="GN26" t="str">
        <f>IF(GN25="","",IF($FI25="Y",0,INDEX(Capacity!$S$3:$T$258,MATCH(MOD(INDEX(Capacity!$V$3:$W$258,MATCH(INDEX($J25:$FE25,1,$FJ25),Capacity!$V$3:$V$258,0),2)+GN$9,255),Capacity!$S$3:$S$258,0),2)))</f>
        <v/>
      </c>
      <c r="GO26" t="str">
        <f>IF(GO25="","",IF($FI25="Y",0,INDEX(Capacity!$S$3:$T$258,MATCH(MOD(INDEX(Capacity!$V$3:$W$258,MATCH(INDEX($J25:$FE25,1,$FJ25),Capacity!$V$3:$V$258,0),2)+GO$9,255),Capacity!$S$3:$S$258,0),2)))</f>
        <v/>
      </c>
      <c r="GP26" t="str">
        <f>IF(GP25="","",IF($FI25="Y",0,INDEX(Capacity!$S$3:$T$258,MATCH(MOD(INDEX(Capacity!$V$3:$W$258,MATCH(INDEX($J25:$FE25,1,$FJ25),Capacity!$V$3:$V$258,0),2)+GP$9,255),Capacity!$S$3:$S$258,0),2)))</f>
        <v/>
      </c>
      <c r="GQ26" t="str">
        <f>IF(GQ25="","",IF($FI25="Y",0,INDEX(Capacity!$S$3:$T$258,MATCH(MOD(INDEX(Capacity!$V$3:$W$258,MATCH(INDEX($J25:$FE25,1,$FJ25),Capacity!$V$3:$V$258,0),2)+GQ$9,255),Capacity!$S$3:$S$258,0),2)))</f>
        <v/>
      </c>
      <c r="GR26" t="str">
        <f>IF(GR25="","",IF($FI25="Y",0,INDEX(Capacity!$S$3:$T$258,MATCH(MOD(INDEX(Capacity!$V$3:$W$258,MATCH(INDEX($J25:$FE25,1,$FJ25),Capacity!$V$3:$V$258,0),2)+GR$9,255),Capacity!$S$3:$S$258,0),2)))</f>
        <v/>
      </c>
      <c r="GS26" t="str">
        <f>IF(GS25="","",IF($FI25="Y",0,INDEX(Capacity!$S$3:$T$258,MATCH(MOD(INDEX(Capacity!$V$3:$W$258,MATCH(INDEX($J25:$FE25,1,$FJ25),Capacity!$V$3:$V$258,0),2)+GS$9,255),Capacity!$S$3:$S$258,0),2)))</f>
        <v/>
      </c>
      <c r="GT26" t="str">
        <f>IF(GT25="","",IF($FI25="Y",0,INDEX(Capacity!$S$3:$T$258,MATCH(MOD(INDEX(Capacity!$V$3:$W$258,MATCH(INDEX($J25:$FE25,1,$FJ25),Capacity!$V$3:$V$258,0),2)+GT$9,255),Capacity!$S$3:$S$258,0),2)))</f>
        <v/>
      </c>
      <c r="GU26" t="str">
        <f>IF(GU25="","",IF($FI25="Y",0,INDEX(Capacity!$S$3:$T$258,MATCH(MOD(INDEX(Capacity!$V$3:$W$258,MATCH(INDEX($J25:$FE25,1,$FJ25),Capacity!$V$3:$V$258,0),2)+GU$9,255),Capacity!$S$3:$S$258,0),2)))</f>
        <v/>
      </c>
      <c r="GV26" t="str">
        <f>IF(GV25="","",IF($FI25="Y",0,INDEX(Capacity!$S$3:$T$258,MATCH(MOD(INDEX(Capacity!$V$3:$W$258,MATCH(INDEX($J25:$FE25,1,$FJ25),Capacity!$V$3:$V$258,0),2)+GV$9,255),Capacity!$S$3:$S$258,0),2)))</f>
        <v/>
      </c>
      <c r="GW26" t="str">
        <f>IF(GW25="","",IF($FI25="Y",0,INDEX(Capacity!$S$3:$T$258,MATCH(MOD(INDEX(Capacity!$V$3:$W$258,MATCH(INDEX($J25:$FE25,1,$FJ25),Capacity!$V$3:$V$258,0),2)+GW$9,255),Capacity!$S$3:$S$258,0),2)))</f>
        <v/>
      </c>
      <c r="GX26" t="str">
        <f>IF(GX25="","",IF($FI25="Y",0,INDEX(Capacity!$S$3:$T$258,MATCH(MOD(INDEX(Capacity!$V$3:$W$258,MATCH(INDEX($J25:$FE25,1,$FJ25),Capacity!$V$3:$V$258,0),2)+GX$9,255),Capacity!$S$3:$S$258,0),2)))</f>
        <v/>
      </c>
      <c r="GY26" t="str">
        <f>IF(GY25="","",IF($FI25="Y",0,INDEX(Capacity!$S$3:$T$258,MATCH(MOD(INDEX(Capacity!$V$3:$W$258,MATCH(INDEX($J25:$FE25,1,$FJ25),Capacity!$V$3:$V$258,0),2)+GY$9,255),Capacity!$S$3:$S$258,0),2)))</f>
        <v/>
      </c>
      <c r="GZ26" t="str">
        <f>IF(GZ25="","",IF($FI25="Y",0,INDEX(Capacity!$S$3:$T$258,MATCH(MOD(INDEX(Capacity!$V$3:$W$258,MATCH(INDEX($J25:$FE25,1,$FJ25),Capacity!$V$3:$V$258,0),2)+GZ$9,255),Capacity!$S$3:$S$258,0),2)))</f>
        <v/>
      </c>
      <c r="HA26" t="str">
        <f>IF(HA25="","",IF($FI25="Y",0,INDEX(Capacity!$S$3:$T$258,MATCH(MOD(INDEX(Capacity!$V$3:$W$258,MATCH(INDEX($J25:$FE25,1,$FJ25),Capacity!$V$3:$V$258,0),2)+HA$9,255),Capacity!$S$3:$S$258,0),2)))</f>
        <v/>
      </c>
      <c r="HB26" t="str">
        <f>IF(HB25="","",IF($FI25="Y",0,INDEX(Capacity!$S$3:$T$258,MATCH(MOD(INDEX(Capacity!$V$3:$W$258,MATCH(INDEX($J25:$FE25,1,$FJ25),Capacity!$V$3:$V$258,0),2)+HB$9,255),Capacity!$S$3:$S$258,0),2)))</f>
        <v/>
      </c>
      <c r="HC26" t="str">
        <f>IF(HC25="","",IF($FI25="Y",0,INDEX(Capacity!$S$3:$T$258,MATCH(MOD(INDEX(Capacity!$V$3:$W$258,MATCH(INDEX($J25:$FE25,1,$FJ25),Capacity!$V$3:$V$258,0),2)+HC$9,255),Capacity!$S$3:$S$258,0),2)))</f>
        <v/>
      </c>
      <c r="HD26" t="str">
        <f>IF(HD25="","",IF($FI25="Y",0,INDEX(Capacity!$S$3:$T$258,MATCH(MOD(INDEX(Capacity!$V$3:$W$258,MATCH(INDEX($J25:$FE25,1,$FJ25),Capacity!$V$3:$V$258,0),2)+HD$9,255),Capacity!$S$3:$S$258,0),2)))</f>
        <v/>
      </c>
      <c r="HE26" t="str">
        <f>IF(HE25="","",IF($FI25="Y",0,INDEX(Capacity!$S$3:$T$258,MATCH(MOD(INDEX(Capacity!$V$3:$W$258,MATCH(INDEX($J25:$FE25,1,$FJ25),Capacity!$V$3:$V$258,0),2)+HE$9,255),Capacity!$S$3:$S$258,0),2)))</f>
        <v/>
      </c>
      <c r="HF26" t="str">
        <f>IF(HF25="","",IF($FI25="Y",0,INDEX(Capacity!$S$3:$T$258,MATCH(MOD(INDEX(Capacity!$V$3:$W$258,MATCH(INDEX($J25:$FE25,1,$FJ25),Capacity!$V$3:$V$258,0),2)+HF$9,255),Capacity!$S$3:$S$258,0),2)))</f>
        <v/>
      </c>
      <c r="HG26" t="str">
        <f>IF(HG25="","",IF($FI25="Y",0,INDEX(Capacity!$S$3:$T$258,MATCH(MOD(INDEX(Capacity!$V$3:$W$258,MATCH(INDEX($J25:$FE25,1,$FJ25),Capacity!$V$3:$V$258,0),2)+HG$9,255),Capacity!$S$3:$S$258,0),2)))</f>
        <v/>
      </c>
      <c r="HH26" t="str">
        <f>IF(HH25="","",IF($FI25="Y",0,INDEX(Capacity!$S$3:$T$258,MATCH(MOD(INDEX(Capacity!$V$3:$W$258,MATCH(INDEX($J25:$FE25,1,$FJ25),Capacity!$V$3:$V$258,0),2)+HH$9,255),Capacity!$S$3:$S$258,0),2)))</f>
        <v/>
      </c>
      <c r="HI26" t="str">
        <f>IF(HI25="","",IF($FI25="Y",0,INDEX(Capacity!$S$3:$T$258,MATCH(MOD(INDEX(Capacity!$V$3:$W$258,MATCH(INDEX($J25:$FE25,1,$FJ25),Capacity!$V$3:$V$258,0),2)+HI$9,255),Capacity!$S$3:$S$258,0),2)))</f>
        <v/>
      </c>
      <c r="HJ26" t="str">
        <f>IF(HJ25="","",IF($FI25="Y",0,INDEX(Capacity!$S$3:$T$258,MATCH(MOD(INDEX(Capacity!$V$3:$W$258,MATCH(INDEX($J25:$FE25,1,$FJ25),Capacity!$V$3:$V$258,0),2)+HJ$9,255),Capacity!$S$3:$S$258,0),2)))</f>
        <v/>
      </c>
      <c r="HK26" t="str">
        <f>IF(HK25="","",IF($FI25="Y",0,INDEX(Capacity!$S$3:$T$258,MATCH(MOD(INDEX(Capacity!$V$3:$W$258,MATCH(INDEX($J25:$FE25,1,$FJ25),Capacity!$V$3:$V$258,0),2)+HK$9,255),Capacity!$S$3:$S$258,0),2)))</f>
        <v/>
      </c>
      <c r="HL26" t="str">
        <f>IF(HL25="","",IF($FI25="Y",0,INDEX(Capacity!$S$3:$T$258,MATCH(MOD(INDEX(Capacity!$V$3:$W$258,MATCH(INDEX($J25:$FE25,1,$FJ25),Capacity!$V$3:$V$258,0),2)+HL$9,255),Capacity!$S$3:$S$258,0),2)))</f>
        <v/>
      </c>
      <c r="HM26" t="str">
        <f>IF(HM25="","",IF($FI25="Y",0,INDEX(Capacity!$S$3:$T$258,MATCH(MOD(INDEX(Capacity!$V$3:$W$258,MATCH(INDEX($J25:$FE25,1,$FJ25),Capacity!$V$3:$V$258,0),2)+HM$9,255),Capacity!$S$3:$S$258,0),2)))</f>
        <v/>
      </c>
      <c r="HN26" t="str">
        <f>IF(HN25="","",IF($FI25="Y",0,INDEX(Capacity!$S$3:$T$258,MATCH(MOD(INDEX(Capacity!$V$3:$W$258,MATCH(INDEX($J25:$FE25,1,$FJ25),Capacity!$V$3:$V$258,0),2)+HN$9,255),Capacity!$S$3:$S$258,0),2)))</f>
        <v/>
      </c>
      <c r="HO26" t="str">
        <f>IF(HO25="","",IF($FI25="Y",0,INDEX(Capacity!$S$3:$T$258,MATCH(MOD(INDEX(Capacity!$V$3:$W$258,MATCH(INDEX($J25:$FE25,1,$FJ25),Capacity!$V$3:$V$258,0),2)+HO$9,255),Capacity!$S$3:$S$258,0),2)))</f>
        <v/>
      </c>
      <c r="HP26" t="str">
        <f>IF(HP25="","",IF($FI25="Y",0,INDEX(Capacity!$S$3:$T$258,MATCH(MOD(INDEX(Capacity!$V$3:$W$258,MATCH(INDEX($J25:$FE25,1,$FJ25),Capacity!$V$3:$V$258,0),2)+HP$9,255),Capacity!$S$3:$S$258,0),2)))</f>
        <v/>
      </c>
      <c r="HQ26" t="str">
        <f>IF(HQ25="","",IF($FI25="Y",0,INDEX(Capacity!$S$3:$T$258,MATCH(MOD(INDEX(Capacity!$V$3:$W$258,MATCH(INDEX($J25:$FE25,1,$FJ25),Capacity!$V$3:$V$258,0),2)+HQ$9,255),Capacity!$S$3:$S$258,0),2)))</f>
        <v/>
      </c>
      <c r="HR26" t="str">
        <f>IF(HR25="","",IF($FI25="Y",0,INDEX(Capacity!$S$3:$T$258,MATCH(MOD(INDEX(Capacity!$V$3:$W$258,MATCH(INDEX($J25:$FE25,1,$FJ25),Capacity!$V$3:$V$258,0),2)+HR$9,255),Capacity!$S$3:$S$258,0),2)))</f>
        <v/>
      </c>
      <c r="HS26" t="str">
        <f>IF(HS25="","",IF($FI25="Y",0,INDEX(Capacity!$S$3:$T$258,MATCH(MOD(INDEX(Capacity!$V$3:$W$258,MATCH(INDEX($J25:$FE25,1,$FJ25),Capacity!$V$3:$V$258,0),2)+HS$9,255),Capacity!$S$3:$S$258,0),2)))</f>
        <v/>
      </c>
      <c r="HT26" t="str">
        <f>IF(HT25="","",IF($FI25="Y",0,INDEX(Capacity!$S$3:$T$258,MATCH(MOD(INDEX(Capacity!$V$3:$W$258,MATCH(INDEX($J25:$FE25,1,$FJ25),Capacity!$V$3:$V$258,0),2)+HT$9,255),Capacity!$S$3:$S$258,0),2)))</f>
        <v/>
      </c>
      <c r="HU26" t="str">
        <f>IF(HU25="","",IF($FI25="Y",0,INDEX(Capacity!$S$3:$T$258,MATCH(MOD(INDEX(Capacity!$V$3:$W$258,MATCH(INDEX($J25:$FE25,1,$FJ25),Capacity!$V$3:$V$258,0),2)+HU$9,255),Capacity!$S$3:$S$258,0),2)))</f>
        <v/>
      </c>
      <c r="HV26" t="str">
        <f>IF(HV25="","",IF($FI25="Y",0,INDEX(Capacity!$S$3:$T$258,MATCH(MOD(INDEX(Capacity!$V$3:$W$258,MATCH(INDEX($J25:$FE25,1,$FJ25),Capacity!$V$3:$V$258,0),2)+HV$9,255),Capacity!$S$3:$S$258,0),2)))</f>
        <v/>
      </c>
      <c r="HW26" t="str">
        <f>IF(HW25="","",IF($FI25="Y",0,INDEX(Capacity!$S$3:$T$258,MATCH(MOD(INDEX(Capacity!$V$3:$W$258,MATCH(INDEX($J25:$FE25,1,$FJ25),Capacity!$V$3:$V$258,0),2)+HW$9,255),Capacity!$S$3:$S$258,0),2)))</f>
        <v/>
      </c>
      <c r="HX26" t="str">
        <f>IF(HX25="","",IF($FI25="Y",0,INDEX(Capacity!$S$3:$T$258,MATCH(MOD(INDEX(Capacity!$V$3:$W$258,MATCH(INDEX($J25:$FE25,1,$FJ25),Capacity!$V$3:$V$258,0),2)+HX$9,255),Capacity!$S$3:$S$258,0),2)))</f>
        <v/>
      </c>
      <c r="HY26" t="str">
        <f>IF(HY25="","",IF($FI25="Y",0,INDEX(Capacity!$S$3:$T$258,MATCH(MOD(INDEX(Capacity!$V$3:$W$258,MATCH(INDEX($J25:$FE25,1,$FJ25),Capacity!$V$3:$V$258,0),2)+HY$9,255),Capacity!$S$3:$S$258,0),2)))</f>
        <v/>
      </c>
      <c r="HZ26" t="str">
        <f>IF(HZ25="","",IF($FI25="Y",0,INDEX(Capacity!$S$3:$T$258,MATCH(MOD(INDEX(Capacity!$V$3:$W$258,MATCH(INDEX($J25:$FE25,1,$FJ25),Capacity!$V$3:$V$258,0),2)+HZ$9,255),Capacity!$S$3:$S$258,0),2)))</f>
        <v/>
      </c>
      <c r="IA26" t="str">
        <f>IF(IA25="","",IF($FI25="Y",0,INDEX(Capacity!$S$3:$T$258,MATCH(MOD(INDEX(Capacity!$V$3:$W$258,MATCH(INDEX($J25:$FE25,1,$FJ25),Capacity!$V$3:$V$258,0),2)+IA$9,255),Capacity!$S$3:$S$258,0),2)))</f>
        <v/>
      </c>
      <c r="IB26" t="str">
        <f>IF(IB25="","",IF($FI25="Y",0,INDEX(Capacity!$S$3:$T$258,MATCH(MOD(INDEX(Capacity!$V$3:$W$258,MATCH(INDEX($J25:$FE25,1,$FJ25),Capacity!$V$3:$V$258,0),2)+IB$9,255),Capacity!$S$3:$S$258,0),2)))</f>
        <v/>
      </c>
      <c r="IC26" t="str">
        <f>IF(IC25="","",IF($FI25="Y",0,INDEX(Capacity!$S$3:$T$258,MATCH(MOD(INDEX(Capacity!$V$3:$W$258,MATCH(INDEX($J25:$FE25,1,$FJ25),Capacity!$V$3:$V$258,0),2)+IC$9,255),Capacity!$S$3:$S$258,0),2)))</f>
        <v/>
      </c>
      <c r="ID26" t="str">
        <f>IF(ID25="","",IF($FI25="Y",0,INDEX(Capacity!$S$3:$T$258,MATCH(MOD(INDEX(Capacity!$V$3:$W$258,MATCH(INDEX($J25:$FE25,1,$FJ25),Capacity!$V$3:$V$258,0),2)+ID$9,255),Capacity!$S$3:$S$258,0),2)))</f>
        <v/>
      </c>
      <c r="IE26" t="str">
        <f>IF(IE25="","",IF($FI25="Y",0,INDEX(Capacity!$S$3:$T$258,MATCH(MOD(INDEX(Capacity!$V$3:$W$258,MATCH(INDEX($J25:$FE25,1,$FJ25),Capacity!$V$3:$V$258,0),2)+IE$9,255),Capacity!$S$3:$S$258,0),2)))</f>
        <v/>
      </c>
      <c r="IF26" t="str">
        <f>IF(IF25="","",IF($FI25="Y",0,INDEX(Capacity!$S$3:$T$258,MATCH(MOD(INDEX(Capacity!$V$3:$W$258,MATCH(INDEX($J25:$FE25,1,$FJ25),Capacity!$V$3:$V$258,0),2)+IF$9,255),Capacity!$S$3:$S$258,0),2)))</f>
        <v/>
      </c>
      <c r="IG26" t="str">
        <f>IF(IG25="","",IF($FI25="Y",0,INDEX(Capacity!$S$3:$T$258,MATCH(MOD(INDEX(Capacity!$V$3:$W$258,MATCH(INDEX($J25:$FE25,1,$FJ25),Capacity!$V$3:$V$258,0),2)+IG$9,255),Capacity!$S$3:$S$258,0),2)))</f>
        <v/>
      </c>
      <c r="IH26" t="str">
        <f>IF(IH25="","",IF($FI25="Y",0,INDEX(Capacity!$S$3:$T$258,MATCH(MOD(INDEX(Capacity!$V$3:$W$258,MATCH(INDEX($J25:$FE25,1,$FJ25),Capacity!$V$3:$V$258,0),2)+IH$9,255),Capacity!$S$3:$S$258,0),2)))</f>
        <v/>
      </c>
      <c r="II26" t="str">
        <f>IF(II25="","",IF($FI25="Y",0,INDEX(Capacity!$S$3:$T$258,MATCH(MOD(INDEX(Capacity!$V$3:$W$258,MATCH(INDEX($J25:$FE25,1,$FJ25),Capacity!$V$3:$V$258,0),2)+II$9,255),Capacity!$S$3:$S$258,0),2)))</f>
        <v/>
      </c>
      <c r="IJ26" t="str">
        <f>IF(IJ25="","",IF($FI25="Y",0,INDEX(Capacity!$S$3:$T$258,MATCH(MOD(INDEX(Capacity!$V$3:$W$258,MATCH(INDEX($J25:$FE25,1,$FJ25),Capacity!$V$3:$V$258,0),2)+IJ$9,255),Capacity!$S$3:$S$258,0),2)))</f>
        <v/>
      </c>
      <c r="IK26" t="str">
        <f>IF(IK25="","",IF($FI25="Y",0,INDEX(Capacity!$S$3:$T$258,MATCH(MOD(INDEX(Capacity!$V$3:$W$258,MATCH(INDEX($J25:$FE25,1,$FJ25),Capacity!$V$3:$V$258,0),2)+IK$9,255),Capacity!$S$3:$S$258,0),2)))</f>
        <v/>
      </c>
      <c r="IL26" t="str">
        <f>IF(IL25="","",IF($FI25="Y",0,INDEX(Capacity!$S$3:$T$258,MATCH(MOD(INDEX(Capacity!$V$3:$W$258,MATCH(INDEX($J25:$FE25,1,$FJ25),Capacity!$V$3:$V$258,0),2)+IL$9,255),Capacity!$S$3:$S$258,0),2)))</f>
        <v/>
      </c>
      <c r="IM26" t="str">
        <f>IF(IM25="","",IF($FI25="Y",0,INDEX(Capacity!$S$3:$T$258,MATCH(MOD(INDEX(Capacity!$V$3:$W$258,MATCH(INDEX($J25:$FE25,1,$FJ25),Capacity!$V$3:$V$258,0),2)+IM$9,255),Capacity!$S$3:$S$258,0),2)))</f>
        <v/>
      </c>
      <c r="IN26" t="str">
        <f>IF(IN25="","",IF($FI25="Y",0,INDEX(Capacity!$S$3:$T$258,MATCH(MOD(INDEX(Capacity!$V$3:$W$258,MATCH(INDEX($J25:$FE25,1,$FJ25),Capacity!$V$3:$V$258,0),2)+IN$9,255),Capacity!$S$3:$S$258,0),2)))</f>
        <v/>
      </c>
      <c r="IO26" t="str">
        <f>IF(IO25="","",IF($FI25="Y",0,INDEX(Capacity!$S$3:$T$258,MATCH(MOD(INDEX(Capacity!$V$3:$W$258,MATCH(INDEX($J25:$FE25,1,$FJ25),Capacity!$V$3:$V$258,0),2)+IO$9,255),Capacity!$S$3:$S$258,0),2)))</f>
        <v/>
      </c>
      <c r="IP26" t="str">
        <f>IF(IP25="","",IF($FI25="Y",0,INDEX(Capacity!$S$3:$T$258,MATCH(MOD(INDEX(Capacity!$V$3:$W$258,MATCH(INDEX($J25:$FE25,1,$FJ25),Capacity!$V$3:$V$258,0),2)+IP$9,255),Capacity!$S$3:$S$258,0),2)))</f>
        <v/>
      </c>
      <c r="IQ26" t="str">
        <f>IF(IQ25="","",IF($FI25="Y",0,INDEX(Capacity!$S$3:$T$258,MATCH(MOD(INDEX(Capacity!$V$3:$W$258,MATCH(INDEX($J25:$FE25,1,$FJ25),Capacity!$V$3:$V$258,0),2)+IQ$9,255),Capacity!$S$3:$S$258,0),2)))</f>
        <v/>
      </c>
      <c r="IR26" t="str">
        <f>IF(IR25="","",IF($FI25="Y",0,INDEX(Capacity!$S$3:$T$258,MATCH(MOD(INDEX(Capacity!$V$3:$W$258,MATCH(INDEX($J25:$FE25,1,$FJ25),Capacity!$V$3:$V$258,0),2)+IR$9,255),Capacity!$S$3:$S$258,0),2)))</f>
        <v/>
      </c>
      <c r="IS26" t="str">
        <f>IF(IS25="","",IF($FI25="Y",0,INDEX(Capacity!$S$3:$T$258,MATCH(MOD(INDEX(Capacity!$V$3:$W$258,MATCH(INDEX($J25:$FE25,1,$FJ25),Capacity!$V$3:$V$258,0),2)+IS$9,255),Capacity!$S$3:$S$258,0),2)))</f>
        <v/>
      </c>
      <c r="IT26" t="str">
        <f>IF(IT25="","",IF($FI25="Y",0,INDEX(Capacity!$S$3:$T$258,MATCH(MOD(INDEX(Capacity!$V$3:$W$258,MATCH(INDEX($J25:$FE25,1,$FJ25),Capacity!$V$3:$V$258,0),2)+IT$9,255),Capacity!$S$3:$S$258,0),2)))</f>
        <v/>
      </c>
      <c r="IU26" t="str">
        <f>IF(IU25="","",IF($FI25="Y",0,INDEX(Capacity!$S$3:$T$258,MATCH(MOD(INDEX(Capacity!$V$3:$W$258,MATCH(INDEX($J25:$FE25,1,$FJ25),Capacity!$V$3:$V$258,0),2)+IU$9,255),Capacity!$S$3:$S$258,0),2)))</f>
        <v/>
      </c>
      <c r="IV26" t="str">
        <f>IF(IV25="","",IF($FI25="Y",0,INDEX(Capacity!$S$3:$T$258,MATCH(MOD(INDEX(Capacity!$V$3:$W$258,MATCH(INDEX($J25:$FE25,1,$FJ25),Capacity!$V$3:$V$258,0),2)+IV$9,255),Capacity!$S$3:$S$258,0),2)))</f>
        <v/>
      </c>
      <c r="IW26" t="str">
        <f>IF(IW25="","",IF($FI25="Y",0,INDEX(Capacity!$S$3:$T$258,MATCH(MOD(INDEX(Capacity!$V$3:$W$258,MATCH(INDEX($J25:$FE25,1,$FJ25),Capacity!$V$3:$V$258,0),2)+IW$9,255),Capacity!$S$3:$S$258,0),2)))</f>
        <v/>
      </c>
      <c r="IX26" t="str">
        <f>IF(IX25="","",IF($FI25="Y",0,INDEX(Capacity!$S$3:$T$258,MATCH(MOD(INDEX(Capacity!$V$3:$W$258,MATCH(INDEX($J25:$FE25,1,$FJ25),Capacity!$V$3:$V$258,0),2)+IX$9,255),Capacity!$S$3:$S$258,0),2)))</f>
        <v/>
      </c>
      <c r="IY26" t="str">
        <f>IF(IY25="","",IF($FI25="Y",0,INDEX(Capacity!$S$3:$T$258,MATCH(MOD(INDEX(Capacity!$V$3:$W$258,MATCH(INDEX($J25:$FE25,1,$FJ25),Capacity!$V$3:$V$258,0),2)+IY$9,255),Capacity!$S$3:$S$258,0),2)))</f>
        <v/>
      </c>
      <c r="IZ26" t="str">
        <f>IF(IZ25="","",IF($FI25="Y",0,INDEX(Capacity!$S$3:$T$258,MATCH(MOD(INDEX(Capacity!$V$3:$W$258,MATCH(INDEX($J25:$FE25,1,$FJ25),Capacity!$V$3:$V$258,0),2)+IZ$9,255),Capacity!$S$3:$S$258,0),2)))</f>
        <v/>
      </c>
      <c r="JA26" t="str">
        <f>IF(JA25="","",IF($FI25="Y",0,INDEX(Capacity!$S$3:$T$258,MATCH(MOD(INDEX(Capacity!$V$3:$W$258,MATCH(INDEX($J25:$FE25,1,$FJ25),Capacity!$V$3:$V$258,0),2)+JA$9,255),Capacity!$S$3:$S$258,0),2)))</f>
        <v/>
      </c>
      <c r="JB26" t="str">
        <f>IF(JB25="","",IF($FI25="Y",0,INDEX(Capacity!$S$3:$T$258,MATCH(MOD(INDEX(Capacity!$V$3:$W$258,MATCH(INDEX($J25:$FE25,1,$FJ25),Capacity!$V$3:$V$258,0),2)+JB$9,255),Capacity!$S$3:$S$258,0),2)))</f>
        <v/>
      </c>
      <c r="JC26" t="str">
        <f>IF(JC25="","",IF($FI25="Y",0,INDEX(Capacity!$S$3:$T$258,MATCH(MOD(INDEX(Capacity!$V$3:$W$258,MATCH(INDEX($J25:$FE25,1,$FJ25),Capacity!$V$3:$V$258,0),2)+JC$9,255),Capacity!$S$3:$S$258,0),2)))</f>
        <v/>
      </c>
      <c r="JD26" t="str">
        <f>IF(JD25="","",IF($FI25="Y",0,INDEX(Capacity!$S$3:$T$258,MATCH(MOD(INDEX(Capacity!$V$3:$W$258,MATCH(INDEX($J25:$FE25,1,$FJ25),Capacity!$V$3:$V$258,0),2)+JD$9,255),Capacity!$S$3:$S$258,0),2)))</f>
        <v/>
      </c>
      <c r="JE26" t="str">
        <f>IF(JE25="","",IF($FI25="Y",0,INDEX(Capacity!$S$3:$T$258,MATCH(MOD(INDEX(Capacity!$V$3:$W$258,MATCH(INDEX($J25:$FE25,1,$FJ25),Capacity!$V$3:$V$258,0),2)+JE$9,255),Capacity!$S$3:$S$258,0),2)))</f>
        <v/>
      </c>
      <c r="JF26" t="str">
        <f>IF(JF25="","",IF($FI25="Y",0,INDEX(Capacity!$S$3:$T$258,MATCH(MOD(INDEX(Capacity!$V$3:$W$258,MATCH(INDEX($J25:$FE25,1,$FJ25),Capacity!$V$3:$V$258,0),2)+JF$9,255),Capacity!$S$3:$S$258,0),2)))</f>
        <v/>
      </c>
      <c r="JG26" t="str">
        <f>IF(JG25="","",IF($FI25="Y",0,INDEX(Capacity!$S$3:$T$258,MATCH(MOD(INDEX(Capacity!$V$3:$W$258,MATCH(INDEX($J25:$FE25,1,$FJ25),Capacity!$V$3:$V$258,0),2)+JG$9,255),Capacity!$S$3:$S$258,0),2)))</f>
        <v/>
      </c>
      <c r="JH26" t="str">
        <f>IF(JH25="","",IF($FI25="Y",0,INDEX(Capacity!$S$3:$T$258,MATCH(MOD(INDEX(Capacity!$V$3:$W$258,MATCH(INDEX($J25:$FE25,1,$FJ25),Capacity!$V$3:$V$258,0),2)+JH$9,255),Capacity!$S$3:$S$258,0),2)))</f>
        <v/>
      </c>
      <c r="JI26" t="str">
        <f>IF(JI25="","",IF($FI25="Y",0,INDEX(Capacity!$S$3:$T$258,MATCH(MOD(INDEX(Capacity!$V$3:$W$258,MATCH(INDEX($J25:$FE25,1,$FJ25),Capacity!$V$3:$V$258,0),2)+JI$9,255),Capacity!$S$3:$S$258,0),2)))</f>
        <v/>
      </c>
      <c r="JJ26" t="str">
        <f>IF(JJ25="","",IF($FI25="Y",0,INDEX(Capacity!$S$3:$T$258,MATCH(MOD(INDEX(Capacity!$V$3:$W$258,MATCH(INDEX($J25:$FE25,1,$FJ25),Capacity!$V$3:$V$258,0),2)+JJ$9,255),Capacity!$S$3:$S$258,0),2)))</f>
        <v/>
      </c>
      <c r="JK26" t="str">
        <f>IF(JK25="","",IF($FI25="Y",0,INDEX(Capacity!$S$3:$T$258,MATCH(MOD(INDEX(Capacity!$V$3:$W$258,MATCH(INDEX($J25:$FE25,1,$FJ25),Capacity!$V$3:$V$258,0),2)+JK$9,255),Capacity!$S$3:$S$258,0),2)))</f>
        <v/>
      </c>
      <c r="JL26" t="str">
        <f>IF(JL25="","",IF($FI25="Y",0,INDEX(Capacity!$S$3:$T$258,MATCH(MOD(INDEX(Capacity!$V$3:$W$258,MATCH(INDEX($J25:$FE25,1,$FJ25),Capacity!$V$3:$V$258,0),2)+JL$9,255),Capacity!$S$3:$S$258,0),2)))</f>
        <v/>
      </c>
      <c r="JM26" t="str">
        <f>IF(JM25="","",IF($FI25="Y",0,INDEX(Capacity!$S$3:$T$258,MATCH(MOD(INDEX(Capacity!$V$3:$W$258,MATCH(INDEX($J25:$FE25,1,$FJ25),Capacity!$V$3:$V$258,0),2)+JM$9,255),Capacity!$S$3:$S$258,0),2)))</f>
        <v/>
      </c>
      <c r="JN26" t="str">
        <f>IF(JN25="","",IF($FI25="Y",0,INDEX(Capacity!$S$3:$T$258,MATCH(MOD(INDEX(Capacity!$V$3:$W$258,MATCH(INDEX($J25:$FE25,1,$FJ25),Capacity!$V$3:$V$258,0),2)+JN$9,255),Capacity!$S$3:$S$258,0),2)))</f>
        <v/>
      </c>
      <c r="JO26" t="str">
        <f>IF(JO25="","",IF($FI25="Y",0,INDEX(Capacity!$S$3:$T$258,MATCH(MOD(INDEX(Capacity!$V$3:$W$258,MATCH(INDEX($J25:$FE25,1,$FJ25),Capacity!$V$3:$V$258,0),2)+JO$9,255),Capacity!$S$3:$S$258,0),2)))</f>
        <v/>
      </c>
      <c r="JP26" t="str">
        <f>IF(JP25="","",IF($FI25="Y",0,INDEX(Capacity!$S$3:$T$258,MATCH(MOD(INDEX(Capacity!$V$3:$W$258,MATCH(INDEX($J25:$FE25,1,$FJ25),Capacity!$V$3:$V$258,0),2)+JP$9,255),Capacity!$S$3:$S$258,0),2)))</f>
        <v/>
      </c>
      <c r="JQ26" t="str">
        <f>IF(JQ25="","",IF($FI25="Y",0,INDEX(Capacity!$S$3:$T$258,MATCH(MOD(INDEX(Capacity!$V$3:$W$258,MATCH(INDEX($J25:$FE25,1,$FJ25),Capacity!$V$3:$V$258,0),2)+JQ$9,255),Capacity!$S$3:$S$258,0),2)))</f>
        <v/>
      </c>
      <c r="JR26" t="str">
        <f>IF(JR25="","",IF($FI25="Y",0,INDEX(Capacity!$S$3:$T$258,MATCH(MOD(INDEX(Capacity!$V$3:$W$258,MATCH(INDEX($J25:$FE25,1,$FJ25),Capacity!$V$3:$V$258,0),2)+JR$9,255),Capacity!$S$3:$S$258,0),2)))</f>
        <v/>
      </c>
      <c r="JS26" t="str">
        <f>IF(JS25="","",IF($FI25="Y",0,INDEX(Capacity!$S$3:$T$258,MATCH(MOD(INDEX(Capacity!$V$3:$W$258,MATCH(INDEX($J25:$FE25,1,$FJ25),Capacity!$V$3:$V$258,0),2)+JS$9,255),Capacity!$S$3:$S$258,0),2)))</f>
        <v/>
      </c>
      <c r="JT26" t="str">
        <f>IF(JT25="","",IF($FI25="Y",0,INDEX(Capacity!$S$3:$T$258,MATCH(MOD(INDEX(Capacity!$V$3:$W$258,MATCH(INDEX($J25:$FE25,1,$FJ25),Capacity!$V$3:$V$258,0),2)+JT$9,255),Capacity!$S$3:$S$258,0),2)))</f>
        <v/>
      </c>
      <c r="JU26" t="str">
        <f>IF(JU25="","",IF($FI25="Y",0,INDEX(Capacity!$S$3:$T$258,MATCH(MOD(INDEX(Capacity!$V$3:$W$258,MATCH(INDEX($J25:$FE25,1,$FJ25),Capacity!$V$3:$V$258,0),2)+JU$9,255),Capacity!$S$3:$S$258,0),2)))</f>
        <v/>
      </c>
      <c r="JV26" t="str">
        <f>IF(JV25="","",IF($FI25="Y",0,INDEX(Capacity!$S$3:$T$258,MATCH(MOD(INDEX(Capacity!$V$3:$W$258,MATCH(INDEX($J25:$FE25,1,$FJ25),Capacity!$V$3:$V$258,0),2)+JV$9,255),Capacity!$S$3:$S$258,0),2)))</f>
        <v/>
      </c>
      <c r="JW26" t="str">
        <f>IF(JW25="","",IF($FI25="Y",0,INDEX(Capacity!$S$3:$T$258,MATCH(MOD(INDEX(Capacity!$V$3:$W$258,MATCH(INDEX($J25:$FE25,1,$FJ25),Capacity!$V$3:$V$258,0),2)+JW$9,255),Capacity!$S$3:$S$258,0),2)))</f>
        <v/>
      </c>
      <c r="JX26" t="str">
        <f>IF(JX25="","",IF($FI25="Y",0,INDEX(Capacity!$S$3:$T$258,MATCH(MOD(INDEX(Capacity!$V$3:$W$258,MATCH(INDEX($J25:$FE25,1,$FJ25),Capacity!$V$3:$V$258,0),2)+JX$9,255),Capacity!$S$3:$S$258,0),2)))</f>
        <v/>
      </c>
      <c r="JY26" t="str">
        <f>IF(JY25="","",IF($FI25="Y",0,INDEX(Capacity!$S$3:$T$258,MATCH(MOD(INDEX(Capacity!$V$3:$W$258,MATCH(INDEX($J25:$FE25,1,$FJ25),Capacity!$V$3:$V$258,0),2)+JY$9,255),Capacity!$S$3:$S$258,0),2)))</f>
        <v/>
      </c>
      <c r="JZ26" t="str">
        <f>IF(JZ25="","",IF($FI25="Y",0,INDEX(Capacity!$S$3:$T$258,MATCH(MOD(INDEX(Capacity!$V$3:$W$258,MATCH(INDEX($J25:$FE25,1,$FJ25),Capacity!$V$3:$V$258,0),2)+JZ$9,255),Capacity!$S$3:$S$258,0),2)))</f>
        <v/>
      </c>
      <c r="KA26" t="str">
        <f>IF(KA25="","",IF($FI25="Y",0,INDEX(Capacity!$S$3:$T$258,MATCH(MOD(INDEX(Capacity!$V$3:$W$258,MATCH(INDEX($J25:$FE25,1,$FJ25),Capacity!$V$3:$V$258,0),2)+KA$9,255),Capacity!$S$3:$S$258,0),2)))</f>
        <v/>
      </c>
      <c r="KB26" t="str">
        <f>IF(KB25="","",IF($FI25="Y",0,INDEX(Capacity!$S$3:$T$258,MATCH(MOD(INDEX(Capacity!$V$3:$W$258,MATCH(INDEX($J25:$FE25,1,$FJ25),Capacity!$V$3:$V$258,0),2)+KB$9,255),Capacity!$S$3:$S$258,0),2)))</f>
        <v/>
      </c>
      <c r="KC26" t="str">
        <f>IF(KC25="","",IF($FI25="Y",0,INDEX(Capacity!$S$3:$T$258,MATCH(MOD(INDEX(Capacity!$V$3:$W$258,MATCH(INDEX($J25:$FE25,1,$FJ25),Capacity!$V$3:$V$258,0),2)+KC$9,255),Capacity!$S$3:$S$258,0),2)))</f>
        <v/>
      </c>
      <c r="KD26" t="str">
        <f>IF(KD25="","",IF($FI25="Y",0,INDEX(Capacity!$S$3:$T$258,MATCH(MOD(INDEX(Capacity!$V$3:$W$258,MATCH(INDEX($J25:$FE25,1,$FJ25),Capacity!$V$3:$V$258,0),2)+KD$9,255),Capacity!$S$3:$S$258,0),2)))</f>
        <v/>
      </c>
      <c r="KE26" t="str">
        <f>IF(KE25="","",IF($FI25="Y",0,INDEX(Capacity!$S$3:$T$258,MATCH(MOD(INDEX(Capacity!$V$3:$W$258,MATCH(INDEX($J25:$FE25,1,$FJ25),Capacity!$V$3:$V$258,0),2)+KE$9,255),Capacity!$S$3:$S$258,0),2)))</f>
        <v/>
      </c>
      <c r="KF26" t="str">
        <f>IF(KF25="","",IF($FI25="Y",0,INDEX(Capacity!$S$3:$T$258,MATCH(MOD(INDEX(Capacity!$V$3:$W$258,MATCH(INDEX($J25:$FE25,1,$FJ25),Capacity!$V$3:$V$258,0),2)+KF$9,255),Capacity!$S$3:$S$258,0),2)))</f>
        <v/>
      </c>
      <c r="KG26" t="str">
        <f>IF(KG25="","",IF($FI25="Y",0,INDEX(Capacity!$S$3:$T$258,MATCH(MOD(INDEX(Capacity!$V$3:$W$258,MATCH(INDEX($J25:$FE25,1,$FJ25),Capacity!$V$3:$V$258,0),2)+KG$9,255),Capacity!$S$3:$S$258,0),2)))</f>
        <v/>
      </c>
      <c r="KH26" t="str">
        <f>IF(KH25="","",IF($FI25="Y",0,INDEX(Capacity!$S$3:$T$258,MATCH(MOD(INDEX(Capacity!$V$3:$W$258,MATCH(INDEX($J25:$FE25,1,$FJ25),Capacity!$V$3:$V$258,0),2)+KH$9,255),Capacity!$S$3:$S$258,0),2)))</f>
        <v/>
      </c>
      <c r="KI26" t="str">
        <f>IF(KI25="","",IF($FI25="Y",0,INDEX(Capacity!$S$3:$T$258,MATCH(MOD(INDEX(Capacity!$V$3:$W$258,MATCH(INDEX($J25:$FE25,1,$FJ25),Capacity!$V$3:$V$258,0),2)+KI$9,255),Capacity!$S$3:$S$258,0),2)))</f>
        <v/>
      </c>
      <c r="KJ26" t="str">
        <f>IF(KJ25="","",IF($FI25="Y",0,INDEX(Capacity!$S$3:$T$258,MATCH(MOD(INDEX(Capacity!$V$3:$W$258,MATCH(INDEX($J25:$FE25,1,$FJ25),Capacity!$V$3:$V$258,0),2)+KJ$9,255),Capacity!$S$3:$S$258,0),2)))</f>
        <v/>
      </c>
      <c r="KK26" t="str">
        <f>IF(KK25="","",IF($FI25="Y",0,INDEX(Capacity!$S$3:$T$258,MATCH(MOD(INDEX(Capacity!$V$3:$W$258,MATCH(INDEX($J25:$FE25,1,$FJ25),Capacity!$V$3:$V$258,0),2)+KK$9,255),Capacity!$S$3:$S$258,0),2)))</f>
        <v/>
      </c>
      <c r="KL26" t="str">
        <f>IF(KL25="","",IF($FI25="Y",0,INDEX(Capacity!$S$3:$T$258,MATCH(MOD(INDEX(Capacity!$V$3:$W$258,MATCH(INDEX($J25:$FE25,1,$FJ25),Capacity!$V$3:$V$258,0),2)+KL$9,255),Capacity!$S$3:$S$258,0),2)))</f>
        <v/>
      </c>
      <c r="KM26" t="str">
        <f>IF(KM25="","",IF($FI25="Y",0,INDEX(Capacity!$S$3:$T$258,MATCH(MOD(INDEX(Capacity!$V$3:$W$258,MATCH(INDEX($J25:$FE25,1,$FJ25),Capacity!$V$3:$V$258,0),2)+KM$9,255),Capacity!$S$3:$S$258,0),2)))</f>
        <v/>
      </c>
      <c r="KN26" t="str">
        <f>IF(KN25="","",IF($FI25="Y",0,INDEX(Capacity!$S$3:$T$258,MATCH(MOD(INDEX(Capacity!$V$3:$W$258,MATCH(INDEX($J25:$FE25,1,$FJ25),Capacity!$V$3:$V$258,0),2)+KN$9,255),Capacity!$S$3:$S$258,0),2)))</f>
        <v/>
      </c>
      <c r="KO26" t="str">
        <f>IF(KO25="","",IF($FI25="Y",0,INDEX(Capacity!$S$3:$T$258,MATCH(MOD(INDEX(Capacity!$V$3:$W$258,MATCH(INDEX($J25:$FE25,1,$FJ25),Capacity!$V$3:$V$258,0),2)+KO$9,255),Capacity!$S$3:$S$258,0),2)))</f>
        <v/>
      </c>
      <c r="KP26" t="str">
        <f>IF(KP25="","",IF($FI25="Y",0,INDEX(Capacity!$S$3:$T$258,MATCH(MOD(INDEX(Capacity!$V$3:$W$258,MATCH(INDEX($J25:$FE25,1,$FJ25),Capacity!$V$3:$V$258,0),2)+KP$9,255),Capacity!$S$3:$S$258,0),2)))</f>
        <v/>
      </c>
      <c r="KQ26" t="str">
        <f>IF(KQ25="","",IF($FI25="Y",0,INDEX(Capacity!$S$3:$T$258,MATCH(MOD(INDEX(Capacity!$V$3:$W$258,MATCH(INDEX($J25:$FE25,1,$FJ25),Capacity!$V$3:$V$258,0),2)+KQ$9,255),Capacity!$S$3:$S$258,0),2)))</f>
        <v/>
      </c>
      <c r="KR26" t="str">
        <f>IF(KR25="","",IF($FI25="Y",0,INDEX(Capacity!$S$3:$T$258,MATCH(MOD(INDEX(Capacity!$V$3:$W$258,MATCH(INDEX($J25:$FE25,1,$FJ25),Capacity!$V$3:$V$258,0),2)+KR$9,255),Capacity!$S$3:$S$258,0),2)))</f>
        <v/>
      </c>
      <c r="KS26" t="str">
        <f>IF(KS25="","",IF($FI25="Y",0,INDEX(Capacity!$S$3:$T$258,MATCH(MOD(INDEX(Capacity!$V$3:$W$258,MATCH(INDEX($J25:$FE25,1,$FJ25),Capacity!$V$3:$V$258,0),2)+KS$9,255),Capacity!$S$3:$S$258,0),2)))</f>
        <v/>
      </c>
      <c r="KT26" t="str">
        <f>IF(KT25="","",IF($FI25="Y",0,INDEX(Capacity!$S$3:$T$258,MATCH(MOD(INDEX(Capacity!$V$3:$W$258,MATCH(INDEX($J25:$FE25,1,$FJ25),Capacity!$V$3:$V$258,0),2)+KT$9,255),Capacity!$S$3:$S$258,0),2)))</f>
        <v/>
      </c>
      <c r="KU26" t="str">
        <f>IF(KU25="","",IF($FI25="Y",0,INDEX(Capacity!$S$3:$T$258,MATCH(MOD(INDEX(Capacity!$V$3:$W$258,MATCH(INDEX($J25:$FE25,1,$FJ25),Capacity!$V$3:$V$258,0),2)+KU$9,255),Capacity!$S$3:$S$258,0),2)))</f>
        <v/>
      </c>
      <c r="KV26" t="str">
        <f>IF(KV25="","",IF($FI25="Y",0,INDEX(Capacity!$S$3:$T$258,MATCH(MOD(INDEX(Capacity!$V$3:$W$258,MATCH(INDEX($J25:$FE25,1,$FJ25),Capacity!$V$3:$V$258,0),2)+KV$9,255),Capacity!$S$3:$S$258,0),2)))</f>
        <v/>
      </c>
      <c r="KW26" t="str">
        <f>IF(KW25="","",IF($FI25="Y",0,INDEX(Capacity!$S$3:$T$258,MATCH(MOD(INDEX(Capacity!$V$3:$W$258,MATCH(INDEX($J25:$FE25,1,$FJ25),Capacity!$V$3:$V$258,0),2)+KW$9,255),Capacity!$S$3:$S$258,0),2)))</f>
        <v/>
      </c>
      <c r="KX26" t="str">
        <f>IF(KX25="","",IF($FI25="Y",0,INDEX(Capacity!$S$3:$T$258,MATCH(MOD(INDEX(Capacity!$V$3:$W$258,MATCH(INDEX($J25:$FE25,1,$FJ25),Capacity!$V$3:$V$258,0),2)+KX$9,255),Capacity!$S$3:$S$258,0),2)))</f>
        <v/>
      </c>
      <c r="KY26" t="str">
        <f>IF(KY25="","",IF($FI25="Y",0,INDEX(Capacity!$S$3:$T$258,MATCH(MOD(INDEX(Capacity!$V$3:$W$258,MATCH(INDEX($J25:$FE25,1,$FJ25),Capacity!$V$3:$V$258,0),2)+KY$9,255),Capacity!$S$3:$S$258,0),2)))</f>
        <v/>
      </c>
      <c r="KZ26" t="str">
        <f>IF(KZ25="","",IF($FI25="Y",0,INDEX(Capacity!$S$3:$T$258,MATCH(MOD(INDEX(Capacity!$V$3:$W$258,MATCH(INDEX($J25:$FE25,1,$FJ25),Capacity!$V$3:$V$258,0),2)+KZ$9,255),Capacity!$S$3:$S$258,0),2)))</f>
        <v/>
      </c>
      <c r="LA26" t="str">
        <f>IF(LA25="","",IF($FI25="Y",0,INDEX(Capacity!$S$3:$T$258,MATCH(MOD(INDEX(Capacity!$V$3:$W$258,MATCH(INDEX($J25:$FE25,1,$FJ25),Capacity!$V$3:$V$258,0),2)+LA$9,255),Capacity!$S$3:$S$258,0),2)))</f>
        <v/>
      </c>
      <c r="LB26" t="str">
        <f>IF(LB25="","",IF($FI25="Y",0,INDEX(Capacity!$S$3:$T$258,MATCH(MOD(INDEX(Capacity!$V$3:$W$258,MATCH(INDEX($J25:$FE25,1,$FJ25),Capacity!$V$3:$V$258,0),2)+LB$9,255),Capacity!$S$3:$S$258,0),2)))</f>
        <v/>
      </c>
      <c r="LC26" t="str">
        <f>IF(LC25="","",IF($FI25="Y",0,INDEX(Capacity!$S$3:$T$258,MATCH(MOD(INDEX(Capacity!$V$3:$W$258,MATCH(INDEX($J25:$FE25,1,$FJ25),Capacity!$V$3:$V$258,0),2)+LC$9,255),Capacity!$S$3:$S$258,0),2)))</f>
        <v/>
      </c>
      <c r="LD26" t="str">
        <f>IF(LD25="","",IF($FI25="Y",0,INDEX(Capacity!$S$3:$T$258,MATCH(MOD(INDEX(Capacity!$V$3:$W$258,MATCH(INDEX($J25:$FE25,1,$FJ25),Capacity!$V$3:$V$258,0),2)+LD$9,255),Capacity!$S$3:$S$258,0),2)))</f>
        <v/>
      </c>
      <c r="LE26" t="str">
        <f>IF(LE25="","",IF($FI25="Y",0,INDEX(Capacity!$S$3:$T$258,MATCH(MOD(INDEX(Capacity!$V$3:$W$258,MATCH(INDEX($J25:$FE25,1,$FJ25),Capacity!$V$3:$V$258,0),2)+LE$9,255),Capacity!$S$3:$S$258,0),2)))</f>
        <v/>
      </c>
      <c r="LF26" t="str">
        <f>IF(LF25="","",IF($FI25="Y",0,INDEX(Capacity!$S$3:$T$258,MATCH(MOD(INDEX(Capacity!$V$3:$W$258,MATCH(INDEX($J25:$FE25,1,$FJ25),Capacity!$V$3:$V$258,0),2)+LF$9,255),Capacity!$S$3:$S$258,0),2)))</f>
        <v/>
      </c>
      <c r="LG26" t="str">
        <f>IF(LG25="","",IF($FI25="Y",0,INDEX(Capacity!$S$3:$T$258,MATCH(MOD(INDEX(Capacity!$V$3:$W$258,MATCH(INDEX($J25:$FE25,1,$FJ25),Capacity!$V$3:$V$258,0),2)+LG$9,255),Capacity!$S$3:$S$258,0),2)))</f>
        <v/>
      </c>
      <c r="LH26" t="str">
        <f>IF(LH25="","",IF($FI25="Y",0,INDEX(Capacity!$S$3:$T$258,MATCH(MOD(INDEX(Capacity!$V$3:$W$258,MATCH(INDEX($J25:$FE25,1,$FJ25),Capacity!$V$3:$V$258,0),2)+LH$9,255),Capacity!$S$3:$S$258,0),2)))</f>
        <v/>
      </c>
    </row>
    <row r="27" spans="2:320" x14ac:dyDescent="0.25">
      <c r="I27" s="7">
        <f t="shared" si="26"/>
        <v>18</v>
      </c>
      <c r="J27" t="str">
        <f t="shared" si="33"/>
        <v/>
      </c>
      <c r="K27" t="str">
        <f t="shared" si="33"/>
        <v/>
      </c>
      <c r="L27" t="str">
        <f t="shared" si="33"/>
        <v/>
      </c>
      <c r="M27" t="str">
        <f t="shared" si="33"/>
        <v/>
      </c>
      <c r="N27" t="str">
        <f t="shared" si="33"/>
        <v/>
      </c>
      <c r="O27" t="str">
        <f t="shared" si="33"/>
        <v/>
      </c>
      <c r="P27" t="str">
        <f t="shared" si="33"/>
        <v/>
      </c>
      <c r="Q27" t="str">
        <f t="shared" si="33"/>
        <v/>
      </c>
      <c r="R27" t="str">
        <f t="shared" si="33"/>
        <v/>
      </c>
      <c r="S27" t="str">
        <f t="shared" si="33"/>
        <v/>
      </c>
      <c r="T27" t="str">
        <f t="shared" si="33"/>
        <v/>
      </c>
      <c r="U27" t="str">
        <f t="shared" si="33"/>
        <v/>
      </c>
      <c r="V27" t="str">
        <f t="shared" si="33"/>
        <v/>
      </c>
      <c r="W27" t="str">
        <f t="shared" si="33"/>
        <v/>
      </c>
      <c r="X27" t="str">
        <f t="shared" si="33"/>
        <v/>
      </c>
      <c r="Y27" t="str">
        <f t="shared" si="33"/>
        <v/>
      </c>
      <c r="Z27" t="str">
        <f t="shared" si="38"/>
        <v/>
      </c>
      <c r="AA27">
        <f t="shared" si="38"/>
        <v>0</v>
      </c>
      <c r="AB27">
        <f t="shared" si="37"/>
        <v>22</v>
      </c>
      <c r="AC27">
        <f t="shared" si="37"/>
        <v>66</v>
      </c>
      <c r="AD27">
        <f t="shared" si="37"/>
        <v>122</v>
      </c>
      <c r="AE27">
        <f t="shared" si="37"/>
        <v>0</v>
      </c>
      <c r="AF27">
        <f t="shared" si="37"/>
        <v>183</v>
      </c>
      <c r="AG27">
        <f t="shared" si="37"/>
        <v>116</v>
      </c>
      <c r="AH27">
        <f t="shared" si="37"/>
        <v>184</v>
      </c>
      <c r="AI27">
        <f t="shared" si="37"/>
        <v>77</v>
      </c>
      <c r="AJ27">
        <f t="shared" si="37"/>
        <v>63</v>
      </c>
      <c r="AK27">
        <f t="shared" si="37"/>
        <v>198</v>
      </c>
      <c r="AL27">
        <f t="shared" si="37"/>
        <v>236</v>
      </c>
      <c r="AM27">
        <f t="shared" si="37"/>
        <v>17</v>
      </c>
      <c r="AN27">
        <f t="shared" si="37"/>
        <v>236</v>
      </c>
      <c r="AO27">
        <f t="shared" si="37"/>
        <v>17</v>
      </c>
      <c r="AP27">
        <f t="shared" si="37"/>
        <v>236</v>
      </c>
      <c r="AQ27">
        <f t="shared" si="37"/>
        <v>17</v>
      </c>
      <c r="AR27">
        <f t="shared" si="37"/>
        <v>0</v>
      </c>
      <c r="AS27">
        <f t="shared" si="37"/>
        <v>0</v>
      </c>
      <c r="AT27">
        <f t="shared" si="37"/>
        <v>0</v>
      </c>
      <c r="AU27">
        <f t="shared" si="37"/>
        <v>0</v>
      </c>
      <c r="AV27">
        <f t="shared" si="37"/>
        <v>0</v>
      </c>
      <c r="AW27">
        <f t="shared" si="37"/>
        <v>0</v>
      </c>
      <c r="AX27">
        <f t="shared" si="37"/>
        <v>0</v>
      </c>
      <c r="AY27">
        <f t="shared" si="37"/>
        <v>0</v>
      </c>
      <c r="AZ27">
        <f t="shared" si="37"/>
        <v>0</v>
      </c>
      <c r="BA27">
        <f t="shared" si="37"/>
        <v>0</v>
      </c>
      <c r="BB27">
        <f t="shared" si="37"/>
        <v>0</v>
      </c>
      <c r="BC27">
        <f t="shared" si="37"/>
        <v>0</v>
      </c>
      <c r="BD27">
        <f t="shared" si="37"/>
        <v>0</v>
      </c>
      <c r="BE27">
        <f t="shared" si="37"/>
        <v>0</v>
      </c>
      <c r="BF27">
        <f t="shared" ref="BF27:BU42" si="40">IFERROR(IF(INDEX($FM$10:$LH$118,$I27,$FK27-BF$8+1)="",_xlfn.BITXOR(BF26,0),_xlfn.BITXOR(BF26,INDEX($FM$10:$LH$118,$I27,$FK27-BF$8+1))),"")</f>
        <v>0</v>
      </c>
      <c r="BG27">
        <f t="shared" si="40"/>
        <v>0</v>
      </c>
      <c r="BH27">
        <f t="shared" si="40"/>
        <v>0</v>
      </c>
      <c r="BI27">
        <f t="shared" si="40"/>
        <v>0</v>
      </c>
      <c r="BJ27">
        <f t="shared" si="40"/>
        <v>0</v>
      </c>
      <c r="BK27">
        <f t="shared" si="40"/>
        <v>0</v>
      </c>
      <c r="BL27">
        <f t="shared" si="40"/>
        <v>0</v>
      </c>
      <c r="BM27">
        <f t="shared" si="40"/>
        <v>0</v>
      </c>
      <c r="BN27">
        <f t="shared" si="40"/>
        <v>0</v>
      </c>
      <c r="BO27">
        <f t="shared" si="40"/>
        <v>0</v>
      </c>
      <c r="BP27">
        <f t="shared" si="40"/>
        <v>0</v>
      </c>
      <c r="BQ27">
        <f t="shared" si="40"/>
        <v>0</v>
      </c>
      <c r="BR27">
        <f t="shared" si="40"/>
        <v>0</v>
      </c>
      <c r="BS27">
        <f t="shared" si="40"/>
        <v>0</v>
      </c>
      <c r="BT27">
        <f t="shared" si="40"/>
        <v>0</v>
      </c>
      <c r="BU27">
        <f t="shared" si="28"/>
        <v>0</v>
      </c>
      <c r="BV27">
        <f t="shared" si="28"/>
        <v>0</v>
      </c>
      <c r="BW27">
        <f t="shared" si="28"/>
        <v>0</v>
      </c>
      <c r="BX27">
        <f t="shared" si="28"/>
        <v>0</v>
      </c>
      <c r="BY27">
        <f t="shared" si="28"/>
        <v>0</v>
      </c>
      <c r="BZ27">
        <f t="shared" si="28"/>
        <v>0</v>
      </c>
      <c r="CA27">
        <f t="shared" si="28"/>
        <v>0</v>
      </c>
      <c r="CB27">
        <f t="shared" si="28"/>
        <v>0</v>
      </c>
      <c r="CC27">
        <f t="shared" si="28"/>
        <v>0</v>
      </c>
      <c r="CD27">
        <f t="shared" si="28"/>
        <v>0</v>
      </c>
      <c r="CE27">
        <f t="shared" si="28"/>
        <v>0</v>
      </c>
      <c r="CF27">
        <f t="shared" si="28"/>
        <v>0</v>
      </c>
      <c r="CG27">
        <f t="shared" si="28"/>
        <v>0</v>
      </c>
      <c r="CH27">
        <f t="shared" si="28"/>
        <v>0</v>
      </c>
      <c r="CI27">
        <f t="shared" si="28"/>
        <v>0</v>
      </c>
      <c r="CJ27">
        <f t="shared" si="28"/>
        <v>0</v>
      </c>
      <c r="CK27">
        <f t="shared" si="35"/>
        <v>0</v>
      </c>
      <c r="CL27">
        <f t="shared" si="35"/>
        <v>0</v>
      </c>
      <c r="CM27">
        <f t="shared" si="35"/>
        <v>0</v>
      </c>
      <c r="CN27">
        <f t="shared" si="35"/>
        <v>0</v>
      </c>
      <c r="CO27">
        <f t="shared" si="35"/>
        <v>0</v>
      </c>
      <c r="CP27">
        <f t="shared" si="35"/>
        <v>0</v>
      </c>
      <c r="CQ27">
        <f t="shared" si="35"/>
        <v>0</v>
      </c>
      <c r="CR27">
        <f t="shared" si="35"/>
        <v>0</v>
      </c>
      <c r="CS27">
        <f t="shared" si="35"/>
        <v>0</v>
      </c>
      <c r="CT27">
        <f t="shared" si="35"/>
        <v>0</v>
      </c>
      <c r="CU27">
        <f t="shared" si="35"/>
        <v>0</v>
      </c>
      <c r="CV27">
        <f t="shared" si="35"/>
        <v>0</v>
      </c>
      <c r="CW27">
        <f t="shared" si="35"/>
        <v>0</v>
      </c>
      <c r="CX27">
        <f t="shared" si="35"/>
        <v>0</v>
      </c>
      <c r="CY27">
        <f t="shared" si="35"/>
        <v>0</v>
      </c>
      <c r="CZ27">
        <f t="shared" si="35"/>
        <v>0</v>
      </c>
      <c r="DA27">
        <f t="shared" ref="DA27:DW38" si="41">IFERROR(IF(INDEX($FM$10:$LH$118,$I27,$FK27-DA$8+1)="",_xlfn.BITXOR(DA26,0),_xlfn.BITXOR(DA26,INDEX($FM$10:$LH$118,$I27,$FK27-DA$8+1))),"")</f>
        <v>0</v>
      </c>
      <c r="DB27">
        <f t="shared" si="41"/>
        <v>0</v>
      </c>
      <c r="DC27">
        <f t="shared" si="41"/>
        <v>0</v>
      </c>
      <c r="DD27">
        <f t="shared" si="41"/>
        <v>0</v>
      </c>
      <c r="DE27">
        <f t="shared" si="41"/>
        <v>0</v>
      </c>
      <c r="DF27">
        <f t="shared" si="41"/>
        <v>0</v>
      </c>
      <c r="DG27">
        <f t="shared" si="41"/>
        <v>0</v>
      </c>
      <c r="DH27">
        <f t="shared" si="41"/>
        <v>0</v>
      </c>
      <c r="DI27">
        <f t="shared" si="41"/>
        <v>0</v>
      </c>
      <c r="DJ27">
        <f t="shared" si="41"/>
        <v>0</v>
      </c>
      <c r="DK27">
        <f t="shared" si="41"/>
        <v>0</v>
      </c>
      <c r="DL27">
        <f t="shared" si="41"/>
        <v>0</v>
      </c>
      <c r="DM27">
        <f t="shared" si="41"/>
        <v>0</v>
      </c>
      <c r="DN27">
        <f t="shared" si="41"/>
        <v>0</v>
      </c>
      <c r="DO27">
        <f t="shared" si="41"/>
        <v>0</v>
      </c>
      <c r="DP27">
        <f t="shared" si="41"/>
        <v>0</v>
      </c>
      <c r="DQ27">
        <f t="shared" si="41"/>
        <v>0</v>
      </c>
      <c r="DR27">
        <f t="shared" si="41"/>
        <v>0</v>
      </c>
      <c r="DS27">
        <f t="shared" si="41"/>
        <v>0</v>
      </c>
      <c r="DT27">
        <f t="shared" si="41"/>
        <v>0</v>
      </c>
      <c r="DU27">
        <f t="shared" si="41"/>
        <v>0</v>
      </c>
      <c r="DV27">
        <f t="shared" si="41"/>
        <v>0</v>
      </c>
      <c r="DW27">
        <f t="shared" si="41"/>
        <v>0</v>
      </c>
      <c r="DX27">
        <f t="shared" si="39"/>
        <v>0</v>
      </c>
      <c r="DY27">
        <f t="shared" si="39"/>
        <v>0</v>
      </c>
      <c r="DZ27">
        <f t="shared" si="39"/>
        <v>0</v>
      </c>
      <c r="EA27">
        <f t="shared" si="39"/>
        <v>0</v>
      </c>
      <c r="EB27">
        <f t="shared" si="39"/>
        <v>0</v>
      </c>
      <c r="EC27">
        <f t="shared" si="39"/>
        <v>0</v>
      </c>
      <c r="ED27">
        <f t="shared" si="39"/>
        <v>0</v>
      </c>
      <c r="EE27">
        <f t="shared" si="39"/>
        <v>0</v>
      </c>
      <c r="EF27">
        <f t="shared" si="39"/>
        <v>0</v>
      </c>
      <c r="EG27">
        <f t="shared" si="29"/>
        <v>0</v>
      </c>
      <c r="EH27">
        <f t="shared" si="29"/>
        <v>0</v>
      </c>
      <c r="EI27">
        <f t="shared" si="29"/>
        <v>0</v>
      </c>
      <c r="EJ27">
        <f t="shared" si="36"/>
        <v>0</v>
      </c>
      <c r="EK27">
        <f t="shared" si="36"/>
        <v>0</v>
      </c>
      <c r="EL27">
        <f t="shared" si="36"/>
        <v>0</v>
      </c>
      <c r="EM27">
        <f t="shared" si="36"/>
        <v>0</v>
      </c>
      <c r="EN27">
        <f t="shared" si="36"/>
        <v>0</v>
      </c>
      <c r="EO27">
        <f t="shared" si="36"/>
        <v>0</v>
      </c>
      <c r="EP27">
        <f t="shared" si="36"/>
        <v>0</v>
      </c>
      <c r="EQ27">
        <f t="shared" si="36"/>
        <v>0</v>
      </c>
      <c r="ER27">
        <f t="shared" si="36"/>
        <v>0</v>
      </c>
      <c r="ES27">
        <f t="shared" si="36"/>
        <v>0</v>
      </c>
      <c r="ET27">
        <f t="shared" si="36"/>
        <v>0</v>
      </c>
      <c r="EU27">
        <f t="shared" si="36"/>
        <v>0</v>
      </c>
      <c r="EV27">
        <f t="shared" si="36"/>
        <v>0</v>
      </c>
      <c r="EW27">
        <f t="shared" si="36"/>
        <v>0</v>
      </c>
      <c r="EX27">
        <f t="shared" si="36"/>
        <v>0</v>
      </c>
      <c r="EY27">
        <f t="shared" si="36"/>
        <v>0</v>
      </c>
      <c r="EZ27">
        <f t="shared" si="36"/>
        <v>0</v>
      </c>
      <c r="FA27">
        <f t="shared" si="36"/>
        <v>0</v>
      </c>
      <c r="FB27">
        <f t="shared" si="36"/>
        <v>0</v>
      </c>
      <c r="FC27">
        <f t="shared" si="36"/>
        <v>0</v>
      </c>
      <c r="FD27">
        <f t="shared" si="36"/>
        <v>0</v>
      </c>
      <c r="FE27">
        <f t="shared" si="36"/>
        <v>0</v>
      </c>
      <c r="FG27" s="48" t="str">
        <f t="shared" si="27"/>
        <v/>
      </c>
      <c r="FI27" s="1" t="str">
        <f t="shared" si="24"/>
        <v/>
      </c>
      <c r="FJ27">
        <f t="shared" si="25"/>
        <v>19</v>
      </c>
      <c r="FK27">
        <f>FM8-FJ26+1</f>
        <v>26</v>
      </c>
      <c r="FM27">
        <f>IF(FM26="","",IF($FI26="Y",0,INDEX(Capacity!$S$3:$T$258,MATCH(MOD(INDEX(Capacity!$V$3:$W$258,MATCH(INDEX($J26:$FE26,1,$FJ26),Capacity!$V$3:$V$258,0),2)+FM$9,255),Capacity!$S$3:$S$258,0),2)))</f>
        <v>51</v>
      </c>
      <c r="FN27">
        <f>IF(FN26="","",IF($FI26="Y",0,INDEX(Capacity!$S$3:$T$258,MATCH(MOD(INDEX(Capacity!$V$3:$W$258,MATCH(INDEX($J26:$FE26,1,$FJ26),Capacity!$V$3:$V$258,0),2)+FN$9,255),Capacity!$S$3:$S$258,0),2)))</f>
        <v>118</v>
      </c>
      <c r="FO27">
        <f>IF(FO26="","",IF($FI26="Y",0,INDEX(Capacity!$S$3:$T$258,MATCH(MOD(INDEX(Capacity!$V$3:$W$258,MATCH(INDEX($J26:$FE26,1,$FJ26),Capacity!$V$3:$V$258,0),2)+FO$9,255),Capacity!$S$3:$S$258,0),2)))</f>
        <v>130</v>
      </c>
      <c r="FP27">
        <f>IF(FP26="","",IF($FI26="Y",0,INDEX(Capacity!$S$3:$T$258,MATCH(MOD(INDEX(Capacity!$V$3:$W$258,MATCH(INDEX($J26:$FE26,1,$FJ26),Capacity!$V$3:$V$258,0),2)+FP$9,255),Capacity!$S$3:$S$258,0),2)))</f>
        <v>179</v>
      </c>
      <c r="FQ27">
        <f>IF(FQ26="","",IF($FI26="Y",0,INDEX(Capacity!$S$3:$T$258,MATCH(MOD(INDEX(Capacity!$V$3:$W$258,MATCH(INDEX($J26:$FE26,1,$FJ26),Capacity!$V$3:$V$258,0),2)+FQ$9,255),Capacity!$S$3:$S$258,0),2)))</f>
        <v>110</v>
      </c>
      <c r="FR27">
        <f>IF(FR26="","",IF($FI26="Y",0,INDEX(Capacity!$S$3:$T$258,MATCH(MOD(INDEX(Capacity!$V$3:$W$258,MATCH(INDEX($J26:$FE26,1,$FJ26),Capacity!$V$3:$V$258,0),2)+FR$9,255),Capacity!$S$3:$S$258,0),2)))</f>
        <v>125</v>
      </c>
      <c r="FS27">
        <f>IF(FS26="","",IF($FI26="Y",0,INDEX(Capacity!$S$3:$T$258,MATCH(MOD(INDEX(Capacity!$V$3:$W$258,MATCH(INDEX($J26:$FE26,1,$FJ26),Capacity!$V$3:$V$258,0),2)+FS$9,255),Capacity!$S$3:$S$258,0),2)))</f>
        <v>100</v>
      </c>
      <c r="FT27">
        <f>IF(FT26="","",IF($FI26="Y",0,INDEX(Capacity!$S$3:$T$258,MATCH(MOD(INDEX(Capacity!$V$3:$W$258,MATCH(INDEX($J26:$FE26,1,$FJ26),Capacity!$V$3:$V$258,0),2)+FT$9,255),Capacity!$S$3:$S$258,0),2)))</f>
        <v>87</v>
      </c>
      <c r="FU27">
        <f>IF(FU26="","",IF($FI26="Y",0,INDEX(Capacity!$S$3:$T$258,MATCH(MOD(INDEX(Capacity!$V$3:$W$258,MATCH(INDEX($J26:$FE26,1,$FJ26),Capacity!$V$3:$V$258,0),2)+FU$9,255),Capacity!$S$3:$S$258,0),2)))</f>
        <v>86</v>
      </c>
      <c r="FV27">
        <f>IF(FV26="","",IF($FI26="Y",0,INDEX(Capacity!$S$3:$T$258,MATCH(MOD(INDEX(Capacity!$V$3:$W$258,MATCH(INDEX($J26:$FE26,1,$FJ26),Capacity!$V$3:$V$258,0),2)+FV$9,255),Capacity!$S$3:$S$258,0),2)))</f>
        <v>213</v>
      </c>
      <c r="FW27">
        <f>IF(FW26="","",IF($FI26="Y",0,INDEX(Capacity!$S$3:$T$258,MATCH(MOD(INDEX(Capacity!$V$3:$W$258,MATCH(INDEX($J26:$FE26,1,$FJ26),Capacity!$V$3:$V$258,0),2)+FW$9,255),Capacity!$S$3:$S$258,0),2)))</f>
        <v>215</v>
      </c>
      <c r="FX27" t="str">
        <f>IF(FX26="","",IF($FI26="Y",0,INDEX(Capacity!$S$3:$T$258,MATCH(MOD(INDEX(Capacity!$V$3:$W$258,MATCH(INDEX($J26:$FE26,1,$FJ26),Capacity!$V$3:$V$258,0),2)+FX$9,255),Capacity!$S$3:$S$258,0),2)))</f>
        <v/>
      </c>
      <c r="FY27" t="str">
        <f>IF(FY26="","",IF($FI26="Y",0,INDEX(Capacity!$S$3:$T$258,MATCH(MOD(INDEX(Capacity!$V$3:$W$258,MATCH(INDEX($J26:$FE26,1,$FJ26),Capacity!$V$3:$V$258,0),2)+FY$9,255),Capacity!$S$3:$S$258,0),2)))</f>
        <v/>
      </c>
      <c r="FZ27" t="str">
        <f>IF(FZ26="","",IF($FI26="Y",0,INDEX(Capacity!$S$3:$T$258,MATCH(MOD(INDEX(Capacity!$V$3:$W$258,MATCH(INDEX($J26:$FE26,1,$FJ26),Capacity!$V$3:$V$258,0),2)+FZ$9,255),Capacity!$S$3:$S$258,0),2)))</f>
        <v/>
      </c>
      <c r="GA27" t="str">
        <f>IF(GA26="","",IF($FI26="Y",0,INDEX(Capacity!$S$3:$T$258,MATCH(MOD(INDEX(Capacity!$V$3:$W$258,MATCH(INDEX($J26:$FE26,1,$FJ26),Capacity!$V$3:$V$258,0),2)+GA$9,255),Capacity!$S$3:$S$258,0),2)))</f>
        <v/>
      </c>
      <c r="GB27" t="str">
        <f>IF(GB26="","",IF($FI26="Y",0,INDEX(Capacity!$S$3:$T$258,MATCH(MOD(INDEX(Capacity!$V$3:$W$258,MATCH(INDEX($J26:$FE26,1,$FJ26),Capacity!$V$3:$V$258,0),2)+GB$9,255),Capacity!$S$3:$S$258,0),2)))</f>
        <v/>
      </c>
      <c r="GC27" t="str">
        <f>IF(GC26="","",IF($FI26="Y",0,INDEX(Capacity!$S$3:$T$258,MATCH(MOD(INDEX(Capacity!$V$3:$W$258,MATCH(INDEX($J26:$FE26,1,$FJ26),Capacity!$V$3:$V$258,0),2)+GC$9,255),Capacity!$S$3:$S$258,0),2)))</f>
        <v/>
      </c>
      <c r="GD27" t="str">
        <f>IF(GD26="","",IF($FI26="Y",0,INDEX(Capacity!$S$3:$T$258,MATCH(MOD(INDEX(Capacity!$V$3:$W$258,MATCH(INDEX($J26:$FE26,1,$FJ26),Capacity!$V$3:$V$258,0),2)+GD$9,255),Capacity!$S$3:$S$258,0),2)))</f>
        <v/>
      </c>
      <c r="GE27" t="str">
        <f>IF(GE26="","",IF($FI26="Y",0,INDEX(Capacity!$S$3:$T$258,MATCH(MOD(INDEX(Capacity!$V$3:$W$258,MATCH(INDEX($J26:$FE26,1,$FJ26),Capacity!$V$3:$V$258,0),2)+GE$9,255),Capacity!$S$3:$S$258,0),2)))</f>
        <v/>
      </c>
      <c r="GF27" t="str">
        <f>IF(GF26="","",IF($FI26="Y",0,INDEX(Capacity!$S$3:$T$258,MATCH(MOD(INDEX(Capacity!$V$3:$W$258,MATCH(INDEX($J26:$FE26,1,$FJ26),Capacity!$V$3:$V$258,0),2)+GF$9,255),Capacity!$S$3:$S$258,0),2)))</f>
        <v/>
      </c>
      <c r="GG27" t="str">
        <f>IF(GG26="","",IF($FI26="Y",0,INDEX(Capacity!$S$3:$T$258,MATCH(MOD(INDEX(Capacity!$V$3:$W$258,MATCH(INDEX($J26:$FE26,1,$FJ26),Capacity!$V$3:$V$258,0),2)+GG$9,255),Capacity!$S$3:$S$258,0),2)))</f>
        <v/>
      </c>
      <c r="GH27" t="str">
        <f>IF(GH26="","",IF($FI26="Y",0,INDEX(Capacity!$S$3:$T$258,MATCH(MOD(INDEX(Capacity!$V$3:$W$258,MATCH(INDEX($J26:$FE26,1,$FJ26),Capacity!$V$3:$V$258,0),2)+GH$9,255),Capacity!$S$3:$S$258,0),2)))</f>
        <v/>
      </c>
      <c r="GI27" t="str">
        <f>IF(GI26="","",IF($FI26="Y",0,INDEX(Capacity!$S$3:$T$258,MATCH(MOD(INDEX(Capacity!$V$3:$W$258,MATCH(INDEX($J26:$FE26,1,$FJ26),Capacity!$V$3:$V$258,0),2)+GI$9,255),Capacity!$S$3:$S$258,0),2)))</f>
        <v/>
      </c>
      <c r="GJ27" t="str">
        <f>IF(GJ26="","",IF($FI26="Y",0,INDEX(Capacity!$S$3:$T$258,MATCH(MOD(INDEX(Capacity!$V$3:$W$258,MATCH(INDEX($J26:$FE26,1,$FJ26),Capacity!$V$3:$V$258,0),2)+GJ$9,255),Capacity!$S$3:$S$258,0),2)))</f>
        <v/>
      </c>
      <c r="GK27" t="str">
        <f>IF(GK26="","",IF($FI26="Y",0,INDEX(Capacity!$S$3:$T$258,MATCH(MOD(INDEX(Capacity!$V$3:$W$258,MATCH(INDEX($J26:$FE26,1,$FJ26),Capacity!$V$3:$V$258,0),2)+GK$9,255),Capacity!$S$3:$S$258,0),2)))</f>
        <v/>
      </c>
      <c r="GL27" t="str">
        <f>IF(GL26="","",IF($FI26="Y",0,INDEX(Capacity!$S$3:$T$258,MATCH(MOD(INDEX(Capacity!$V$3:$W$258,MATCH(INDEX($J26:$FE26,1,$FJ26),Capacity!$V$3:$V$258,0),2)+GL$9,255),Capacity!$S$3:$S$258,0),2)))</f>
        <v/>
      </c>
      <c r="GM27" t="str">
        <f>IF(GM26="","",IF($FI26="Y",0,INDEX(Capacity!$S$3:$T$258,MATCH(MOD(INDEX(Capacity!$V$3:$W$258,MATCH(INDEX($J26:$FE26,1,$FJ26),Capacity!$V$3:$V$258,0),2)+GM$9,255),Capacity!$S$3:$S$258,0),2)))</f>
        <v/>
      </c>
      <c r="GN27" t="str">
        <f>IF(GN26="","",IF($FI26="Y",0,INDEX(Capacity!$S$3:$T$258,MATCH(MOD(INDEX(Capacity!$V$3:$W$258,MATCH(INDEX($J26:$FE26,1,$FJ26),Capacity!$V$3:$V$258,0),2)+GN$9,255),Capacity!$S$3:$S$258,0),2)))</f>
        <v/>
      </c>
      <c r="GO27" t="str">
        <f>IF(GO26="","",IF($FI26="Y",0,INDEX(Capacity!$S$3:$T$258,MATCH(MOD(INDEX(Capacity!$V$3:$W$258,MATCH(INDEX($J26:$FE26,1,$FJ26),Capacity!$V$3:$V$258,0),2)+GO$9,255),Capacity!$S$3:$S$258,0),2)))</f>
        <v/>
      </c>
      <c r="GP27" t="str">
        <f>IF(GP26="","",IF($FI26="Y",0,INDEX(Capacity!$S$3:$T$258,MATCH(MOD(INDEX(Capacity!$V$3:$W$258,MATCH(INDEX($J26:$FE26,1,$FJ26),Capacity!$V$3:$V$258,0),2)+GP$9,255),Capacity!$S$3:$S$258,0),2)))</f>
        <v/>
      </c>
      <c r="GQ27" t="str">
        <f>IF(GQ26="","",IF($FI26="Y",0,INDEX(Capacity!$S$3:$T$258,MATCH(MOD(INDEX(Capacity!$V$3:$W$258,MATCH(INDEX($J26:$FE26,1,$FJ26),Capacity!$V$3:$V$258,0),2)+GQ$9,255),Capacity!$S$3:$S$258,0),2)))</f>
        <v/>
      </c>
      <c r="GR27" t="str">
        <f>IF(GR26="","",IF($FI26="Y",0,INDEX(Capacity!$S$3:$T$258,MATCH(MOD(INDEX(Capacity!$V$3:$W$258,MATCH(INDEX($J26:$FE26,1,$FJ26),Capacity!$V$3:$V$258,0),2)+GR$9,255),Capacity!$S$3:$S$258,0),2)))</f>
        <v/>
      </c>
      <c r="GS27" t="str">
        <f>IF(GS26="","",IF($FI26="Y",0,INDEX(Capacity!$S$3:$T$258,MATCH(MOD(INDEX(Capacity!$V$3:$W$258,MATCH(INDEX($J26:$FE26,1,$FJ26),Capacity!$V$3:$V$258,0),2)+GS$9,255),Capacity!$S$3:$S$258,0),2)))</f>
        <v/>
      </c>
      <c r="GT27" t="str">
        <f>IF(GT26="","",IF($FI26="Y",0,INDEX(Capacity!$S$3:$T$258,MATCH(MOD(INDEX(Capacity!$V$3:$W$258,MATCH(INDEX($J26:$FE26,1,$FJ26),Capacity!$V$3:$V$258,0),2)+GT$9,255),Capacity!$S$3:$S$258,0),2)))</f>
        <v/>
      </c>
      <c r="GU27" t="str">
        <f>IF(GU26="","",IF($FI26="Y",0,INDEX(Capacity!$S$3:$T$258,MATCH(MOD(INDEX(Capacity!$V$3:$W$258,MATCH(INDEX($J26:$FE26,1,$FJ26),Capacity!$V$3:$V$258,0),2)+GU$9,255),Capacity!$S$3:$S$258,0),2)))</f>
        <v/>
      </c>
      <c r="GV27" t="str">
        <f>IF(GV26="","",IF($FI26="Y",0,INDEX(Capacity!$S$3:$T$258,MATCH(MOD(INDEX(Capacity!$V$3:$W$258,MATCH(INDEX($J26:$FE26,1,$FJ26),Capacity!$V$3:$V$258,0),2)+GV$9,255),Capacity!$S$3:$S$258,0),2)))</f>
        <v/>
      </c>
      <c r="GW27" t="str">
        <f>IF(GW26="","",IF($FI26="Y",0,INDEX(Capacity!$S$3:$T$258,MATCH(MOD(INDEX(Capacity!$V$3:$W$258,MATCH(INDEX($J26:$FE26,1,$FJ26),Capacity!$V$3:$V$258,0),2)+GW$9,255),Capacity!$S$3:$S$258,0),2)))</f>
        <v/>
      </c>
      <c r="GX27" t="str">
        <f>IF(GX26="","",IF($FI26="Y",0,INDEX(Capacity!$S$3:$T$258,MATCH(MOD(INDEX(Capacity!$V$3:$W$258,MATCH(INDEX($J26:$FE26,1,$FJ26),Capacity!$V$3:$V$258,0),2)+GX$9,255),Capacity!$S$3:$S$258,0),2)))</f>
        <v/>
      </c>
      <c r="GY27" t="str">
        <f>IF(GY26="","",IF($FI26="Y",0,INDEX(Capacity!$S$3:$T$258,MATCH(MOD(INDEX(Capacity!$V$3:$W$258,MATCH(INDEX($J26:$FE26,1,$FJ26),Capacity!$V$3:$V$258,0),2)+GY$9,255),Capacity!$S$3:$S$258,0),2)))</f>
        <v/>
      </c>
      <c r="GZ27" t="str">
        <f>IF(GZ26="","",IF($FI26="Y",0,INDEX(Capacity!$S$3:$T$258,MATCH(MOD(INDEX(Capacity!$V$3:$W$258,MATCH(INDEX($J26:$FE26,1,$FJ26),Capacity!$V$3:$V$258,0),2)+GZ$9,255),Capacity!$S$3:$S$258,0),2)))</f>
        <v/>
      </c>
      <c r="HA27" t="str">
        <f>IF(HA26="","",IF($FI26="Y",0,INDEX(Capacity!$S$3:$T$258,MATCH(MOD(INDEX(Capacity!$V$3:$W$258,MATCH(INDEX($J26:$FE26,1,$FJ26),Capacity!$V$3:$V$258,0),2)+HA$9,255),Capacity!$S$3:$S$258,0),2)))</f>
        <v/>
      </c>
      <c r="HB27" t="str">
        <f>IF(HB26="","",IF($FI26="Y",0,INDEX(Capacity!$S$3:$T$258,MATCH(MOD(INDEX(Capacity!$V$3:$W$258,MATCH(INDEX($J26:$FE26,1,$FJ26),Capacity!$V$3:$V$258,0),2)+HB$9,255),Capacity!$S$3:$S$258,0),2)))</f>
        <v/>
      </c>
      <c r="HC27" t="str">
        <f>IF(HC26="","",IF($FI26="Y",0,INDEX(Capacity!$S$3:$T$258,MATCH(MOD(INDEX(Capacity!$V$3:$W$258,MATCH(INDEX($J26:$FE26,1,$FJ26),Capacity!$V$3:$V$258,0),2)+HC$9,255),Capacity!$S$3:$S$258,0),2)))</f>
        <v/>
      </c>
      <c r="HD27" t="str">
        <f>IF(HD26="","",IF($FI26="Y",0,INDEX(Capacity!$S$3:$T$258,MATCH(MOD(INDEX(Capacity!$V$3:$W$258,MATCH(INDEX($J26:$FE26,1,$FJ26),Capacity!$V$3:$V$258,0),2)+HD$9,255),Capacity!$S$3:$S$258,0),2)))</f>
        <v/>
      </c>
      <c r="HE27" t="str">
        <f>IF(HE26="","",IF($FI26="Y",0,INDEX(Capacity!$S$3:$T$258,MATCH(MOD(INDEX(Capacity!$V$3:$W$258,MATCH(INDEX($J26:$FE26,1,$FJ26),Capacity!$V$3:$V$258,0),2)+HE$9,255),Capacity!$S$3:$S$258,0),2)))</f>
        <v/>
      </c>
      <c r="HF27" t="str">
        <f>IF(HF26="","",IF($FI26="Y",0,INDEX(Capacity!$S$3:$T$258,MATCH(MOD(INDEX(Capacity!$V$3:$W$258,MATCH(INDEX($J26:$FE26,1,$FJ26),Capacity!$V$3:$V$258,0),2)+HF$9,255),Capacity!$S$3:$S$258,0),2)))</f>
        <v/>
      </c>
      <c r="HG27" t="str">
        <f>IF(HG26="","",IF($FI26="Y",0,INDEX(Capacity!$S$3:$T$258,MATCH(MOD(INDEX(Capacity!$V$3:$W$258,MATCH(INDEX($J26:$FE26,1,$FJ26),Capacity!$V$3:$V$258,0),2)+HG$9,255),Capacity!$S$3:$S$258,0),2)))</f>
        <v/>
      </c>
      <c r="HH27" t="str">
        <f>IF(HH26="","",IF($FI26="Y",0,INDEX(Capacity!$S$3:$T$258,MATCH(MOD(INDEX(Capacity!$V$3:$W$258,MATCH(INDEX($J26:$FE26,1,$FJ26),Capacity!$V$3:$V$258,0),2)+HH$9,255),Capacity!$S$3:$S$258,0),2)))</f>
        <v/>
      </c>
      <c r="HI27" t="str">
        <f>IF(HI26="","",IF($FI26="Y",0,INDEX(Capacity!$S$3:$T$258,MATCH(MOD(INDEX(Capacity!$V$3:$W$258,MATCH(INDEX($J26:$FE26,1,$FJ26),Capacity!$V$3:$V$258,0),2)+HI$9,255),Capacity!$S$3:$S$258,0),2)))</f>
        <v/>
      </c>
      <c r="HJ27" t="str">
        <f>IF(HJ26="","",IF($FI26="Y",0,INDEX(Capacity!$S$3:$T$258,MATCH(MOD(INDEX(Capacity!$V$3:$W$258,MATCH(INDEX($J26:$FE26,1,$FJ26),Capacity!$V$3:$V$258,0),2)+HJ$9,255),Capacity!$S$3:$S$258,0),2)))</f>
        <v/>
      </c>
      <c r="HK27" t="str">
        <f>IF(HK26="","",IF($FI26="Y",0,INDEX(Capacity!$S$3:$T$258,MATCH(MOD(INDEX(Capacity!$V$3:$W$258,MATCH(INDEX($J26:$FE26,1,$FJ26),Capacity!$V$3:$V$258,0),2)+HK$9,255),Capacity!$S$3:$S$258,0),2)))</f>
        <v/>
      </c>
      <c r="HL27" t="str">
        <f>IF(HL26="","",IF($FI26="Y",0,INDEX(Capacity!$S$3:$T$258,MATCH(MOD(INDEX(Capacity!$V$3:$W$258,MATCH(INDEX($J26:$FE26,1,$FJ26),Capacity!$V$3:$V$258,0),2)+HL$9,255),Capacity!$S$3:$S$258,0),2)))</f>
        <v/>
      </c>
      <c r="HM27" t="str">
        <f>IF(HM26="","",IF($FI26="Y",0,INDEX(Capacity!$S$3:$T$258,MATCH(MOD(INDEX(Capacity!$V$3:$W$258,MATCH(INDEX($J26:$FE26,1,$FJ26),Capacity!$V$3:$V$258,0),2)+HM$9,255),Capacity!$S$3:$S$258,0),2)))</f>
        <v/>
      </c>
      <c r="HN27" t="str">
        <f>IF(HN26="","",IF($FI26="Y",0,INDEX(Capacity!$S$3:$T$258,MATCH(MOD(INDEX(Capacity!$V$3:$W$258,MATCH(INDEX($J26:$FE26,1,$FJ26),Capacity!$V$3:$V$258,0),2)+HN$9,255),Capacity!$S$3:$S$258,0),2)))</f>
        <v/>
      </c>
      <c r="HO27" t="str">
        <f>IF(HO26="","",IF($FI26="Y",0,INDEX(Capacity!$S$3:$T$258,MATCH(MOD(INDEX(Capacity!$V$3:$W$258,MATCH(INDEX($J26:$FE26,1,$FJ26),Capacity!$V$3:$V$258,0),2)+HO$9,255),Capacity!$S$3:$S$258,0),2)))</f>
        <v/>
      </c>
      <c r="HP27" t="str">
        <f>IF(HP26="","",IF($FI26="Y",0,INDEX(Capacity!$S$3:$T$258,MATCH(MOD(INDEX(Capacity!$V$3:$W$258,MATCH(INDEX($J26:$FE26,1,$FJ26),Capacity!$V$3:$V$258,0),2)+HP$9,255),Capacity!$S$3:$S$258,0),2)))</f>
        <v/>
      </c>
      <c r="HQ27" t="str">
        <f>IF(HQ26="","",IF($FI26="Y",0,INDEX(Capacity!$S$3:$T$258,MATCH(MOD(INDEX(Capacity!$V$3:$W$258,MATCH(INDEX($J26:$FE26,1,$FJ26),Capacity!$V$3:$V$258,0),2)+HQ$9,255),Capacity!$S$3:$S$258,0),2)))</f>
        <v/>
      </c>
      <c r="HR27" t="str">
        <f>IF(HR26="","",IF($FI26="Y",0,INDEX(Capacity!$S$3:$T$258,MATCH(MOD(INDEX(Capacity!$V$3:$W$258,MATCH(INDEX($J26:$FE26,1,$FJ26),Capacity!$V$3:$V$258,0),2)+HR$9,255),Capacity!$S$3:$S$258,0),2)))</f>
        <v/>
      </c>
      <c r="HS27" t="str">
        <f>IF(HS26="","",IF($FI26="Y",0,INDEX(Capacity!$S$3:$T$258,MATCH(MOD(INDEX(Capacity!$V$3:$W$258,MATCH(INDEX($J26:$FE26,1,$FJ26),Capacity!$V$3:$V$258,0),2)+HS$9,255),Capacity!$S$3:$S$258,0),2)))</f>
        <v/>
      </c>
      <c r="HT27" t="str">
        <f>IF(HT26="","",IF($FI26="Y",0,INDEX(Capacity!$S$3:$T$258,MATCH(MOD(INDEX(Capacity!$V$3:$W$258,MATCH(INDEX($J26:$FE26,1,$FJ26),Capacity!$V$3:$V$258,0),2)+HT$9,255),Capacity!$S$3:$S$258,0),2)))</f>
        <v/>
      </c>
      <c r="HU27" t="str">
        <f>IF(HU26="","",IF($FI26="Y",0,INDEX(Capacity!$S$3:$T$258,MATCH(MOD(INDEX(Capacity!$V$3:$W$258,MATCH(INDEX($J26:$FE26,1,$FJ26),Capacity!$V$3:$V$258,0),2)+HU$9,255),Capacity!$S$3:$S$258,0),2)))</f>
        <v/>
      </c>
      <c r="HV27" t="str">
        <f>IF(HV26="","",IF($FI26="Y",0,INDEX(Capacity!$S$3:$T$258,MATCH(MOD(INDEX(Capacity!$V$3:$W$258,MATCH(INDEX($J26:$FE26,1,$FJ26),Capacity!$V$3:$V$258,0),2)+HV$9,255),Capacity!$S$3:$S$258,0),2)))</f>
        <v/>
      </c>
      <c r="HW27" t="str">
        <f>IF(HW26="","",IF($FI26="Y",0,INDEX(Capacity!$S$3:$T$258,MATCH(MOD(INDEX(Capacity!$V$3:$W$258,MATCH(INDEX($J26:$FE26,1,$FJ26),Capacity!$V$3:$V$258,0),2)+HW$9,255),Capacity!$S$3:$S$258,0),2)))</f>
        <v/>
      </c>
      <c r="HX27" t="str">
        <f>IF(HX26="","",IF($FI26="Y",0,INDEX(Capacity!$S$3:$T$258,MATCH(MOD(INDEX(Capacity!$V$3:$W$258,MATCH(INDEX($J26:$FE26,1,$FJ26),Capacity!$V$3:$V$258,0),2)+HX$9,255),Capacity!$S$3:$S$258,0),2)))</f>
        <v/>
      </c>
      <c r="HY27" t="str">
        <f>IF(HY26="","",IF($FI26="Y",0,INDEX(Capacity!$S$3:$T$258,MATCH(MOD(INDEX(Capacity!$V$3:$W$258,MATCH(INDEX($J26:$FE26,1,$FJ26),Capacity!$V$3:$V$258,0),2)+HY$9,255),Capacity!$S$3:$S$258,0),2)))</f>
        <v/>
      </c>
      <c r="HZ27" t="str">
        <f>IF(HZ26="","",IF($FI26="Y",0,INDEX(Capacity!$S$3:$T$258,MATCH(MOD(INDEX(Capacity!$V$3:$W$258,MATCH(INDEX($J26:$FE26,1,$FJ26),Capacity!$V$3:$V$258,0),2)+HZ$9,255),Capacity!$S$3:$S$258,0),2)))</f>
        <v/>
      </c>
      <c r="IA27" t="str">
        <f>IF(IA26="","",IF($FI26="Y",0,INDEX(Capacity!$S$3:$T$258,MATCH(MOD(INDEX(Capacity!$V$3:$W$258,MATCH(INDEX($J26:$FE26,1,$FJ26),Capacity!$V$3:$V$258,0),2)+IA$9,255),Capacity!$S$3:$S$258,0),2)))</f>
        <v/>
      </c>
      <c r="IB27" t="str">
        <f>IF(IB26="","",IF($FI26="Y",0,INDEX(Capacity!$S$3:$T$258,MATCH(MOD(INDEX(Capacity!$V$3:$W$258,MATCH(INDEX($J26:$FE26,1,$FJ26),Capacity!$V$3:$V$258,0),2)+IB$9,255),Capacity!$S$3:$S$258,0),2)))</f>
        <v/>
      </c>
      <c r="IC27" t="str">
        <f>IF(IC26="","",IF($FI26="Y",0,INDEX(Capacity!$S$3:$T$258,MATCH(MOD(INDEX(Capacity!$V$3:$W$258,MATCH(INDEX($J26:$FE26,1,$FJ26),Capacity!$V$3:$V$258,0),2)+IC$9,255),Capacity!$S$3:$S$258,0),2)))</f>
        <v/>
      </c>
      <c r="ID27" t="str">
        <f>IF(ID26="","",IF($FI26="Y",0,INDEX(Capacity!$S$3:$T$258,MATCH(MOD(INDEX(Capacity!$V$3:$W$258,MATCH(INDEX($J26:$FE26,1,$FJ26),Capacity!$V$3:$V$258,0),2)+ID$9,255),Capacity!$S$3:$S$258,0),2)))</f>
        <v/>
      </c>
      <c r="IE27" t="str">
        <f>IF(IE26="","",IF($FI26="Y",0,INDEX(Capacity!$S$3:$T$258,MATCH(MOD(INDEX(Capacity!$V$3:$W$258,MATCH(INDEX($J26:$FE26,1,$FJ26),Capacity!$V$3:$V$258,0),2)+IE$9,255),Capacity!$S$3:$S$258,0),2)))</f>
        <v/>
      </c>
      <c r="IF27" t="str">
        <f>IF(IF26="","",IF($FI26="Y",0,INDEX(Capacity!$S$3:$T$258,MATCH(MOD(INDEX(Capacity!$V$3:$W$258,MATCH(INDEX($J26:$FE26,1,$FJ26),Capacity!$V$3:$V$258,0),2)+IF$9,255),Capacity!$S$3:$S$258,0),2)))</f>
        <v/>
      </c>
      <c r="IG27" t="str">
        <f>IF(IG26="","",IF($FI26="Y",0,INDEX(Capacity!$S$3:$T$258,MATCH(MOD(INDEX(Capacity!$V$3:$W$258,MATCH(INDEX($J26:$FE26,1,$FJ26),Capacity!$V$3:$V$258,0),2)+IG$9,255),Capacity!$S$3:$S$258,0),2)))</f>
        <v/>
      </c>
      <c r="IH27" t="str">
        <f>IF(IH26="","",IF($FI26="Y",0,INDEX(Capacity!$S$3:$T$258,MATCH(MOD(INDEX(Capacity!$V$3:$W$258,MATCH(INDEX($J26:$FE26,1,$FJ26),Capacity!$V$3:$V$258,0),2)+IH$9,255),Capacity!$S$3:$S$258,0),2)))</f>
        <v/>
      </c>
      <c r="II27" t="str">
        <f>IF(II26="","",IF($FI26="Y",0,INDEX(Capacity!$S$3:$T$258,MATCH(MOD(INDEX(Capacity!$V$3:$W$258,MATCH(INDEX($J26:$FE26,1,$FJ26),Capacity!$V$3:$V$258,0),2)+II$9,255),Capacity!$S$3:$S$258,0),2)))</f>
        <v/>
      </c>
      <c r="IJ27" t="str">
        <f>IF(IJ26="","",IF($FI26="Y",0,INDEX(Capacity!$S$3:$T$258,MATCH(MOD(INDEX(Capacity!$V$3:$W$258,MATCH(INDEX($J26:$FE26,1,$FJ26),Capacity!$V$3:$V$258,0),2)+IJ$9,255),Capacity!$S$3:$S$258,0),2)))</f>
        <v/>
      </c>
      <c r="IK27" t="str">
        <f>IF(IK26="","",IF($FI26="Y",0,INDEX(Capacity!$S$3:$T$258,MATCH(MOD(INDEX(Capacity!$V$3:$W$258,MATCH(INDEX($J26:$FE26,1,$FJ26),Capacity!$V$3:$V$258,0),2)+IK$9,255),Capacity!$S$3:$S$258,0),2)))</f>
        <v/>
      </c>
      <c r="IL27" t="str">
        <f>IF(IL26="","",IF($FI26="Y",0,INDEX(Capacity!$S$3:$T$258,MATCH(MOD(INDEX(Capacity!$V$3:$W$258,MATCH(INDEX($J26:$FE26,1,$FJ26),Capacity!$V$3:$V$258,0),2)+IL$9,255),Capacity!$S$3:$S$258,0),2)))</f>
        <v/>
      </c>
      <c r="IM27" t="str">
        <f>IF(IM26="","",IF($FI26="Y",0,INDEX(Capacity!$S$3:$T$258,MATCH(MOD(INDEX(Capacity!$V$3:$W$258,MATCH(INDEX($J26:$FE26,1,$FJ26),Capacity!$V$3:$V$258,0),2)+IM$9,255),Capacity!$S$3:$S$258,0),2)))</f>
        <v/>
      </c>
      <c r="IN27" t="str">
        <f>IF(IN26="","",IF($FI26="Y",0,INDEX(Capacity!$S$3:$T$258,MATCH(MOD(INDEX(Capacity!$V$3:$W$258,MATCH(INDEX($J26:$FE26,1,$FJ26),Capacity!$V$3:$V$258,0),2)+IN$9,255),Capacity!$S$3:$S$258,0),2)))</f>
        <v/>
      </c>
      <c r="IO27" t="str">
        <f>IF(IO26="","",IF($FI26="Y",0,INDEX(Capacity!$S$3:$T$258,MATCH(MOD(INDEX(Capacity!$V$3:$W$258,MATCH(INDEX($J26:$FE26,1,$FJ26),Capacity!$V$3:$V$258,0),2)+IO$9,255),Capacity!$S$3:$S$258,0),2)))</f>
        <v/>
      </c>
      <c r="IP27" t="str">
        <f>IF(IP26="","",IF($FI26="Y",0,INDEX(Capacity!$S$3:$T$258,MATCH(MOD(INDEX(Capacity!$V$3:$W$258,MATCH(INDEX($J26:$FE26,1,$FJ26),Capacity!$V$3:$V$258,0),2)+IP$9,255),Capacity!$S$3:$S$258,0),2)))</f>
        <v/>
      </c>
      <c r="IQ27" t="str">
        <f>IF(IQ26="","",IF($FI26="Y",0,INDEX(Capacity!$S$3:$T$258,MATCH(MOD(INDEX(Capacity!$V$3:$W$258,MATCH(INDEX($J26:$FE26,1,$FJ26),Capacity!$V$3:$V$258,0),2)+IQ$9,255),Capacity!$S$3:$S$258,0),2)))</f>
        <v/>
      </c>
      <c r="IR27" t="str">
        <f>IF(IR26="","",IF($FI26="Y",0,INDEX(Capacity!$S$3:$T$258,MATCH(MOD(INDEX(Capacity!$V$3:$W$258,MATCH(INDEX($J26:$FE26,1,$FJ26),Capacity!$V$3:$V$258,0),2)+IR$9,255),Capacity!$S$3:$S$258,0),2)))</f>
        <v/>
      </c>
      <c r="IS27" t="str">
        <f>IF(IS26="","",IF($FI26="Y",0,INDEX(Capacity!$S$3:$T$258,MATCH(MOD(INDEX(Capacity!$V$3:$W$258,MATCH(INDEX($J26:$FE26,1,$FJ26),Capacity!$V$3:$V$258,0),2)+IS$9,255),Capacity!$S$3:$S$258,0),2)))</f>
        <v/>
      </c>
      <c r="IT27" t="str">
        <f>IF(IT26="","",IF($FI26="Y",0,INDEX(Capacity!$S$3:$T$258,MATCH(MOD(INDEX(Capacity!$V$3:$W$258,MATCH(INDEX($J26:$FE26,1,$FJ26),Capacity!$V$3:$V$258,0),2)+IT$9,255),Capacity!$S$3:$S$258,0),2)))</f>
        <v/>
      </c>
      <c r="IU27" t="str">
        <f>IF(IU26="","",IF($FI26="Y",0,INDEX(Capacity!$S$3:$T$258,MATCH(MOD(INDEX(Capacity!$V$3:$W$258,MATCH(INDEX($J26:$FE26,1,$FJ26),Capacity!$V$3:$V$258,0),2)+IU$9,255),Capacity!$S$3:$S$258,0),2)))</f>
        <v/>
      </c>
      <c r="IV27" t="str">
        <f>IF(IV26="","",IF($FI26="Y",0,INDEX(Capacity!$S$3:$T$258,MATCH(MOD(INDEX(Capacity!$V$3:$W$258,MATCH(INDEX($J26:$FE26,1,$FJ26),Capacity!$V$3:$V$258,0),2)+IV$9,255),Capacity!$S$3:$S$258,0),2)))</f>
        <v/>
      </c>
      <c r="IW27" t="str">
        <f>IF(IW26="","",IF($FI26="Y",0,INDEX(Capacity!$S$3:$T$258,MATCH(MOD(INDEX(Capacity!$V$3:$W$258,MATCH(INDEX($J26:$FE26,1,$FJ26),Capacity!$V$3:$V$258,0),2)+IW$9,255),Capacity!$S$3:$S$258,0),2)))</f>
        <v/>
      </c>
      <c r="IX27" t="str">
        <f>IF(IX26="","",IF($FI26="Y",0,INDEX(Capacity!$S$3:$T$258,MATCH(MOD(INDEX(Capacity!$V$3:$W$258,MATCH(INDEX($J26:$FE26,1,$FJ26),Capacity!$V$3:$V$258,0),2)+IX$9,255),Capacity!$S$3:$S$258,0),2)))</f>
        <v/>
      </c>
      <c r="IY27" t="str">
        <f>IF(IY26="","",IF($FI26="Y",0,INDEX(Capacity!$S$3:$T$258,MATCH(MOD(INDEX(Capacity!$V$3:$W$258,MATCH(INDEX($J26:$FE26,1,$FJ26),Capacity!$V$3:$V$258,0),2)+IY$9,255),Capacity!$S$3:$S$258,0),2)))</f>
        <v/>
      </c>
      <c r="IZ27" t="str">
        <f>IF(IZ26="","",IF($FI26="Y",0,INDEX(Capacity!$S$3:$T$258,MATCH(MOD(INDEX(Capacity!$V$3:$W$258,MATCH(INDEX($J26:$FE26,1,$FJ26),Capacity!$V$3:$V$258,0),2)+IZ$9,255),Capacity!$S$3:$S$258,0),2)))</f>
        <v/>
      </c>
      <c r="JA27" t="str">
        <f>IF(JA26="","",IF($FI26="Y",0,INDEX(Capacity!$S$3:$T$258,MATCH(MOD(INDEX(Capacity!$V$3:$W$258,MATCH(INDEX($J26:$FE26,1,$FJ26),Capacity!$V$3:$V$258,0),2)+JA$9,255),Capacity!$S$3:$S$258,0),2)))</f>
        <v/>
      </c>
      <c r="JB27" t="str">
        <f>IF(JB26="","",IF($FI26="Y",0,INDEX(Capacity!$S$3:$T$258,MATCH(MOD(INDEX(Capacity!$V$3:$W$258,MATCH(INDEX($J26:$FE26,1,$FJ26),Capacity!$V$3:$V$258,0),2)+JB$9,255),Capacity!$S$3:$S$258,0),2)))</f>
        <v/>
      </c>
      <c r="JC27" t="str">
        <f>IF(JC26="","",IF($FI26="Y",0,INDEX(Capacity!$S$3:$T$258,MATCH(MOD(INDEX(Capacity!$V$3:$W$258,MATCH(INDEX($J26:$FE26,1,$FJ26),Capacity!$V$3:$V$258,0),2)+JC$9,255),Capacity!$S$3:$S$258,0),2)))</f>
        <v/>
      </c>
      <c r="JD27" t="str">
        <f>IF(JD26="","",IF($FI26="Y",0,INDEX(Capacity!$S$3:$T$258,MATCH(MOD(INDEX(Capacity!$V$3:$W$258,MATCH(INDEX($J26:$FE26,1,$FJ26),Capacity!$V$3:$V$258,0),2)+JD$9,255),Capacity!$S$3:$S$258,0),2)))</f>
        <v/>
      </c>
      <c r="JE27" t="str">
        <f>IF(JE26="","",IF($FI26="Y",0,INDEX(Capacity!$S$3:$T$258,MATCH(MOD(INDEX(Capacity!$V$3:$W$258,MATCH(INDEX($J26:$FE26,1,$FJ26),Capacity!$V$3:$V$258,0),2)+JE$9,255),Capacity!$S$3:$S$258,0),2)))</f>
        <v/>
      </c>
      <c r="JF27" t="str">
        <f>IF(JF26="","",IF($FI26="Y",0,INDEX(Capacity!$S$3:$T$258,MATCH(MOD(INDEX(Capacity!$V$3:$W$258,MATCH(INDEX($J26:$FE26,1,$FJ26),Capacity!$V$3:$V$258,0),2)+JF$9,255),Capacity!$S$3:$S$258,0),2)))</f>
        <v/>
      </c>
      <c r="JG27" t="str">
        <f>IF(JG26="","",IF($FI26="Y",0,INDEX(Capacity!$S$3:$T$258,MATCH(MOD(INDEX(Capacity!$V$3:$W$258,MATCH(INDEX($J26:$FE26,1,$FJ26),Capacity!$V$3:$V$258,0),2)+JG$9,255),Capacity!$S$3:$S$258,0),2)))</f>
        <v/>
      </c>
      <c r="JH27" t="str">
        <f>IF(JH26="","",IF($FI26="Y",0,INDEX(Capacity!$S$3:$T$258,MATCH(MOD(INDEX(Capacity!$V$3:$W$258,MATCH(INDEX($J26:$FE26,1,$FJ26),Capacity!$V$3:$V$258,0),2)+JH$9,255),Capacity!$S$3:$S$258,0),2)))</f>
        <v/>
      </c>
      <c r="JI27" t="str">
        <f>IF(JI26="","",IF($FI26="Y",0,INDEX(Capacity!$S$3:$T$258,MATCH(MOD(INDEX(Capacity!$V$3:$W$258,MATCH(INDEX($J26:$FE26,1,$FJ26),Capacity!$V$3:$V$258,0),2)+JI$9,255),Capacity!$S$3:$S$258,0),2)))</f>
        <v/>
      </c>
      <c r="JJ27" t="str">
        <f>IF(JJ26="","",IF($FI26="Y",0,INDEX(Capacity!$S$3:$T$258,MATCH(MOD(INDEX(Capacity!$V$3:$W$258,MATCH(INDEX($J26:$FE26,1,$FJ26),Capacity!$V$3:$V$258,0),2)+JJ$9,255),Capacity!$S$3:$S$258,0),2)))</f>
        <v/>
      </c>
      <c r="JK27" t="str">
        <f>IF(JK26="","",IF($FI26="Y",0,INDEX(Capacity!$S$3:$T$258,MATCH(MOD(INDEX(Capacity!$V$3:$W$258,MATCH(INDEX($J26:$FE26,1,$FJ26),Capacity!$V$3:$V$258,0),2)+JK$9,255),Capacity!$S$3:$S$258,0),2)))</f>
        <v/>
      </c>
      <c r="JL27" t="str">
        <f>IF(JL26="","",IF($FI26="Y",0,INDEX(Capacity!$S$3:$T$258,MATCH(MOD(INDEX(Capacity!$V$3:$W$258,MATCH(INDEX($J26:$FE26,1,$FJ26),Capacity!$V$3:$V$258,0),2)+JL$9,255),Capacity!$S$3:$S$258,0),2)))</f>
        <v/>
      </c>
      <c r="JM27" t="str">
        <f>IF(JM26="","",IF($FI26="Y",0,INDEX(Capacity!$S$3:$T$258,MATCH(MOD(INDEX(Capacity!$V$3:$W$258,MATCH(INDEX($J26:$FE26,1,$FJ26),Capacity!$V$3:$V$258,0),2)+JM$9,255),Capacity!$S$3:$S$258,0),2)))</f>
        <v/>
      </c>
      <c r="JN27" t="str">
        <f>IF(JN26="","",IF($FI26="Y",0,INDEX(Capacity!$S$3:$T$258,MATCH(MOD(INDEX(Capacity!$V$3:$W$258,MATCH(INDEX($J26:$FE26,1,$FJ26),Capacity!$V$3:$V$258,0),2)+JN$9,255),Capacity!$S$3:$S$258,0),2)))</f>
        <v/>
      </c>
      <c r="JO27" t="str">
        <f>IF(JO26="","",IF($FI26="Y",0,INDEX(Capacity!$S$3:$T$258,MATCH(MOD(INDEX(Capacity!$V$3:$W$258,MATCH(INDEX($J26:$FE26,1,$FJ26),Capacity!$V$3:$V$258,0),2)+JO$9,255),Capacity!$S$3:$S$258,0),2)))</f>
        <v/>
      </c>
      <c r="JP27" t="str">
        <f>IF(JP26="","",IF($FI26="Y",0,INDEX(Capacity!$S$3:$T$258,MATCH(MOD(INDEX(Capacity!$V$3:$W$258,MATCH(INDEX($J26:$FE26,1,$FJ26),Capacity!$V$3:$V$258,0),2)+JP$9,255),Capacity!$S$3:$S$258,0),2)))</f>
        <v/>
      </c>
      <c r="JQ27" t="str">
        <f>IF(JQ26="","",IF($FI26="Y",0,INDEX(Capacity!$S$3:$T$258,MATCH(MOD(INDEX(Capacity!$V$3:$W$258,MATCH(INDEX($J26:$FE26,1,$FJ26),Capacity!$V$3:$V$258,0),2)+JQ$9,255),Capacity!$S$3:$S$258,0),2)))</f>
        <v/>
      </c>
      <c r="JR27" t="str">
        <f>IF(JR26="","",IF($FI26="Y",0,INDEX(Capacity!$S$3:$T$258,MATCH(MOD(INDEX(Capacity!$V$3:$W$258,MATCH(INDEX($J26:$FE26,1,$FJ26),Capacity!$V$3:$V$258,0),2)+JR$9,255),Capacity!$S$3:$S$258,0),2)))</f>
        <v/>
      </c>
      <c r="JS27" t="str">
        <f>IF(JS26="","",IF($FI26="Y",0,INDEX(Capacity!$S$3:$T$258,MATCH(MOD(INDEX(Capacity!$V$3:$W$258,MATCH(INDEX($J26:$FE26,1,$FJ26),Capacity!$V$3:$V$258,0),2)+JS$9,255),Capacity!$S$3:$S$258,0),2)))</f>
        <v/>
      </c>
      <c r="JT27" t="str">
        <f>IF(JT26="","",IF($FI26="Y",0,INDEX(Capacity!$S$3:$T$258,MATCH(MOD(INDEX(Capacity!$V$3:$W$258,MATCH(INDEX($J26:$FE26,1,$FJ26),Capacity!$V$3:$V$258,0),2)+JT$9,255),Capacity!$S$3:$S$258,0),2)))</f>
        <v/>
      </c>
      <c r="JU27" t="str">
        <f>IF(JU26="","",IF($FI26="Y",0,INDEX(Capacity!$S$3:$T$258,MATCH(MOD(INDEX(Capacity!$V$3:$W$258,MATCH(INDEX($J26:$FE26,1,$FJ26),Capacity!$V$3:$V$258,0),2)+JU$9,255),Capacity!$S$3:$S$258,0),2)))</f>
        <v/>
      </c>
      <c r="JV27" t="str">
        <f>IF(JV26="","",IF($FI26="Y",0,INDEX(Capacity!$S$3:$T$258,MATCH(MOD(INDEX(Capacity!$V$3:$W$258,MATCH(INDEX($J26:$FE26,1,$FJ26),Capacity!$V$3:$V$258,0),2)+JV$9,255),Capacity!$S$3:$S$258,0),2)))</f>
        <v/>
      </c>
      <c r="JW27" t="str">
        <f>IF(JW26="","",IF($FI26="Y",0,INDEX(Capacity!$S$3:$T$258,MATCH(MOD(INDEX(Capacity!$V$3:$W$258,MATCH(INDEX($J26:$FE26,1,$FJ26),Capacity!$V$3:$V$258,0),2)+JW$9,255),Capacity!$S$3:$S$258,0),2)))</f>
        <v/>
      </c>
      <c r="JX27" t="str">
        <f>IF(JX26="","",IF($FI26="Y",0,INDEX(Capacity!$S$3:$T$258,MATCH(MOD(INDEX(Capacity!$V$3:$W$258,MATCH(INDEX($J26:$FE26,1,$FJ26),Capacity!$V$3:$V$258,0),2)+JX$9,255),Capacity!$S$3:$S$258,0),2)))</f>
        <v/>
      </c>
      <c r="JY27" t="str">
        <f>IF(JY26="","",IF($FI26="Y",0,INDEX(Capacity!$S$3:$T$258,MATCH(MOD(INDEX(Capacity!$V$3:$W$258,MATCH(INDEX($J26:$FE26,1,$FJ26),Capacity!$V$3:$V$258,0),2)+JY$9,255),Capacity!$S$3:$S$258,0),2)))</f>
        <v/>
      </c>
      <c r="JZ27" t="str">
        <f>IF(JZ26="","",IF($FI26="Y",0,INDEX(Capacity!$S$3:$T$258,MATCH(MOD(INDEX(Capacity!$V$3:$W$258,MATCH(INDEX($J26:$FE26,1,$FJ26),Capacity!$V$3:$V$258,0),2)+JZ$9,255),Capacity!$S$3:$S$258,0),2)))</f>
        <v/>
      </c>
      <c r="KA27" t="str">
        <f>IF(KA26="","",IF($FI26="Y",0,INDEX(Capacity!$S$3:$T$258,MATCH(MOD(INDEX(Capacity!$V$3:$W$258,MATCH(INDEX($J26:$FE26,1,$FJ26),Capacity!$V$3:$V$258,0),2)+KA$9,255),Capacity!$S$3:$S$258,0),2)))</f>
        <v/>
      </c>
      <c r="KB27" t="str">
        <f>IF(KB26="","",IF($FI26="Y",0,INDEX(Capacity!$S$3:$T$258,MATCH(MOD(INDEX(Capacity!$V$3:$W$258,MATCH(INDEX($J26:$FE26,1,$FJ26),Capacity!$V$3:$V$258,0),2)+KB$9,255),Capacity!$S$3:$S$258,0),2)))</f>
        <v/>
      </c>
      <c r="KC27" t="str">
        <f>IF(KC26="","",IF($FI26="Y",0,INDEX(Capacity!$S$3:$T$258,MATCH(MOD(INDEX(Capacity!$V$3:$W$258,MATCH(INDEX($J26:$FE26,1,$FJ26),Capacity!$V$3:$V$258,0),2)+KC$9,255),Capacity!$S$3:$S$258,0),2)))</f>
        <v/>
      </c>
      <c r="KD27" t="str">
        <f>IF(KD26="","",IF($FI26="Y",0,INDEX(Capacity!$S$3:$T$258,MATCH(MOD(INDEX(Capacity!$V$3:$W$258,MATCH(INDEX($J26:$FE26,1,$FJ26),Capacity!$V$3:$V$258,0),2)+KD$9,255),Capacity!$S$3:$S$258,0),2)))</f>
        <v/>
      </c>
      <c r="KE27" t="str">
        <f>IF(KE26="","",IF($FI26="Y",0,INDEX(Capacity!$S$3:$T$258,MATCH(MOD(INDEX(Capacity!$V$3:$W$258,MATCH(INDEX($J26:$FE26,1,$FJ26),Capacity!$V$3:$V$258,0),2)+KE$9,255),Capacity!$S$3:$S$258,0),2)))</f>
        <v/>
      </c>
      <c r="KF27" t="str">
        <f>IF(KF26="","",IF($FI26="Y",0,INDEX(Capacity!$S$3:$T$258,MATCH(MOD(INDEX(Capacity!$V$3:$W$258,MATCH(INDEX($J26:$FE26,1,$FJ26),Capacity!$V$3:$V$258,0),2)+KF$9,255),Capacity!$S$3:$S$258,0),2)))</f>
        <v/>
      </c>
      <c r="KG27" t="str">
        <f>IF(KG26="","",IF($FI26="Y",0,INDEX(Capacity!$S$3:$T$258,MATCH(MOD(INDEX(Capacity!$V$3:$W$258,MATCH(INDEX($J26:$FE26,1,$FJ26),Capacity!$V$3:$V$258,0),2)+KG$9,255),Capacity!$S$3:$S$258,0),2)))</f>
        <v/>
      </c>
      <c r="KH27" t="str">
        <f>IF(KH26="","",IF($FI26="Y",0,INDEX(Capacity!$S$3:$T$258,MATCH(MOD(INDEX(Capacity!$V$3:$W$258,MATCH(INDEX($J26:$FE26,1,$FJ26),Capacity!$V$3:$V$258,0),2)+KH$9,255),Capacity!$S$3:$S$258,0),2)))</f>
        <v/>
      </c>
      <c r="KI27" t="str">
        <f>IF(KI26="","",IF($FI26="Y",0,INDEX(Capacity!$S$3:$T$258,MATCH(MOD(INDEX(Capacity!$V$3:$W$258,MATCH(INDEX($J26:$FE26,1,$FJ26),Capacity!$V$3:$V$258,0),2)+KI$9,255),Capacity!$S$3:$S$258,0),2)))</f>
        <v/>
      </c>
      <c r="KJ27" t="str">
        <f>IF(KJ26="","",IF($FI26="Y",0,INDEX(Capacity!$S$3:$T$258,MATCH(MOD(INDEX(Capacity!$V$3:$W$258,MATCH(INDEX($J26:$FE26,1,$FJ26),Capacity!$V$3:$V$258,0),2)+KJ$9,255),Capacity!$S$3:$S$258,0),2)))</f>
        <v/>
      </c>
      <c r="KK27" t="str">
        <f>IF(KK26="","",IF($FI26="Y",0,INDEX(Capacity!$S$3:$T$258,MATCH(MOD(INDEX(Capacity!$V$3:$W$258,MATCH(INDEX($J26:$FE26,1,$FJ26),Capacity!$V$3:$V$258,0),2)+KK$9,255),Capacity!$S$3:$S$258,0),2)))</f>
        <v/>
      </c>
      <c r="KL27" t="str">
        <f>IF(KL26="","",IF($FI26="Y",0,INDEX(Capacity!$S$3:$T$258,MATCH(MOD(INDEX(Capacity!$V$3:$W$258,MATCH(INDEX($J26:$FE26,1,$FJ26),Capacity!$V$3:$V$258,0),2)+KL$9,255),Capacity!$S$3:$S$258,0),2)))</f>
        <v/>
      </c>
      <c r="KM27" t="str">
        <f>IF(KM26="","",IF($FI26="Y",0,INDEX(Capacity!$S$3:$T$258,MATCH(MOD(INDEX(Capacity!$V$3:$W$258,MATCH(INDEX($J26:$FE26,1,$FJ26),Capacity!$V$3:$V$258,0),2)+KM$9,255),Capacity!$S$3:$S$258,0),2)))</f>
        <v/>
      </c>
      <c r="KN27" t="str">
        <f>IF(KN26="","",IF($FI26="Y",0,INDEX(Capacity!$S$3:$T$258,MATCH(MOD(INDEX(Capacity!$V$3:$W$258,MATCH(INDEX($J26:$FE26,1,$FJ26),Capacity!$V$3:$V$258,0),2)+KN$9,255),Capacity!$S$3:$S$258,0),2)))</f>
        <v/>
      </c>
      <c r="KO27" t="str">
        <f>IF(KO26="","",IF($FI26="Y",0,INDEX(Capacity!$S$3:$T$258,MATCH(MOD(INDEX(Capacity!$V$3:$W$258,MATCH(INDEX($J26:$FE26,1,$FJ26),Capacity!$V$3:$V$258,0),2)+KO$9,255),Capacity!$S$3:$S$258,0),2)))</f>
        <v/>
      </c>
      <c r="KP27" t="str">
        <f>IF(KP26="","",IF($FI26="Y",0,INDEX(Capacity!$S$3:$T$258,MATCH(MOD(INDEX(Capacity!$V$3:$W$258,MATCH(INDEX($J26:$FE26,1,$FJ26),Capacity!$V$3:$V$258,0),2)+KP$9,255),Capacity!$S$3:$S$258,0),2)))</f>
        <v/>
      </c>
      <c r="KQ27" t="str">
        <f>IF(KQ26="","",IF($FI26="Y",0,INDEX(Capacity!$S$3:$T$258,MATCH(MOD(INDEX(Capacity!$V$3:$W$258,MATCH(INDEX($J26:$FE26,1,$FJ26),Capacity!$V$3:$V$258,0),2)+KQ$9,255),Capacity!$S$3:$S$258,0),2)))</f>
        <v/>
      </c>
      <c r="KR27" t="str">
        <f>IF(KR26="","",IF($FI26="Y",0,INDEX(Capacity!$S$3:$T$258,MATCH(MOD(INDEX(Capacity!$V$3:$W$258,MATCH(INDEX($J26:$FE26,1,$FJ26),Capacity!$V$3:$V$258,0),2)+KR$9,255),Capacity!$S$3:$S$258,0),2)))</f>
        <v/>
      </c>
      <c r="KS27" t="str">
        <f>IF(KS26="","",IF($FI26="Y",0,INDEX(Capacity!$S$3:$T$258,MATCH(MOD(INDEX(Capacity!$V$3:$W$258,MATCH(INDEX($J26:$FE26,1,$FJ26),Capacity!$V$3:$V$258,0),2)+KS$9,255),Capacity!$S$3:$S$258,0),2)))</f>
        <v/>
      </c>
      <c r="KT27" t="str">
        <f>IF(KT26="","",IF($FI26="Y",0,INDEX(Capacity!$S$3:$T$258,MATCH(MOD(INDEX(Capacity!$V$3:$W$258,MATCH(INDEX($J26:$FE26,1,$FJ26),Capacity!$V$3:$V$258,0),2)+KT$9,255),Capacity!$S$3:$S$258,0),2)))</f>
        <v/>
      </c>
      <c r="KU27" t="str">
        <f>IF(KU26="","",IF($FI26="Y",0,INDEX(Capacity!$S$3:$T$258,MATCH(MOD(INDEX(Capacity!$V$3:$W$258,MATCH(INDEX($J26:$FE26,1,$FJ26),Capacity!$V$3:$V$258,0),2)+KU$9,255),Capacity!$S$3:$S$258,0),2)))</f>
        <v/>
      </c>
      <c r="KV27" t="str">
        <f>IF(KV26="","",IF($FI26="Y",0,INDEX(Capacity!$S$3:$T$258,MATCH(MOD(INDEX(Capacity!$V$3:$W$258,MATCH(INDEX($J26:$FE26,1,$FJ26),Capacity!$V$3:$V$258,0),2)+KV$9,255),Capacity!$S$3:$S$258,0),2)))</f>
        <v/>
      </c>
      <c r="KW27" t="str">
        <f>IF(KW26="","",IF($FI26="Y",0,INDEX(Capacity!$S$3:$T$258,MATCH(MOD(INDEX(Capacity!$V$3:$W$258,MATCH(INDEX($J26:$FE26,1,$FJ26),Capacity!$V$3:$V$258,0),2)+KW$9,255),Capacity!$S$3:$S$258,0),2)))</f>
        <v/>
      </c>
      <c r="KX27" t="str">
        <f>IF(KX26="","",IF($FI26="Y",0,INDEX(Capacity!$S$3:$T$258,MATCH(MOD(INDEX(Capacity!$V$3:$W$258,MATCH(INDEX($J26:$FE26,1,$FJ26),Capacity!$V$3:$V$258,0),2)+KX$9,255),Capacity!$S$3:$S$258,0),2)))</f>
        <v/>
      </c>
      <c r="KY27" t="str">
        <f>IF(KY26="","",IF($FI26="Y",0,INDEX(Capacity!$S$3:$T$258,MATCH(MOD(INDEX(Capacity!$V$3:$W$258,MATCH(INDEX($J26:$FE26,1,$FJ26),Capacity!$V$3:$V$258,0),2)+KY$9,255),Capacity!$S$3:$S$258,0),2)))</f>
        <v/>
      </c>
      <c r="KZ27" t="str">
        <f>IF(KZ26="","",IF($FI26="Y",0,INDEX(Capacity!$S$3:$T$258,MATCH(MOD(INDEX(Capacity!$V$3:$W$258,MATCH(INDEX($J26:$FE26,1,$FJ26),Capacity!$V$3:$V$258,0),2)+KZ$9,255),Capacity!$S$3:$S$258,0),2)))</f>
        <v/>
      </c>
      <c r="LA27" t="str">
        <f>IF(LA26="","",IF($FI26="Y",0,INDEX(Capacity!$S$3:$T$258,MATCH(MOD(INDEX(Capacity!$V$3:$W$258,MATCH(INDEX($J26:$FE26,1,$FJ26),Capacity!$V$3:$V$258,0),2)+LA$9,255),Capacity!$S$3:$S$258,0),2)))</f>
        <v/>
      </c>
      <c r="LB27" t="str">
        <f>IF(LB26="","",IF($FI26="Y",0,INDEX(Capacity!$S$3:$T$258,MATCH(MOD(INDEX(Capacity!$V$3:$W$258,MATCH(INDEX($J26:$FE26,1,$FJ26),Capacity!$V$3:$V$258,0),2)+LB$9,255),Capacity!$S$3:$S$258,0),2)))</f>
        <v/>
      </c>
      <c r="LC27" t="str">
        <f>IF(LC26="","",IF($FI26="Y",0,INDEX(Capacity!$S$3:$T$258,MATCH(MOD(INDEX(Capacity!$V$3:$W$258,MATCH(INDEX($J26:$FE26,1,$FJ26),Capacity!$V$3:$V$258,0),2)+LC$9,255),Capacity!$S$3:$S$258,0),2)))</f>
        <v/>
      </c>
      <c r="LD27" t="str">
        <f>IF(LD26="","",IF($FI26="Y",0,INDEX(Capacity!$S$3:$T$258,MATCH(MOD(INDEX(Capacity!$V$3:$W$258,MATCH(INDEX($J26:$FE26,1,$FJ26),Capacity!$V$3:$V$258,0),2)+LD$9,255),Capacity!$S$3:$S$258,0),2)))</f>
        <v/>
      </c>
      <c r="LE27" t="str">
        <f>IF(LE26="","",IF($FI26="Y",0,INDEX(Capacity!$S$3:$T$258,MATCH(MOD(INDEX(Capacity!$V$3:$W$258,MATCH(INDEX($J26:$FE26,1,$FJ26),Capacity!$V$3:$V$258,0),2)+LE$9,255),Capacity!$S$3:$S$258,0),2)))</f>
        <v/>
      </c>
      <c r="LF27" t="str">
        <f>IF(LF26="","",IF($FI26="Y",0,INDEX(Capacity!$S$3:$T$258,MATCH(MOD(INDEX(Capacity!$V$3:$W$258,MATCH(INDEX($J26:$FE26,1,$FJ26),Capacity!$V$3:$V$258,0),2)+LF$9,255),Capacity!$S$3:$S$258,0),2)))</f>
        <v/>
      </c>
      <c r="LG27" t="str">
        <f>IF(LG26="","",IF($FI26="Y",0,INDEX(Capacity!$S$3:$T$258,MATCH(MOD(INDEX(Capacity!$V$3:$W$258,MATCH(INDEX($J26:$FE26,1,$FJ26),Capacity!$V$3:$V$258,0),2)+LG$9,255),Capacity!$S$3:$S$258,0),2)))</f>
        <v/>
      </c>
      <c r="LH27" t="str">
        <f>IF(LH26="","",IF($FI26="Y",0,INDEX(Capacity!$S$3:$T$258,MATCH(MOD(INDEX(Capacity!$V$3:$W$258,MATCH(INDEX($J26:$FE26,1,$FJ26),Capacity!$V$3:$V$258,0),2)+LH$9,255),Capacity!$S$3:$S$258,0),2)))</f>
        <v/>
      </c>
    </row>
    <row r="28" spans="2:320" x14ac:dyDescent="0.25">
      <c r="I28" s="7">
        <f t="shared" si="26"/>
        <v>19</v>
      </c>
      <c r="J28" t="str">
        <f t="shared" si="33"/>
        <v/>
      </c>
      <c r="K28" t="str">
        <f t="shared" si="33"/>
        <v/>
      </c>
      <c r="L28" t="str">
        <f t="shared" si="33"/>
        <v/>
      </c>
      <c r="M28" t="str">
        <f t="shared" si="33"/>
        <v/>
      </c>
      <c r="N28" t="str">
        <f t="shared" si="33"/>
        <v/>
      </c>
      <c r="O28" t="str">
        <f t="shared" si="33"/>
        <v/>
      </c>
      <c r="P28" t="str">
        <f t="shared" si="33"/>
        <v/>
      </c>
      <c r="Q28" t="str">
        <f t="shared" si="33"/>
        <v/>
      </c>
      <c r="R28" t="str">
        <f t="shared" si="33"/>
        <v/>
      </c>
      <c r="S28" t="str">
        <f t="shared" si="33"/>
        <v/>
      </c>
      <c r="T28" t="str">
        <f t="shared" si="33"/>
        <v/>
      </c>
      <c r="U28" t="str">
        <f t="shared" si="33"/>
        <v/>
      </c>
      <c r="V28" t="str">
        <f t="shared" si="33"/>
        <v/>
      </c>
      <c r="W28" t="str">
        <f t="shared" si="33"/>
        <v/>
      </c>
      <c r="X28" t="str">
        <f t="shared" si="33"/>
        <v/>
      </c>
      <c r="Y28" t="str">
        <f t="shared" si="33"/>
        <v/>
      </c>
      <c r="Z28" t="str">
        <f t="shared" si="38"/>
        <v/>
      </c>
      <c r="AA28" t="str">
        <f t="shared" si="38"/>
        <v/>
      </c>
      <c r="AB28">
        <f t="shared" si="38"/>
        <v>0</v>
      </c>
      <c r="AC28">
        <f t="shared" si="38"/>
        <v>169</v>
      </c>
      <c r="AD28">
        <f t="shared" si="38"/>
        <v>112</v>
      </c>
      <c r="AE28">
        <f t="shared" si="38"/>
        <v>96</v>
      </c>
      <c r="AF28">
        <f t="shared" si="38"/>
        <v>118</v>
      </c>
      <c r="AG28">
        <f t="shared" si="38"/>
        <v>48</v>
      </c>
      <c r="AH28">
        <f t="shared" si="38"/>
        <v>232</v>
      </c>
      <c r="AI28">
        <f t="shared" si="38"/>
        <v>11</v>
      </c>
      <c r="AJ28">
        <f t="shared" si="38"/>
        <v>71</v>
      </c>
      <c r="AK28">
        <f t="shared" si="38"/>
        <v>138</v>
      </c>
      <c r="AL28">
        <f t="shared" si="38"/>
        <v>220</v>
      </c>
      <c r="AM28">
        <f t="shared" si="38"/>
        <v>17</v>
      </c>
      <c r="AN28">
        <f t="shared" si="38"/>
        <v>236</v>
      </c>
      <c r="AO28">
        <f t="shared" si="38"/>
        <v>17</v>
      </c>
      <c r="AP28">
        <f t="shared" ref="AP28:BE43" si="42">IFERROR(IF(INDEX($FM$10:$LH$118,$I28,$FK28-AP$8+1)="",_xlfn.BITXOR(AP27,0),_xlfn.BITXOR(AP27,INDEX($FM$10:$LH$118,$I28,$FK28-AP$8+1))),"")</f>
        <v>236</v>
      </c>
      <c r="AQ28">
        <f t="shared" si="42"/>
        <v>17</v>
      </c>
      <c r="AR28">
        <f t="shared" si="42"/>
        <v>0</v>
      </c>
      <c r="AS28">
        <f t="shared" si="42"/>
        <v>0</v>
      </c>
      <c r="AT28">
        <f t="shared" si="42"/>
        <v>0</v>
      </c>
      <c r="AU28">
        <f t="shared" si="42"/>
        <v>0</v>
      </c>
      <c r="AV28">
        <f t="shared" si="42"/>
        <v>0</v>
      </c>
      <c r="AW28">
        <f t="shared" si="42"/>
        <v>0</v>
      </c>
      <c r="AX28">
        <f t="shared" si="42"/>
        <v>0</v>
      </c>
      <c r="AY28">
        <f t="shared" si="42"/>
        <v>0</v>
      </c>
      <c r="AZ28">
        <f t="shared" si="42"/>
        <v>0</v>
      </c>
      <c r="BA28">
        <f t="shared" si="42"/>
        <v>0</v>
      </c>
      <c r="BB28">
        <f t="shared" si="42"/>
        <v>0</v>
      </c>
      <c r="BC28">
        <f t="shared" si="42"/>
        <v>0</v>
      </c>
      <c r="BD28">
        <f t="shared" si="42"/>
        <v>0</v>
      </c>
      <c r="BE28">
        <f t="shared" si="42"/>
        <v>0</v>
      </c>
      <c r="BF28">
        <f t="shared" si="40"/>
        <v>0</v>
      </c>
      <c r="BG28">
        <f t="shared" si="40"/>
        <v>0</v>
      </c>
      <c r="BH28">
        <f t="shared" si="40"/>
        <v>0</v>
      </c>
      <c r="BI28">
        <f t="shared" si="40"/>
        <v>0</v>
      </c>
      <c r="BJ28">
        <f t="shared" si="40"/>
        <v>0</v>
      </c>
      <c r="BK28">
        <f t="shared" si="40"/>
        <v>0</v>
      </c>
      <c r="BL28">
        <f t="shared" si="40"/>
        <v>0</v>
      </c>
      <c r="BM28">
        <f t="shared" si="40"/>
        <v>0</v>
      </c>
      <c r="BN28">
        <f t="shared" si="40"/>
        <v>0</v>
      </c>
      <c r="BO28">
        <f t="shared" si="40"/>
        <v>0</v>
      </c>
      <c r="BP28">
        <f t="shared" si="40"/>
        <v>0</v>
      </c>
      <c r="BQ28">
        <f t="shared" si="40"/>
        <v>0</v>
      </c>
      <c r="BR28">
        <f t="shared" si="40"/>
        <v>0</v>
      </c>
      <c r="BS28">
        <f t="shared" si="40"/>
        <v>0</v>
      </c>
      <c r="BT28">
        <f t="shared" si="40"/>
        <v>0</v>
      </c>
      <c r="BU28">
        <f t="shared" si="28"/>
        <v>0</v>
      </c>
      <c r="BV28">
        <f t="shared" si="28"/>
        <v>0</v>
      </c>
      <c r="BW28">
        <f t="shared" si="28"/>
        <v>0</v>
      </c>
      <c r="BX28">
        <f t="shared" si="28"/>
        <v>0</v>
      </c>
      <c r="BY28">
        <f t="shared" si="28"/>
        <v>0</v>
      </c>
      <c r="BZ28">
        <f t="shared" si="28"/>
        <v>0</v>
      </c>
      <c r="CA28">
        <f t="shared" si="28"/>
        <v>0</v>
      </c>
      <c r="CB28">
        <f t="shared" si="28"/>
        <v>0</v>
      </c>
      <c r="CC28">
        <f t="shared" si="28"/>
        <v>0</v>
      </c>
      <c r="CD28">
        <f t="shared" si="28"/>
        <v>0</v>
      </c>
      <c r="CE28">
        <f t="shared" si="28"/>
        <v>0</v>
      </c>
      <c r="CF28">
        <f t="shared" si="28"/>
        <v>0</v>
      </c>
      <c r="CG28">
        <f t="shared" si="28"/>
        <v>0</v>
      </c>
      <c r="CH28">
        <f t="shared" si="28"/>
        <v>0</v>
      </c>
      <c r="CI28">
        <f t="shared" si="28"/>
        <v>0</v>
      </c>
      <c r="CJ28">
        <f t="shared" si="28"/>
        <v>0</v>
      </c>
      <c r="CK28">
        <f t="shared" si="35"/>
        <v>0</v>
      </c>
      <c r="CL28">
        <f t="shared" si="35"/>
        <v>0</v>
      </c>
      <c r="CM28">
        <f t="shared" si="35"/>
        <v>0</v>
      </c>
      <c r="CN28">
        <f t="shared" si="35"/>
        <v>0</v>
      </c>
      <c r="CO28">
        <f t="shared" si="35"/>
        <v>0</v>
      </c>
      <c r="CP28">
        <f t="shared" si="35"/>
        <v>0</v>
      </c>
      <c r="CQ28">
        <f t="shared" si="35"/>
        <v>0</v>
      </c>
      <c r="CR28">
        <f t="shared" si="35"/>
        <v>0</v>
      </c>
      <c r="CS28">
        <f t="shared" si="35"/>
        <v>0</v>
      </c>
      <c r="CT28">
        <f t="shared" si="35"/>
        <v>0</v>
      </c>
      <c r="CU28">
        <f t="shared" si="35"/>
        <v>0</v>
      </c>
      <c r="CV28">
        <f t="shared" si="35"/>
        <v>0</v>
      </c>
      <c r="CW28">
        <f t="shared" si="35"/>
        <v>0</v>
      </c>
      <c r="CX28">
        <f t="shared" si="35"/>
        <v>0</v>
      </c>
      <c r="CY28">
        <f t="shared" si="35"/>
        <v>0</v>
      </c>
      <c r="CZ28">
        <f t="shared" si="35"/>
        <v>0</v>
      </c>
      <c r="DA28">
        <f t="shared" si="41"/>
        <v>0</v>
      </c>
      <c r="DB28">
        <f t="shared" si="41"/>
        <v>0</v>
      </c>
      <c r="DC28">
        <f t="shared" si="41"/>
        <v>0</v>
      </c>
      <c r="DD28">
        <f t="shared" si="41"/>
        <v>0</v>
      </c>
      <c r="DE28">
        <f t="shared" si="41"/>
        <v>0</v>
      </c>
      <c r="DF28">
        <f t="shared" si="41"/>
        <v>0</v>
      </c>
      <c r="DG28">
        <f t="shared" si="41"/>
        <v>0</v>
      </c>
      <c r="DH28">
        <f t="shared" si="41"/>
        <v>0</v>
      </c>
      <c r="DI28">
        <f t="shared" si="41"/>
        <v>0</v>
      </c>
      <c r="DJ28">
        <f t="shared" si="41"/>
        <v>0</v>
      </c>
      <c r="DK28">
        <f t="shared" si="41"/>
        <v>0</v>
      </c>
      <c r="DL28">
        <f t="shared" si="41"/>
        <v>0</v>
      </c>
      <c r="DM28">
        <f t="shared" si="41"/>
        <v>0</v>
      </c>
      <c r="DN28">
        <f t="shared" si="41"/>
        <v>0</v>
      </c>
      <c r="DO28">
        <f t="shared" si="41"/>
        <v>0</v>
      </c>
      <c r="DP28">
        <f t="shared" si="41"/>
        <v>0</v>
      </c>
      <c r="DQ28">
        <f t="shared" si="41"/>
        <v>0</v>
      </c>
      <c r="DR28">
        <f t="shared" si="41"/>
        <v>0</v>
      </c>
      <c r="DS28">
        <f t="shared" si="41"/>
        <v>0</v>
      </c>
      <c r="DT28">
        <f t="shared" si="41"/>
        <v>0</v>
      </c>
      <c r="DU28">
        <f t="shared" si="41"/>
        <v>0</v>
      </c>
      <c r="DV28">
        <f t="shared" si="41"/>
        <v>0</v>
      </c>
      <c r="DW28">
        <f t="shared" si="41"/>
        <v>0</v>
      </c>
      <c r="DX28">
        <f t="shared" si="39"/>
        <v>0</v>
      </c>
      <c r="DY28">
        <f t="shared" si="39"/>
        <v>0</v>
      </c>
      <c r="DZ28">
        <f t="shared" si="39"/>
        <v>0</v>
      </c>
      <c r="EA28">
        <f t="shared" si="39"/>
        <v>0</v>
      </c>
      <c r="EB28">
        <f t="shared" si="39"/>
        <v>0</v>
      </c>
      <c r="EC28">
        <f t="shared" si="39"/>
        <v>0</v>
      </c>
      <c r="ED28">
        <f t="shared" si="39"/>
        <v>0</v>
      </c>
      <c r="EE28">
        <f t="shared" si="39"/>
        <v>0</v>
      </c>
      <c r="EF28">
        <f t="shared" si="39"/>
        <v>0</v>
      </c>
      <c r="EG28">
        <f t="shared" si="29"/>
        <v>0</v>
      </c>
      <c r="EH28">
        <f t="shared" si="29"/>
        <v>0</v>
      </c>
      <c r="EI28">
        <f t="shared" si="29"/>
        <v>0</v>
      </c>
      <c r="EJ28">
        <f t="shared" si="36"/>
        <v>0</v>
      </c>
      <c r="EK28">
        <f t="shared" si="36"/>
        <v>0</v>
      </c>
      <c r="EL28">
        <f t="shared" si="36"/>
        <v>0</v>
      </c>
      <c r="EM28">
        <f t="shared" si="36"/>
        <v>0</v>
      </c>
      <c r="EN28">
        <f t="shared" si="36"/>
        <v>0</v>
      </c>
      <c r="EO28">
        <f t="shared" si="36"/>
        <v>0</v>
      </c>
      <c r="EP28">
        <f t="shared" si="36"/>
        <v>0</v>
      </c>
      <c r="EQ28">
        <f t="shared" si="36"/>
        <v>0</v>
      </c>
      <c r="ER28">
        <f t="shared" si="36"/>
        <v>0</v>
      </c>
      <c r="ES28">
        <f t="shared" si="36"/>
        <v>0</v>
      </c>
      <c r="ET28">
        <f t="shared" si="36"/>
        <v>0</v>
      </c>
      <c r="EU28">
        <f t="shared" si="36"/>
        <v>0</v>
      </c>
      <c r="EV28">
        <f t="shared" si="36"/>
        <v>0</v>
      </c>
      <c r="EW28">
        <f t="shared" si="36"/>
        <v>0</v>
      </c>
      <c r="EX28">
        <f t="shared" si="36"/>
        <v>0</v>
      </c>
      <c r="EY28">
        <f t="shared" si="36"/>
        <v>0</v>
      </c>
      <c r="EZ28">
        <f t="shared" si="36"/>
        <v>0</v>
      </c>
      <c r="FA28">
        <f t="shared" si="36"/>
        <v>0</v>
      </c>
      <c r="FB28">
        <f t="shared" si="36"/>
        <v>0</v>
      </c>
      <c r="FC28">
        <f t="shared" si="36"/>
        <v>0</v>
      </c>
      <c r="FD28">
        <f t="shared" si="36"/>
        <v>0</v>
      </c>
      <c r="FE28">
        <f t="shared" si="36"/>
        <v>0</v>
      </c>
      <c r="FG28" s="48" t="str">
        <f t="shared" si="27"/>
        <v/>
      </c>
      <c r="FI28" s="1" t="str">
        <f t="shared" si="24"/>
        <v/>
      </c>
      <c r="FJ28">
        <f t="shared" si="25"/>
        <v>20</v>
      </c>
      <c r="FK28">
        <f>FM8-FJ27+1</f>
        <v>25</v>
      </c>
      <c r="FM28">
        <f>IF(FM27="","",IF($FI27="Y",0,INDEX(Capacity!$S$3:$T$258,MATCH(MOD(INDEX(Capacity!$V$3:$W$258,MATCH(INDEX($J27:$FE27,1,$FJ27),Capacity!$V$3:$V$258,0),2)+FM$9,255),Capacity!$S$3:$S$258,0),2)))</f>
        <v>22</v>
      </c>
      <c r="FN28">
        <f>IF(FN27="","",IF($FI27="Y",0,INDEX(Capacity!$S$3:$T$258,MATCH(MOD(INDEX(Capacity!$V$3:$W$258,MATCH(INDEX($J27:$FE27,1,$FJ27),Capacity!$V$3:$V$258,0),2)+FN$9,255),Capacity!$S$3:$S$258,0),2)))</f>
        <v>235</v>
      </c>
      <c r="FO28">
        <f>IF(FO27="","",IF($FI27="Y",0,INDEX(Capacity!$S$3:$T$258,MATCH(MOD(INDEX(Capacity!$V$3:$W$258,MATCH(INDEX($J27:$FE27,1,$FJ27),Capacity!$V$3:$V$258,0),2)+FO$9,255),Capacity!$S$3:$S$258,0),2)))</f>
        <v>10</v>
      </c>
      <c r="FP28">
        <f>IF(FP27="","",IF($FI27="Y",0,INDEX(Capacity!$S$3:$T$258,MATCH(MOD(INDEX(Capacity!$V$3:$W$258,MATCH(INDEX($J27:$FE27,1,$FJ27),Capacity!$V$3:$V$258,0),2)+FP$9,255),Capacity!$S$3:$S$258,0),2)))</f>
        <v>96</v>
      </c>
      <c r="FQ28">
        <f>IF(FQ27="","",IF($FI27="Y",0,INDEX(Capacity!$S$3:$T$258,MATCH(MOD(INDEX(Capacity!$V$3:$W$258,MATCH(INDEX($J27:$FE27,1,$FJ27),Capacity!$V$3:$V$258,0),2)+FQ$9,255),Capacity!$S$3:$S$258,0),2)))</f>
        <v>193</v>
      </c>
      <c r="FR28">
        <f>IF(FR27="","",IF($FI27="Y",0,INDEX(Capacity!$S$3:$T$258,MATCH(MOD(INDEX(Capacity!$V$3:$W$258,MATCH(INDEX($J27:$FE27,1,$FJ27),Capacity!$V$3:$V$258,0),2)+FR$9,255),Capacity!$S$3:$S$258,0),2)))</f>
        <v>68</v>
      </c>
      <c r="FS28">
        <f>IF(FS27="","",IF($FI27="Y",0,INDEX(Capacity!$S$3:$T$258,MATCH(MOD(INDEX(Capacity!$V$3:$W$258,MATCH(INDEX($J27:$FE27,1,$FJ27),Capacity!$V$3:$V$258,0),2)+FS$9,255),Capacity!$S$3:$S$258,0),2)))</f>
        <v>80</v>
      </c>
      <c r="FT28">
        <f>IF(FT27="","",IF($FI27="Y",0,INDEX(Capacity!$S$3:$T$258,MATCH(MOD(INDEX(Capacity!$V$3:$W$258,MATCH(INDEX($J27:$FE27,1,$FJ27),Capacity!$V$3:$V$258,0),2)+FT$9,255),Capacity!$S$3:$S$258,0),2)))</f>
        <v>70</v>
      </c>
      <c r="FU28">
        <f>IF(FU27="","",IF($FI27="Y",0,INDEX(Capacity!$S$3:$T$258,MATCH(MOD(INDEX(Capacity!$V$3:$W$258,MATCH(INDEX($J27:$FE27,1,$FJ27),Capacity!$V$3:$V$258,0),2)+FU$9,255),Capacity!$S$3:$S$258,0),2)))</f>
        <v>120</v>
      </c>
      <c r="FV28">
        <f>IF(FV27="","",IF($FI27="Y",0,INDEX(Capacity!$S$3:$T$258,MATCH(MOD(INDEX(Capacity!$V$3:$W$258,MATCH(INDEX($J27:$FE27,1,$FJ27),Capacity!$V$3:$V$258,0),2)+FV$9,255),Capacity!$S$3:$S$258,0),2)))</f>
        <v>76</v>
      </c>
      <c r="FW28">
        <f>IF(FW27="","",IF($FI27="Y",0,INDEX(Capacity!$S$3:$T$258,MATCH(MOD(INDEX(Capacity!$V$3:$W$258,MATCH(INDEX($J27:$FE27,1,$FJ27),Capacity!$V$3:$V$258,0),2)+FW$9,255),Capacity!$S$3:$S$258,0),2)))</f>
        <v>48</v>
      </c>
      <c r="FX28" t="str">
        <f>IF(FX27="","",IF($FI27="Y",0,INDEX(Capacity!$S$3:$T$258,MATCH(MOD(INDEX(Capacity!$V$3:$W$258,MATCH(INDEX($J27:$FE27,1,$FJ27),Capacity!$V$3:$V$258,0),2)+FX$9,255),Capacity!$S$3:$S$258,0),2)))</f>
        <v/>
      </c>
      <c r="FY28" t="str">
        <f>IF(FY27="","",IF($FI27="Y",0,INDEX(Capacity!$S$3:$T$258,MATCH(MOD(INDEX(Capacity!$V$3:$W$258,MATCH(INDEX($J27:$FE27,1,$FJ27),Capacity!$V$3:$V$258,0),2)+FY$9,255),Capacity!$S$3:$S$258,0),2)))</f>
        <v/>
      </c>
      <c r="FZ28" t="str">
        <f>IF(FZ27="","",IF($FI27="Y",0,INDEX(Capacity!$S$3:$T$258,MATCH(MOD(INDEX(Capacity!$V$3:$W$258,MATCH(INDEX($J27:$FE27,1,$FJ27),Capacity!$V$3:$V$258,0),2)+FZ$9,255),Capacity!$S$3:$S$258,0),2)))</f>
        <v/>
      </c>
      <c r="GA28" t="str">
        <f>IF(GA27="","",IF($FI27="Y",0,INDEX(Capacity!$S$3:$T$258,MATCH(MOD(INDEX(Capacity!$V$3:$W$258,MATCH(INDEX($J27:$FE27,1,$FJ27),Capacity!$V$3:$V$258,0),2)+GA$9,255),Capacity!$S$3:$S$258,0),2)))</f>
        <v/>
      </c>
      <c r="GB28" t="str">
        <f>IF(GB27="","",IF($FI27="Y",0,INDEX(Capacity!$S$3:$T$258,MATCH(MOD(INDEX(Capacity!$V$3:$W$258,MATCH(INDEX($J27:$FE27,1,$FJ27),Capacity!$V$3:$V$258,0),2)+GB$9,255),Capacity!$S$3:$S$258,0),2)))</f>
        <v/>
      </c>
      <c r="GC28" t="str">
        <f>IF(GC27="","",IF($FI27="Y",0,INDEX(Capacity!$S$3:$T$258,MATCH(MOD(INDEX(Capacity!$V$3:$W$258,MATCH(INDEX($J27:$FE27,1,$FJ27),Capacity!$V$3:$V$258,0),2)+GC$9,255),Capacity!$S$3:$S$258,0),2)))</f>
        <v/>
      </c>
      <c r="GD28" t="str">
        <f>IF(GD27="","",IF($FI27="Y",0,INDEX(Capacity!$S$3:$T$258,MATCH(MOD(INDEX(Capacity!$V$3:$W$258,MATCH(INDEX($J27:$FE27,1,$FJ27),Capacity!$V$3:$V$258,0),2)+GD$9,255),Capacity!$S$3:$S$258,0),2)))</f>
        <v/>
      </c>
      <c r="GE28" t="str">
        <f>IF(GE27="","",IF($FI27="Y",0,INDEX(Capacity!$S$3:$T$258,MATCH(MOD(INDEX(Capacity!$V$3:$W$258,MATCH(INDEX($J27:$FE27,1,$FJ27),Capacity!$V$3:$V$258,0),2)+GE$9,255),Capacity!$S$3:$S$258,0),2)))</f>
        <v/>
      </c>
      <c r="GF28" t="str">
        <f>IF(GF27="","",IF($FI27="Y",0,INDEX(Capacity!$S$3:$T$258,MATCH(MOD(INDEX(Capacity!$V$3:$W$258,MATCH(INDEX($J27:$FE27,1,$FJ27),Capacity!$V$3:$V$258,0),2)+GF$9,255),Capacity!$S$3:$S$258,0),2)))</f>
        <v/>
      </c>
      <c r="GG28" t="str">
        <f>IF(GG27="","",IF($FI27="Y",0,INDEX(Capacity!$S$3:$T$258,MATCH(MOD(INDEX(Capacity!$V$3:$W$258,MATCH(INDEX($J27:$FE27,1,$FJ27),Capacity!$V$3:$V$258,0),2)+GG$9,255),Capacity!$S$3:$S$258,0),2)))</f>
        <v/>
      </c>
      <c r="GH28" t="str">
        <f>IF(GH27="","",IF($FI27="Y",0,INDEX(Capacity!$S$3:$T$258,MATCH(MOD(INDEX(Capacity!$V$3:$W$258,MATCH(INDEX($J27:$FE27,1,$FJ27),Capacity!$V$3:$V$258,0),2)+GH$9,255),Capacity!$S$3:$S$258,0),2)))</f>
        <v/>
      </c>
      <c r="GI28" t="str">
        <f>IF(GI27="","",IF($FI27="Y",0,INDEX(Capacity!$S$3:$T$258,MATCH(MOD(INDEX(Capacity!$V$3:$W$258,MATCH(INDEX($J27:$FE27,1,$FJ27),Capacity!$V$3:$V$258,0),2)+GI$9,255),Capacity!$S$3:$S$258,0),2)))</f>
        <v/>
      </c>
      <c r="GJ28" t="str">
        <f>IF(GJ27="","",IF($FI27="Y",0,INDEX(Capacity!$S$3:$T$258,MATCH(MOD(INDEX(Capacity!$V$3:$W$258,MATCH(INDEX($J27:$FE27,1,$FJ27),Capacity!$V$3:$V$258,0),2)+GJ$9,255),Capacity!$S$3:$S$258,0),2)))</f>
        <v/>
      </c>
      <c r="GK28" t="str">
        <f>IF(GK27="","",IF($FI27="Y",0,INDEX(Capacity!$S$3:$T$258,MATCH(MOD(INDEX(Capacity!$V$3:$W$258,MATCH(INDEX($J27:$FE27,1,$FJ27),Capacity!$V$3:$V$258,0),2)+GK$9,255),Capacity!$S$3:$S$258,0),2)))</f>
        <v/>
      </c>
      <c r="GL28" t="str">
        <f>IF(GL27="","",IF($FI27="Y",0,INDEX(Capacity!$S$3:$T$258,MATCH(MOD(INDEX(Capacity!$V$3:$W$258,MATCH(INDEX($J27:$FE27,1,$FJ27),Capacity!$V$3:$V$258,0),2)+GL$9,255),Capacity!$S$3:$S$258,0),2)))</f>
        <v/>
      </c>
      <c r="GM28" t="str">
        <f>IF(GM27="","",IF($FI27="Y",0,INDEX(Capacity!$S$3:$T$258,MATCH(MOD(INDEX(Capacity!$V$3:$W$258,MATCH(INDEX($J27:$FE27,1,$FJ27),Capacity!$V$3:$V$258,0),2)+GM$9,255),Capacity!$S$3:$S$258,0),2)))</f>
        <v/>
      </c>
      <c r="GN28" t="str">
        <f>IF(GN27="","",IF($FI27="Y",0,INDEX(Capacity!$S$3:$T$258,MATCH(MOD(INDEX(Capacity!$V$3:$W$258,MATCH(INDEX($J27:$FE27,1,$FJ27),Capacity!$V$3:$V$258,0),2)+GN$9,255),Capacity!$S$3:$S$258,0),2)))</f>
        <v/>
      </c>
      <c r="GO28" t="str">
        <f>IF(GO27="","",IF($FI27="Y",0,INDEX(Capacity!$S$3:$T$258,MATCH(MOD(INDEX(Capacity!$V$3:$W$258,MATCH(INDEX($J27:$FE27,1,$FJ27),Capacity!$V$3:$V$258,0),2)+GO$9,255),Capacity!$S$3:$S$258,0),2)))</f>
        <v/>
      </c>
      <c r="GP28" t="str">
        <f>IF(GP27="","",IF($FI27="Y",0,INDEX(Capacity!$S$3:$T$258,MATCH(MOD(INDEX(Capacity!$V$3:$W$258,MATCH(INDEX($J27:$FE27,1,$FJ27),Capacity!$V$3:$V$258,0),2)+GP$9,255),Capacity!$S$3:$S$258,0),2)))</f>
        <v/>
      </c>
      <c r="GQ28" t="str">
        <f>IF(GQ27="","",IF($FI27="Y",0,INDEX(Capacity!$S$3:$T$258,MATCH(MOD(INDEX(Capacity!$V$3:$W$258,MATCH(INDEX($J27:$FE27,1,$FJ27),Capacity!$V$3:$V$258,0),2)+GQ$9,255),Capacity!$S$3:$S$258,0),2)))</f>
        <v/>
      </c>
      <c r="GR28" t="str">
        <f>IF(GR27="","",IF($FI27="Y",0,INDEX(Capacity!$S$3:$T$258,MATCH(MOD(INDEX(Capacity!$V$3:$W$258,MATCH(INDEX($J27:$FE27,1,$FJ27),Capacity!$V$3:$V$258,0),2)+GR$9,255),Capacity!$S$3:$S$258,0),2)))</f>
        <v/>
      </c>
      <c r="GS28" t="str">
        <f>IF(GS27="","",IF($FI27="Y",0,INDEX(Capacity!$S$3:$T$258,MATCH(MOD(INDEX(Capacity!$V$3:$W$258,MATCH(INDEX($J27:$FE27,1,$FJ27),Capacity!$V$3:$V$258,0),2)+GS$9,255),Capacity!$S$3:$S$258,0),2)))</f>
        <v/>
      </c>
      <c r="GT28" t="str">
        <f>IF(GT27="","",IF($FI27="Y",0,INDEX(Capacity!$S$3:$T$258,MATCH(MOD(INDEX(Capacity!$V$3:$W$258,MATCH(INDEX($J27:$FE27,1,$FJ27),Capacity!$V$3:$V$258,0),2)+GT$9,255),Capacity!$S$3:$S$258,0),2)))</f>
        <v/>
      </c>
      <c r="GU28" t="str">
        <f>IF(GU27="","",IF($FI27="Y",0,INDEX(Capacity!$S$3:$T$258,MATCH(MOD(INDEX(Capacity!$V$3:$W$258,MATCH(INDEX($J27:$FE27,1,$FJ27),Capacity!$V$3:$V$258,0),2)+GU$9,255),Capacity!$S$3:$S$258,0),2)))</f>
        <v/>
      </c>
      <c r="GV28" t="str">
        <f>IF(GV27="","",IF($FI27="Y",0,INDEX(Capacity!$S$3:$T$258,MATCH(MOD(INDEX(Capacity!$V$3:$W$258,MATCH(INDEX($J27:$FE27,1,$FJ27),Capacity!$V$3:$V$258,0),2)+GV$9,255),Capacity!$S$3:$S$258,0),2)))</f>
        <v/>
      </c>
      <c r="GW28" t="str">
        <f>IF(GW27="","",IF($FI27="Y",0,INDEX(Capacity!$S$3:$T$258,MATCH(MOD(INDEX(Capacity!$V$3:$W$258,MATCH(INDEX($J27:$FE27,1,$FJ27),Capacity!$V$3:$V$258,0),2)+GW$9,255),Capacity!$S$3:$S$258,0),2)))</f>
        <v/>
      </c>
      <c r="GX28" t="str">
        <f>IF(GX27="","",IF($FI27="Y",0,INDEX(Capacity!$S$3:$T$258,MATCH(MOD(INDEX(Capacity!$V$3:$W$258,MATCH(INDEX($J27:$FE27,1,$FJ27),Capacity!$V$3:$V$258,0),2)+GX$9,255),Capacity!$S$3:$S$258,0),2)))</f>
        <v/>
      </c>
      <c r="GY28" t="str">
        <f>IF(GY27="","",IF($FI27="Y",0,INDEX(Capacity!$S$3:$T$258,MATCH(MOD(INDEX(Capacity!$V$3:$W$258,MATCH(INDEX($J27:$FE27,1,$FJ27),Capacity!$V$3:$V$258,0),2)+GY$9,255),Capacity!$S$3:$S$258,0),2)))</f>
        <v/>
      </c>
      <c r="GZ28" t="str">
        <f>IF(GZ27="","",IF($FI27="Y",0,INDEX(Capacity!$S$3:$T$258,MATCH(MOD(INDEX(Capacity!$V$3:$W$258,MATCH(INDEX($J27:$FE27,1,$FJ27),Capacity!$V$3:$V$258,0),2)+GZ$9,255),Capacity!$S$3:$S$258,0),2)))</f>
        <v/>
      </c>
      <c r="HA28" t="str">
        <f>IF(HA27="","",IF($FI27="Y",0,INDEX(Capacity!$S$3:$T$258,MATCH(MOD(INDEX(Capacity!$V$3:$W$258,MATCH(INDEX($J27:$FE27,1,$FJ27),Capacity!$V$3:$V$258,0),2)+HA$9,255),Capacity!$S$3:$S$258,0),2)))</f>
        <v/>
      </c>
      <c r="HB28" t="str">
        <f>IF(HB27="","",IF($FI27="Y",0,INDEX(Capacity!$S$3:$T$258,MATCH(MOD(INDEX(Capacity!$V$3:$W$258,MATCH(INDEX($J27:$FE27,1,$FJ27),Capacity!$V$3:$V$258,0),2)+HB$9,255),Capacity!$S$3:$S$258,0),2)))</f>
        <v/>
      </c>
      <c r="HC28" t="str">
        <f>IF(HC27="","",IF($FI27="Y",0,INDEX(Capacity!$S$3:$T$258,MATCH(MOD(INDEX(Capacity!$V$3:$W$258,MATCH(INDEX($J27:$FE27,1,$FJ27),Capacity!$V$3:$V$258,0),2)+HC$9,255),Capacity!$S$3:$S$258,0),2)))</f>
        <v/>
      </c>
      <c r="HD28" t="str">
        <f>IF(HD27="","",IF($FI27="Y",0,INDEX(Capacity!$S$3:$T$258,MATCH(MOD(INDEX(Capacity!$V$3:$W$258,MATCH(INDEX($J27:$FE27,1,$FJ27),Capacity!$V$3:$V$258,0),2)+HD$9,255),Capacity!$S$3:$S$258,0),2)))</f>
        <v/>
      </c>
      <c r="HE28" t="str">
        <f>IF(HE27="","",IF($FI27="Y",0,INDEX(Capacity!$S$3:$T$258,MATCH(MOD(INDEX(Capacity!$V$3:$W$258,MATCH(INDEX($J27:$FE27,1,$FJ27),Capacity!$V$3:$V$258,0),2)+HE$9,255),Capacity!$S$3:$S$258,0),2)))</f>
        <v/>
      </c>
      <c r="HF28" t="str">
        <f>IF(HF27="","",IF($FI27="Y",0,INDEX(Capacity!$S$3:$T$258,MATCH(MOD(INDEX(Capacity!$V$3:$W$258,MATCH(INDEX($J27:$FE27,1,$FJ27),Capacity!$V$3:$V$258,0),2)+HF$9,255),Capacity!$S$3:$S$258,0),2)))</f>
        <v/>
      </c>
      <c r="HG28" t="str">
        <f>IF(HG27="","",IF($FI27="Y",0,INDEX(Capacity!$S$3:$T$258,MATCH(MOD(INDEX(Capacity!$V$3:$W$258,MATCH(INDEX($J27:$FE27,1,$FJ27),Capacity!$V$3:$V$258,0),2)+HG$9,255),Capacity!$S$3:$S$258,0),2)))</f>
        <v/>
      </c>
      <c r="HH28" t="str">
        <f>IF(HH27="","",IF($FI27="Y",0,INDEX(Capacity!$S$3:$T$258,MATCH(MOD(INDEX(Capacity!$V$3:$W$258,MATCH(INDEX($J27:$FE27,1,$FJ27),Capacity!$V$3:$V$258,0),2)+HH$9,255),Capacity!$S$3:$S$258,0),2)))</f>
        <v/>
      </c>
      <c r="HI28" t="str">
        <f>IF(HI27="","",IF($FI27="Y",0,INDEX(Capacity!$S$3:$T$258,MATCH(MOD(INDEX(Capacity!$V$3:$W$258,MATCH(INDEX($J27:$FE27,1,$FJ27),Capacity!$V$3:$V$258,0),2)+HI$9,255),Capacity!$S$3:$S$258,0),2)))</f>
        <v/>
      </c>
      <c r="HJ28" t="str">
        <f>IF(HJ27="","",IF($FI27="Y",0,INDEX(Capacity!$S$3:$T$258,MATCH(MOD(INDEX(Capacity!$V$3:$W$258,MATCH(INDEX($J27:$FE27,1,$FJ27),Capacity!$V$3:$V$258,0),2)+HJ$9,255),Capacity!$S$3:$S$258,0),2)))</f>
        <v/>
      </c>
      <c r="HK28" t="str">
        <f>IF(HK27="","",IF($FI27="Y",0,INDEX(Capacity!$S$3:$T$258,MATCH(MOD(INDEX(Capacity!$V$3:$W$258,MATCH(INDEX($J27:$FE27,1,$FJ27),Capacity!$V$3:$V$258,0),2)+HK$9,255),Capacity!$S$3:$S$258,0),2)))</f>
        <v/>
      </c>
      <c r="HL28" t="str">
        <f>IF(HL27="","",IF($FI27="Y",0,INDEX(Capacity!$S$3:$T$258,MATCH(MOD(INDEX(Capacity!$V$3:$W$258,MATCH(INDEX($J27:$FE27,1,$FJ27),Capacity!$V$3:$V$258,0),2)+HL$9,255),Capacity!$S$3:$S$258,0),2)))</f>
        <v/>
      </c>
      <c r="HM28" t="str">
        <f>IF(HM27="","",IF($FI27="Y",0,INDEX(Capacity!$S$3:$T$258,MATCH(MOD(INDEX(Capacity!$V$3:$W$258,MATCH(INDEX($J27:$FE27,1,$FJ27),Capacity!$V$3:$V$258,0),2)+HM$9,255),Capacity!$S$3:$S$258,0),2)))</f>
        <v/>
      </c>
      <c r="HN28" t="str">
        <f>IF(HN27="","",IF($FI27="Y",0,INDEX(Capacity!$S$3:$T$258,MATCH(MOD(INDEX(Capacity!$V$3:$W$258,MATCH(INDEX($J27:$FE27,1,$FJ27),Capacity!$V$3:$V$258,0),2)+HN$9,255),Capacity!$S$3:$S$258,0),2)))</f>
        <v/>
      </c>
      <c r="HO28" t="str">
        <f>IF(HO27="","",IF($FI27="Y",0,INDEX(Capacity!$S$3:$T$258,MATCH(MOD(INDEX(Capacity!$V$3:$W$258,MATCH(INDEX($J27:$FE27,1,$FJ27),Capacity!$V$3:$V$258,0),2)+HO$9,255),Capacity!$S$3:$S$258,0),2)))</f>
        <v/>
      </c>
      <c r="HP28" t="str">
        <f>IF(HP27="","",IF($FI27="Y",0,INDEX(Capacity!$S$3:$T$258,MATCH(MOD(INDEX(Capacity!$V$3:$W$258,MATCH(INDEX($J27:$FE27,1,$FJ27),Capacity!$V$3:$V$258,0),2)+HP$9,255),Capacity!$S$3:$S$258,0),2)))</f>
        <v/>
      </c>
      <c r="HQ28" t="str">
        <f>IF(HQ27="","",IF($FI27="Y",0,INDEX(Capacity!$S$3:$T$258,MATCH(MOD(INDEX(Capacity!$V$3:$W$258,MATCH(INDEX($J27:$FE27,1,$FJ27),Capacity!$V$3:$V$258,0),2)+HQ$9,255),Capacity!$S$3:$S$258,0),2)))</f>
        <v/>
      </c>
      <c r="HR28" t="str">
        <f>IF(HR27="","",IF($FI27="Y",0,INDEX(Capacity!$S$3:$T$258,MATCH(MOD(INDEX(Capacity!$V$3:$W$258,MATCH(INDEX($J27:$FE27,1,$FJ27),Capacity!$V$3:$V$258,0),2)+HR$9,255),Capacity!$S$3:$S$258,0),2)))</f>
        <v/>
      </c>
      <c r="HS28" t="str">
        <f>IF(HS27="","",IF($FI27="Y",0,INDEX(Capacity!$S$3:$T$258,MATCH(MOD(INDEX(Capacity!$V$3:$W$258,MATCH(INDEX($J27:$FE27,1,$FJ27),Capacity!$V$3:$V$258,0),2)+HS$9,255),Capacity!$S$3:$S$258,0),2)))</f>
        <v/>
      </c>
      <c r="HT28" t="str">
        <f>IF(HT27="","",IF($FI27="Y",0,INDEX(Capacity!$S$3:$T$258,MATCH(MOD(INDEX(Capacity!$V$3:$W$258,MATCH(INDEX($J27:$FE27,1,$FJ27),Capacity!$V$3:$V$258,0),2)+HT$9,255),Capacity!$S$3:$S$258,0),2)))</f>
        <v/>
      </c>
      <c r="HU28" t="str">
        <f>IF(HU27="","",IF($FI27="Y",0,INDEX(Capacity!$S$3:$T$258,MATCH(MOD(INDEX(Capacity!$V$3:$W$258,MATCH(INDEX($J27:$FE27,1,$FJ27),Capacity!$V$3:$V$258,0),2)+HU$9,255),Capacity!$S$3:$S$258,0),2)))</f>
        <v/>
      </c>
      <c r="HV28" t="str">
        <f>IF(HV27="","",IF($FI27="Y",0,INDEX(Capacity!$S$3:$T$258,MATCH(MOD(INDEX(Capacity!$V$3:$W$258,MATCH(INDEX($J27:$FE27,1,$FJ27),Capacity!$V$3:$V$258,0),2)+HV$9,255),Capacity!$S$3:$S$258,0),2)))</f>
        <v/>
      </c>
      <c r="HW28" t="str">
        <f>IF(HW27="","",IF($FI27="Y",0,INDEX(Capacity!$S$3:$T$258,MATCH(MOD(INDEX(Capacity!$V$3:$W$258,MATCH(INDEX($J27:$FE27,1,$FJ27),Capacity!$V$3:$V$258,0),2)+HW$9,255),Capacity!$S$3:$S$258,0),2)))</f>
        <v/>
      </c>
      <c r="HX28" t="str">
        <f>IF(HX27="","",IF($FI27="Y",0,INDEX(Capacity!$S$3:$T$258,MATCH(MOD(INDEX(Capacity!$V$3:$W$258,MATCH(INDEX($J27:$FE27,1,$FJ27),Capacity!$V$3:$V$258,0),2)+HX$9,255),Capacity!$S$3:$S$258,0),2)))</f>
        <v/>
      </c>
      <c r="HY28" t="str">
        <f>IF(HY27="","",IF($FI27="Y",0,INDEX(Capacity!$S$3:$T$258,MATCH(MOD(INDEX(Capacity!$V$3:$W$258,MATCH(INDEX($J27:$FE27,1,$FJ27),Capacity!$V$3:$V$258,0),2)+HY$9,255),Capacity!$S$3:$S$258,0),2)))</f>
        <v/>
      </c>
      <c r="HZ28" t="str">
        <f>IF(HZ27="","",IF($FI27="Y",0,INDEX(Capacity!$S$3:$T$258,MATCH(MOD(INDEX(Capacity!$V$3:$W$258,MATCH(INDEX($J27:$FE27,1,$FJ27),Capacity!$V$3:$V$258,0),2)+HZ$9,255),Capacity!$S$3:$S$258,0),2)))</f>
        <v/>
      </c>
      <c r="IA28" t="str">
        <f>IF(IA27="","",IF($FI27="Y",0,INDEX(Capacity!$S$3:$T$258,MATCH(MOD(INDEX(Capacity!$V$3:$W$258,MATCH(INDEX($J27:$FE27,1,$FJ27),Capacity!$V$3:$V$258,0),2)+IA$9,255),Capacity!$S$3:$S$258,0),2)))</f>
        <v/>
      </c>
      <c r="IB28" t="str">
        <f>IF(IB27="","",IF($FI27="Y",0,INDEX(Capacity!$S$3:$T$258,MATCH(MOD(INDEX(Capacity!$V$3:$W$258,MATCH(INDEX($J27:$FE27,1,$FJ27),Capacity!$V$3:$V$258,0),2)+IB$9,255),Capacity!$S$3:$S$258,0),2)))</f>
        <v/>
      </c>
      <c r="IC28" t="str">
        <f>IF(IC27="","",IF($FI27="Y",0,INDEX(Capacity!$S$3:$T$258,MATCH(MOD(INDEX(Capacity!$V$3:$W$258,MATCH(INDEX($J27:$FE27,1,$FJ27),Capacity!$V$3:$V$258,0),2)+IC$9,255),Capacity!$S$3:$S$258,0),2)))</f>
        <v/>
      </c>
      <c r="ID28" t="str">
        <f>IF(ID27="","",IF($FI27="Y",0,INDEX(Capacity!$S$3:$T$258,MATCH(MOD(INDEX(Capacity!$V$3:$W$258,MATCH(INDEX($J27:$FE27,1,$FJ27),Capacity!$V$3:$V$258,0),2)+ID$9,255),Capacity!$S$3:$S$258,0),2)))</f>
        <v/>
      </c>
      <c r="IE28" t="str">
        <f>IF(IE27="","",IF($FI27="Y",0,INDEX(Capacity!$S$3:$T$258,MATCH(MOD(INDEX(Capacity!$V$3:$W$258,MATCH(INDEX($J27:$FE27,1,$FJ27),Capacity!$V$3:$V$258,0),2)+IE$9,255),Capacity!$S$3:$S$258,0),2)))</f>
        <v/>
      </c>
      <c r="IF28" t="str">
        <f>IF(IF27="","",IF($FI27="Y",0,INDEX(Capacity!$S$3:$T$258,MATCH(MOD(INDEX(Capacity!$V$3:$W$258,MATCH(INDEX($J27:$FE27,1,$FJ27),Capacity!$V$3:$V$258,0),2)+IF$9,255),Capacity!$S$3:$S$258,0),2)))</f>
        <v/>
      </c>
      <c r="IG28" t="str">
        <f>IF(IG27="","",IF($FI27="Y",0,INDEX(Capacity!$S$3:$T$258,MATCH(MOD(INDEX(Capacity!$V$3:$W$258,MATCH(INDEX($J27:$FE27,1,$FJ27),Capacity!$V$3:$V$258,0),2)+IG$9,255),Capacity!$S$3:$S$258,0),2)))</f>
        <v/>
      </c>
      <c r="IH28" t="str">
        <f>IF(IH27="","",IF($FI27="Y",0,INDEX(Capacity!$S$3:$T$258,MATCH(MOD(INDEX(Capacity!$V$3:$W$258,MATCH(INDEX($J27:$FE27,1,$FJ27),Capacity!$V$3:$V$258,0),2)+IH$9,255),Capacity!$S$3:$S$258,0),2)))</f>
        <v/>
      </c>
      <c r="II28" t="str">
        <f>IF(II27="","",IF($FI27="Y",0,INDEX(Capacity!$S$3:$T$258,MATCH(MOD(INDEX(Capacity!$V$3:$W$258,MATCH(INDEX($J27:$FE27,1,$FJ27),Capacity!$V$3:$V$258,0),2)+II$9,255),Capacity!$S$3:$S$258,0),2)))</f>
        <v/>
      </c>
      <c r="IJ28" t="str">
        <f>IF(IJ27="","",IF($FI27="Y",0,INDEX(Capacity!$S$3:$T$258,MATCH(MOD(INDEX(Capacity!$V$3:$W$258,MATCH(INDEX($J27:$FE27,1,$FJ27),Capacity!$V$3:$V$258,0),2)+IJ$9,255),Capacity!$S$3:$S$258,0),2)))</f>
        <v/>
      </c>
      <c r="IK28" t="str">
        <f>IF(IK27="","",IF($FI27="Y",0,INDEX(Capacity!$S$3:$T$258,MATCH(MOD(INDEX(Capacity!$V$3:$W$258,MATCH(INDEX($J27:$FE27,1,$FJ27),Capacity!$V$3:$V$258,0),2)+IK$9,255),Capacity!$S$3:$S$258,0),2)))</f>
        <v/>
      </c>
      <c r="IL28" t="str">
        <f>IF(IL27="","",IF($FI27="Y",0,INDEX(Capacity!$S$3:$T$258,MATCH(MOD(INDEX(Capacity!$V$3:$W$258,MATCH(INDEX($J27:$FE27,1,$FJ27),Capacity!$V$3:$V$258,0),2)+IL$9,255),Capacity!$S$3:$S$258,0),2)))</f>
        <v/>
      </c>
      <c r="IM28" t="str">
        <f>IF(IM27="","",IF($FI27="Y",0,INDEX(Capacity!$S$3:$T$258,MATCH(MOD(INDEX(Capacity!$V$3:$W$258,MATCH(INDEX($J27:$FE27,1,$FJ27),Capacity!$V$3:$V$258,0),2)+IM$9,255),Capacity!$S$3:$S$258,0),2)))</f>
        <v/>
      </c>
      <c r="IN28" t="str">
        <f>IF(IN27="","",IF($FI27="Y",0,INDEX(Capacity!$S$3:$T$258,MATCH(MOD(INDEX(Capacity!$V$3:$W$258,MATCH(INDEX($J27:$FE27,1,$FJ27),Capacity!$V$3:$V$258,0),2)+IN$9,255),Capacity!$S$3:$S$258,0),2)))</f>
        <v/>
      </c>
      <c r="IO28" t="str">
        <f>IF(IO27="","",IF($FI27="Y",0,INDEX(Capacity!$S$3:$T$258,MATCH(MOD(INDEX(Capacity!$V$3:$W$258,MATCH(INDEX($J27:$FE27,1,$FJ27),Capacity!$V$3:$V$258,0),2)+IO$9,255),Capacity!$S$3:$S$258,0),2)))</f>
        <v/>
      </c>
      <c r="IP28" t="str">
        <f>IF(IP27="","",IF($FI27="Y",0,INDEX(Capacity!$S$3:$T$258,MATCH(MOD(INDEX(Capacity!$V$3:$W$258,MATCH(INDEX($J27:$FE27,1,$FJ27),Capacity!$V$3:$V$258,0),2)+IP$9,255),Capacity!$S$3:$S$258,0),2)))</f>
        <v/>
      </c>
      <c r="IQ28" t="str">
        <f>IF(IQ27="","",IF($FI27="Y",0,INDEX(Capacity!$S$3:$T$258,MATCH(MOD(INDEX(Capacity!$V$3:$W$258,MATCH(INDEX($J27:$FE27,1,$FJ27),Capacity!$V$3:$V$258,0),2)+IQ$9,255),Capacity!$S$3:$S$258,0),2)))</f>
        <v/>
      </c>
      <c r="IR28" t="str">
        <f>IF(IR27="","",IF($FI27="Y",0,INDEX(Capacity!$S$3:$T$258,MATCH(MOD(INDEX(Capacity!$V$3:$W$258,MATCH(INDEX($J27:$FE27,1,$FJ27),Capacity!$V$3:$V$258,0),2)+IR$9,255),Capacity!$S$3:$S$258,0),2)))</f>
        <v/>
      </c>
      <c r="IS28" t="str">
        <f>IF(IS27="","",IF($FI27="Y",0,INDEX(Capacity!$S$3:$T$258,MATCH(MOD(INDEX(Capacity!$V$3:$W$258,MATCH(INDEX($J27:$FE27,1,$FJ27),Capacity!$V$3:$V$258,0),2)+IS$9,255),Capacity!$S$3:$S$258,0),2)))</f>
        <v/>
      </c>
      <c r="IT28" t="str">
        <f>IF(IT27="","",IF($FI27="Y",0,INDEX(Capacity!$S$3:$T$258,MATCH(MOD(INDEX(Capacity!$V$3:$W$258,MATCH(INDEX($J27:$FE27,1,$FJ27),Capacity!$V$3:$V$258,0),2)+IT$9,255),Capacity!$S$3:$S$258,0),2)))</f>
        <v/>
      </c>
      <c r="IU28" t="str">
        <f>IF(IU27="","",IF($FI27="Y",0,INDEX(Capacity!$S$3:$T$258,MATCH(MOD(INDEX(Capacity!$V$3:$W$258,MATCH(INDEX($J27:$FE27,1,$FJ27),Capacity!$V$3:$V$258,0),2)+IU$9,255),Capacity!$S$3:$S$258,0),2)))</f>
        <v/>
      </c>
      <c r="IV28" t="str">
        <f>IF(IV27="","",IF($FI27="Y",0,INDEX(Capacity!$S$3:$T$258,MATCH(MOD(INDEX(Capacity!$V$3:$W$258,MATCH(INDEX($J27:$FE27,1,$FJ27),Capacity!$V$3:$V$258,0),2)+IV$9,255),Capacity!$S$3:$S$258,0),2)))</f>
        <v/>
      </c>
      <c r="IW28" t="str">
        <f>IF(IW27="","",IF($FI27="Y",0,INDEX(Capacity!$S$3:$T$258,MATCH(MOD(INDEX(Capacity!$V$3:$W$258,MATCH(INDEX($J27:$FE27,1,$FJ27),Capacity!$V$3:$V$258,0),2)+IW$9,255),Capacity!$S$3:$S$258,0),2)))</f>
        <v/>
      </c>
      <c r="IX28" t="str">
        <f>IF(IX27="","",IF($FI27="Y",0,INDEX(Capacity!$S$3:$T$258,MATCH(MOD(INDEX(Capacity!$V$3:$W$258,MATCH(INDEX($J27:$FE27,1,$FJ27),Capacity!$V$3:$V$258,0),2)+IX$9,255),Capacity!$S$3:$S$258,0),2)))</f>
        <v/>
      </c>
      <c r="IY28" t="str">
        <f>IF(IY27="","",IF($FI27="Y",0,INDEX(Capacity!$S$3:$T$258,MATCH(MOD(INDEX(Capacity!$V$3:$W$258,MATCH(INDEX($J27:$FE27,1,$FJ27),Capacity!$V$3:$V$258,0),2)+IY$9,255),Capacity!$S$3:$S$258,0),2)))</f>
        <v/>
      </c>
      <c r="IZ28" t="str">
        <f>IF(IZ27="","",IF($FI27="Y",0,INDEX(Capacity!$S$3:$T$258,MATCH(MOD(INDEX(Capacity!$V$3:$W$258,MATCH(INDEX($J27:$FE27,1,$FJ27),Capacity!$V$3:$V$258,0),2)+IZ$9,255),Capacity!$S$3:$S$258,0),2)))</f>
        <v/>
      </c>
      <c r="JA28" t="str">
        <f>IF(JA27="","",IF($FI27="Y",0,INDEX(Capacity!$S$3:$T$258,MATCH(MOD(INDEX(Capacity!$V$3:$W$258,MATCH(INDEX($J27:$FE27,1,$FJ27),Capacity!$V$3:$V$258,0),2)+JA$9,255),Capacity!$S$3:$S$258,0),2)))</f>
        <v/>
      </c>
      <c r="JB28" t="str">
        <f>IF(JB27="","",IF($FI27="Y",0,INDEX(Capacity!$S$3:$T$258,MATCH(MOD(INDEX(Capacity!$V$3:$W$258,MATCH(INDEX($J27:$FE27,1,$FJ27),Capacity!$V$3:$V$258,0),2)+JB$9,255),Capacity!$S$3:$S$258,0),2)))</f>
        <v/>
      </c>
      <c r="JC28" t="str">
        <f>IF(JC27="","",IF($FI27="Y",0,INDEX(Capacity!$S$3:$T$258,MATCH(MOD(INDEX(Capacity!$V$3:$W$258,MATCH(INDEX($J27:$FE27,1,$FJ27),Capacity!$V$3:$V$258,0),2)+JC$9,255),Capacity!$S$3:$S$258,0),2)))</f>
        <v/>
      </c>
      <c r="JD28" t="str">
        <f>IF(JD27="","",IF($FI27="Y",0,INDEX(Capacity!$S$3:$T$258,MATCH(MOD(INDEX(Capacity!$V$3:$W$258,MATCH(INDEX($J27:$FE27,1,$FJ27),Capacity!$V$3:$V$258,0),2)+JD$9,255),Capacity!$S$3:$S$258,0),2)))</f>
        <v/>
      </c>
      <c r="JE28" t="str">
        <f>IF(JE27="","",IF($FI27="Y",0,INDEX(Capacity!$S$3:$T$258,MATCH(MOD(INDEX(Capacity!$V$3:$W$258,MATCH(INDEX($J27:$FE27,1,$FJ27),Capacity!$V$3:$V$258,0),2)+JE$9,255),Capacity!$S$3:$S$258,0),2)))</f>
        <v/>
      </c>
      <c r="JF28" t="str">
        <f>IF(JF27="","",IF($FI27="Y",0,INDEX(Capacity!$S$3:$T$258,MATCH(MOD(INDEX(Capacity!$V$3:$W$258,MATCH(INDEX($J27:$FE27,1,$FJ27),Capacity!$V$3:$V$258,0),2)+JF$9,255),Capacity!$S$3:$S$258,0),2)))</f>
        <v/>
      </c>
      <c r="JG28" t="str">
        <f>IF(JG27="","",IF($FI27="Y",0,INDEX(Capacity!$S$3:$T$258,MATCH(MOD(INDEX(Capacity!$V$3:$W$258,MATCH(INDEX($J27:$FE27,1,$FJ27),Capacity!$V$3:$V$258,0),2)+JG$9,255),Capacity!$S$3:$S$258,0),2)))</f>
        <v/>
      </c>
      <c r="JH28" t="str">
        <f>IF(JH27="","",IF($FI27="Y",0,INDEX(Capacity!$S$3:$T$258,MATCH(MOD(INDEX(Capacity!$V$3:$W$258,MATCH(INDEX($J27:$FE27,1,$FJ27),Capacity!$V$3:$V$258,0),2)+JH$9,255),Capacity!$S$3:$S$258,0),2)))</f>
        <v/>
      </c>
      <c r="JI28" t="str">
        <f>IF(JI27="","",IF($FI27="Y",0,INDEX(Capacity!$S$3:$T$258,MATCH(MOD(INDEX(Capacity!$V$3:$W$258,MATCH(INDEX($J27:$FE27,1,$FJ27),Capacity!$V$3:$V$258,0),2)+JI$9,255),Capacity!$S$3:$S$258,0),2)))</f>
        <v/>
      </c>
      <c r="JJ28" t="str">
        <f>IF(JJ27="","",IF($FI27="Y",0,INDEX(Capacity!$S$3:$T$258,MATCH(MOD(INDEX(Capacity!$V$3:$W$258,MATCH(INDEX($J27:$FE27,1,$FJ27),Capacity!$V$3:$V$258,0),2)+JJ$9,255),Capacity!$S$3:$S$258,0),2)))</f>
        <v/>
      </c>
      <c r="JK28" t="str">
        <f>IF(JK27="","",IF($FI27="Y",0,INDEX(Capacity!$S$3:$T$258,MATCH(MOD(INDEX(Capacity!$V$3:$W$258,MATCH(INDEX($J27:$FE27,1,$FJ27),Capacity!$V$3:$V$258,0),2)+JK$9,255),Capacity!$S$3:$S$258,0),2)))</f>
        <v/>
      </c>
      <c r="JL28" t="str">
        <f>IF(JL27="","",IF($FI27="Y",0,INDEX(Capacity!$S$3:$T$258,MATCH(MOD(INDEX(Capacity!$V$3:$W$258,MATCH(INDEX($J27:$FE27,1,$FJ27),Capacity!$V$3:$V$258,0),2)+JL$9,255),Capacity!$S$3:$S$258,0),2)))</f>
        <v/>
      </c>
      <c r="JM28" t="str">
        <f>IF(JM27="","",IF($FI27="Y",0,INDEX(Capacity!$S$3:$T$258,MATCH(MOD(INDEX(Capacity!$V$3:$W$258,MATCH(INDEX($J27:$FE27,1,$FJ27),Capacity!$V$3:$V$258,0),2)+JM$9,255),Capacity!$S$3:$S$258,0),2)))</f>
        <v/>
      </c>
      <c r="JN28" t="str">
        <f>IF(JN27="","",IF($FI27="Y",0,INDEX(Capacity!$S$3:$T$258,MATCH(MOD(INDEX(Capacity!$V$3:$W$258,MATCH(INDEX($J27:$FE27,1,$FJ27),Capacity!$V$3:$V$258,0),2)+JN$9,255),Capacity!$S$3:$S$258,0),2)))</f>
        <v/>
      </c>
      <c r="JO28" t="str">
        <f>IF(JO27="","",IF($FI27="Y",0,INDEX(Capacity!$S$3:$T$258,MATCH(MOD(INDEX(Capacity!$V$3:$W$258,MATCH(INDEX($J27:$FE27,1,$FJ27),Capacity!$V$3:$V$258,0),2)+JO$9,255),Capacity!$S$3:$S$258,0),2)))</f>
        <v/>
      </c>
      <c r="JP28" t="str">
        <f>IF(JP27="","",IF($FI27="Y",0,INDEX(Capacity!$S$3:$T$258,MATCH(MOD(INDEX(Capacity!$V$3:$W$258,MATCH(INDEX($J27:$FE27,1,$FJ27),Capacity!$V$3:$V$258,0),2)+JP$9,255),Capacity!$S$3:$S$258,0),2)))</f>
        <v/>
      </c>
      <c r="JQ28" t="str">
        <f>IF(JQ27="","",IF($FI27="Y",0,INDEX(Capacity!$S$3:$T$258,MATCH(MOD(INDEX(Capacity!$V$3:$W$258,MATCH(INDEX($J27:$FE27,1,$FJ27),Capacity!$V$3:$V$258,0),2)+JQ$9,255),Capacity!$S$3:$S$258,0),2)))</f>
        <v/>
      </c>
      <c r="JR28" t="str">
        <f>IF(JR27="","",IF($FI27="Y",0,INDEX(Capacity!$S$3:$T$258,MATCH(MOD(INDEX(Capacity!$V$3:$W$258,MATCH(INDEX($J27:$FE27,1,$FJ27),Capacity!$V$3:$V$258,0),2)+JR$9,255),Capacity!$S$3:$S$258,0),2)))</f>
        <v/>
      </c>
      <c r="JS28" t="str">
        <f>IF(JS27="","",IF($FI27="Y",0,INDEX(Capacity!$S$3:$T$258,MATCH(MOD(INDEX(Capacity!$V$3:$W$258,MATCH(INDEX($J27:$FE27,1,$FJ27),Capacity!$V$3:$V$258,0),2)+JS$9,255),Capacity!$S$3:$S$258,0),2)))</f>
        <v/>
      </c>
      <c r="JT28" t="str">
        <f>IF(JT27="","",IF($FI27="Y",0,INDEX(Capacity!$S$3:$T$258,MATCH(MOD(INDEX(Capacity!$V$3:$W$258,MATCH(INDEX($J27:$FE27,1,$FJ27),Capacity!$V$3:$V$258,0),2)+JT$9,255),Capacity!$S$3:$S$258,0),2)))</f>
        <v/>
      </c>
      <c r="JU28" t="str">
        <f>IF(JU27="","",IF($FI27="Y",0,INDEX(Capacity!$S$3:$T$258,MATCH(MOD(INDEX(Capacity!$V$3:$W$258,MATCH(INDEX($J27:$FE27,1,$FJ27),Capacity!$V$3:$V$258,0),2)+JU$9,255),Capacity!$S$3:$S$258,0),2)))</f>
        <v/>
      </c>
      <c r="JV28" t="str">
        <f>IF(JV27="","",IF($FI27="Y",0,INDEX(Capacity!$S$3:$T$258,MATCH(MOD(INDEX(Capacity!$V$3:$W$258,MATCH(INDEX($J27:$FE27,1,$FJ27),Capacity!$V$3:$V$258,0),2)+JV$9,255),Capacity!$S$3:$S$258,0),2)))</f>
        <v/>
      </c>
      <c r="JW28" t="str">
        <f>IF(JW27="","",IF($FI27="Y",0,INDEX(Capacity!$S$3:$T$258,MATCH(MOD(INDEX(Capacity!$V$3:$W$258,MATCH(INDEX($J27:$FE27,1,$FJ27),Capacity!$V$3:$V$258,0),2)+JW$9,255),Capacity!$S$3:$S$258,0),2)))</f>
        <v/>
      </c>
      <c r="JX28" t="str">
        <f>IF(JX27="","",IF($FI27="Y",0,INDEX(Capacity!$S$3:$T$258,MATCH(MOD(INDEX(Capacity!$V$3:$W$258,MATCH(INDEX($J27:$FE27,1,$FJ27),Capacity!$V$3:$V$258,0),2)+JX$9,255),Capacity!$S$3:$S$258,0),2)))</f>
        <v/>
      </c>
      <c r="JY28" t="str">
        <f>IF(JY27="","",IF($FI27="Y",0,INDEX(Capacity!$S$3:$T$258,MATCH(MOD(INDEX(Capacity!$V$3:$W$258,MATCH(INDEX($J27:$FE27,1,$FJ27),Capacity!$V$3:$V$258,0),2)+JY$9,255),Capacity!$S$3:$S$258,0),2)))</f>
        <v/>
      </c>
      <c r="JZ28" t="str">
        <f>IF(JZ27="","",IF($FI27="Y",0,INDEX(Capacity!$S$3:$T$258,MATCH(MOD(INDEX(Capacity!$V$3:$W$258,MATCH(INDEX($J27:$FE27,1,$FJ27),Capacity!$V$3:$V$258,0),2)+JZ$9,255),Capacity!$S$3:$S$258,0),2)))</f>
        <v/>
      </c>
      <c r="KA28" t="str">
        <f>IF(KA27="","",IF($FI27="Y",0,INDEX(Capacity!$S$3:$T$258,MATCH(MOD(INDEX(Capacity!$V$3:$W$258,MATCH(INDEX($J27:$FE27,1,$FJ27),Capacity!$V$3:$V$258,0),2)+KA$9,255),Capacity!$S$3:$S$258,0),2)))</f>
        <v/>
      </c>
      <c r="KB28" t="str">
        <f>IF(KB27="","",IF($FI27="Y",0,INDEX(Capacity!$S$3:$T$258,MATCH(MOD(INDEX(Capacity!$V$3:$W$258,MATCH(INDEX($J27:$FE27,1,$FJ27),Capacity!$V$3:$V$258,0),2)+KB$9,255),Capacity!$S$3:$S$258,0),2)))</f>
        <v/>
      </c>
      <c r="KC28" t="str">
        <f>IF(KC27="","",IF($FI27="Y",0,INDEX(Capacity!$S$3:$T$258,MATCH(MOD(INDEX(Capacity!$V$3:$W$258,MATCH(INDEX($J27:$FE27,1,$FJ27),Capacity!$V$3:$V$258,0),2)+KC$9,255),Capacity!$S$3:$S$258,0),2)))</f>
        <v/>
      </c>
      <c r="KD28" t="str">
        <f>IF(KD27="","",IF($FI27="Y",0,INDEX(Capacity!$S$3:$T$258,MATCH(MOD(INDEX(Capacity!$V$3:$W$258,MATCH(INDEX($J27:$FE27,1,$FJ27),Capacity!$V$3:$V$258,0),2)+KD$9,255),Capacity!$S$3:$S$258,0),2)))</f>
        <v/>
      </c>
      <c r="KE28" t="str">
        <f>IF(KE27="","",IF($FI27="Y",0,INDEX(Capacity!$S$3:$T$258,MATCH(MOD(INDEX(Capacity!$V$3:$W$258,MATCH(INDEX($J27:$FE27,1,$FJ27),Capacity!$V$3:$V$258,0),2)+KE$9,255),Capacity!$S$3:$S$258,0),2)))</f>
        <v/>
      </c>
      <c r="KF28" t="str">
        <f>IF(KF27="","",IF($FI27="Y",0,INDEX(Capacity!$S$3:$T$258,MATCH(MOD(INDEX(Capacity!$V$3:$W$258,MATCH(INDEX($J27:$FE27,1,$FJ27),Capacity!$V$3:$V$258,0),2)+KF$9,255),Capacity!$S$3:$S$258,0),2)))</f>
        <v/>
      </c>
      <c r="KG28" t="str">
        <f>IF(KG27="","",IF($FI27="Y",0,INDEX(Capacity!$S$3:$T$258,MATCH(MOD(INDEX(Capacity!$V$3:$W$258,MATCH(INDEX($J27:$FE27,1,$FJ27),Capacity!$V$3:$V$258,0),2)+KG$9,255),Capacity!$S$3:$S$258,0),2)))</f>
        <v/>
      </c>
      <c r="KH28" t="str">
        <f>IF(KH27="","",IF($FI27="Y",0,INDEX(Capacity!$S$3:$T$258,MATCH(MOD(INDEX(Capacity!$V$3:$W$258,MATCH(INDEX($J27:$FE27,1,$FJ27),Capacity!$V$3:$V$258,0),2)+KH$9,255),Capacity!$S$3:$S$258,0),2)))</f>
        <v/>
      </c>
      <c r="KI28" t="str">
        <f>IF(KI27="","",IF($FI27="Y",0,INDEX(Capacity!$S$3:$T$258,MATCH(MOD(INDEX(Capacity!$V$3:$W$258,MATCH(INDEX($J27:$FE27,1,$FJ27),Capacity!$V$3:$V$258,0),2)+KI$9,255),Capacity!$S$3:$S$258,0),2)))</f>
        <v/>
      </c>
      <c r="KJ28" t="str">
        <f>IF(KJ27="","",IF($FI27="Y",0,INDEX(Capacity!$S$3:$T$258,MATCH(MOD(INDEX(Capacity!$V$3:$W$258,MATCH(INDEX($J27:$FE27,1,$FJ27),Capacity!$V$3:$V$258,0),2)+KJ$9,255),Capacity!$S$3:$S$258,0),2)))</f>
        <v/>
      </c>
      <c r="KK28" t="str">
        <f>IF(KK27="","",IF($FI27="Y",0,INDEX(Capacity!$S$3:$T$258,MATCH(MOD(INDEX(Capacity!$V$3:$W$258,MATCH(INDEX($J27:$FE27,1,$FJ27),Capacity!$V$3:$V$258,0),2)+KK$9,255),Capacity!$S$3:$S$258,0),2)))</f>
        <v/>
      </c>
      <c r="KL28" t="str">
        <f>IF(KL27="","",IF($FI27="Y",0,INDEX(Capacity!$S$3:$T$258,MATCH(MOD(INDEX(Capacity!$V$3:$W$258,MATCH(INDEX($J27:$FE27,1,$FJ27),Capacity!$V$3:$V$258,0),2)+KL$9,255),Capacity!$S$3:$S$258,0),2)))</f>
        <v/>
      </c>
      <c r="KM28" t="str">
        <f>IF(KM27="","",IF($FI27="Y",0,INDEX(Capacity!$S$3:$T$258,MATCH(MOD(INDEX(Capacity!$V$3:$W$258,MATCH(INDEX($J27:$FE27,1,$FJ27),Capacity!$V$3:$V$258,0),2)+KM$9,255),Capacity!$S$3:$S$258,0),2)))</f>
        <v/>
      </c>
      <c r="KN28" t="str">
        <f>IF(KN27="","",IF($FI27="Y",0,INDEX(Capacity!$S$3:$T$258,MATCH(MOD(INDEX(Capacity!$V$3:$W$258,MATCH(INDEX($J27:$FE27,1,$FJ27),Capacity!$V$3:$V$258,0),2)+KN$9,255),Capacity!$S$3:$S$258,0),2)))</f>
        <v/>
      </c>
      <c r="KO28" t="str">
        <f>IF(KO27="","",IF($FI27="Y",0,INDEX(Capacity!$S$3:$T$258,MATCH(MOD(INDEX(Capacity!$V$3:$W$258,MATCH(INDEX($J27:$FE27,1,$FJ27),Capacity!$V$3:$V$258,0),2)+KO$9,255),Capacity!$S$3:$S$258,0),2)))</f>
        <v/>
      </c>
      <c r="KP28" t="str">
        <f>IF(KP27="","",IF($FI27="Y",0,INDEX(Capacity!$S$3:$T$258,MATCH(MOD(INDEX(Capacity!$V$3:$W$258,MATCH(INDEX($J27:$FE27,1,$FJ27),Capacity!$V$3:$V$258,0),2)+KP$9,255),Capacity!$S$3:$S$258,0),2)))</f>
        <v/>
      </c>
      <c r="KQ28" t="str">
        <f>IF(KQ27="","",IF($FI27="Y",0,INDEX(Capacity!$S$3:$T$258,MATCH(MOD(INDEX(Capacity!$V$3:$W$258,MATCH(INDEX($J27:$FE27,1,$FJ27),Capacity!$V$3:$V$258,0),2)+KQ$9,255),Capacity!$S$3:$S$258,0),2)))</f>
        <v/>
      </c>
      <c r="KR28" t="str">
        <f>IF(KR27="","",IF($FI27="Y",0,INDEX(Capacity!$S$3:$T$258,MATCH(MOD(INDEX(Capacity!$V$3:$W$258,MATCH(INDEX($J27:$FE27,1,$FJ27),Capacity!$V$3:$V$258,0),2)+KR$9,255),Capacity!$S$3:$S$258,0),2)))</f>
        <v/>
      </c>
      <c r="KS28" t="str">
        <f>IF(KS27="","",IF($FI27="Y",0,INDEX(Capacity!$S$3:$T$258,MATCH(MOD(INDEX(Capacity!$V$3:$W$258,MATCH(INDEX($J27:$FE27,1,$FJ27),Capacity!$V$3:$V$258,0),2)+KS$9,255),Capacity!$S$3:$S$258,0),2)))</f>
        <v/>
      </c>
      <c r="KT28" t="str">
        <f>IF(KT27="","",IF($FI27="Y",0,INDEX(Capacity!$S$3:$T$258,MATCH(MOD(INDEX(Capacity!$V$3:$W$258,MATCH(INDEX($J27:$FE27,1,$FJ27),Capacity!$V$3:$V$258,0),2)+KT$9,255),Capacity!$S$3:$S$258,0),2)))</f>
        <v/>
      </c>
      <c r="KU28" t="str">
        <f>IF(KU27="","",IF($FI27="Y",0,INDEX(Capacity!$S$3:$T$258,MATCH(MOD(INDEX(Capacity!$V$3:$W$258,MATCH(INDEX($J27:$FE27,1,$FJ27),Capacity!$V$3:$V$258,0),2)+KU$9,255),Capacity!$S$3:$S$258,0),2)))</f>
        <v/>
      </c>
      <c r="KV28" t="str">
        <f>IF(KV27="","",IF($FI27="Y",0,INDEX(Capacity!$S$3:$T$258,MATCH(MOD(INDEX(Capacity!$V$3:$W$258,MATCH(INDEX($J27:$FE27,1,$FJ27),Capacity!$V$3:$V$258,0),2)+KV$9,255),Capacity!$S$3:$S$258,0),2)))</f>
        <v/>
      </c>
      <c r="KW28" t="str">
        <f>IF(KW27="","",IF($FI27="Y",0,INDEX(Capacity!$S$3:$T$258,MATCH(MOD(INDEX(Capacity!$V$3:$W$258,MATCH(INDEX($J27:$FE27,1,$FJ27),Capacity!$V$3:$V$258,0),2)+KW$9,255),Capacity!$S$3:$S$258,0),2)))</f>
        <v/>
      </c>
      <c r="KX28" t="str">
        <f>IF(KX27="","",IF($FI27="Y",0,INDEX(Capacity!$S$3:$T$258,MATCH(MOD(INDEX(Capacity!$V$3:$W$258,MATCH(INDEX($J27:$FE27,1,$FJ27),Capacity!$V$3:$V$258,0),2)+KX$9,255),Capacity!$S$3:$S$258,0),2)))</f>
        <v/>
      </c>
      <c r="KY28" t="str">
        <f>IF(KY27="","",IF($FI27="Y",0,INDEX(Capacity!$S$3:$T$258,MATCH(MOD(INDEX(Capacity!$V$3:$W$258,MATCH(INDEX($J27:$FE27,1,$FJ27),Capacity!$V$3:$V$258,0),2)+KY$9,255),Capacity!$S$3:$S$258,0),2)))</f>
        <v/>
      </c>
      <c r="KZ28" t="str">
        <f>IF(KZ27="","",IF($FI27="Y",0,INDEX(Capacity!$S$3:$T$258,MATCH(MOD(INDEX(Capacity!$V$3:$W$258,MATCH(INDEX($J27:$FE27,1,$FJ27),Capacity!$V$3:$V$258,0),2)+KZ$9,255),Capacity!$S$3:$S$258,0),2)))</f>
        <v/>
      </c>
      <c r="LA28" t="str">
        <f>IF(LA27="","",IF($FI27="Y",0,INDEX(Capacity!$S$3:$T$258,MATCH(MOD(INDEX(Capacity!$V$3:$W$258,MATCH(INDEX($J27:$FE27,1,$FJ27),Capacity!$V$3:$V$258,0),2)+LA$9,255),Capacity!$S$3:$S$258,0),2)))</f>
        <v/>
      </c>
      <c r="LB28" t="str">
        <f>IF(LB27="","",IF($FI27="Y",0,INDEX(Capacity!$S$3:$T$258,MATCH(MOD(INDEX(Capacity!$V$3:$W$258,MATCH(INDEX($J27:$FE27,1,$FJ27),Capacity!$V$3:$V$258,0),2)+LB$9,255),Capacity!$S$3:$S$258,0),2)))</f>
        <v/>
      </c>
      <c r="LC28" t="str">
        <f>IF(LC27="","",IF($FI27="Y",0,INDEX(Capacity!$S$3:$T$258,MATCH(MOD(INDEX(Capacity!$V$3:$W$258,MATCH(INDEX($J27:$FE27,1,$FJ27),Capacity!$V$3:$V$258,0),2)+LC$9,255),Capacity!$S$3:$S$258,0),2)))</f>
        <v/>
      </c>
      <c r="LD28" t="str">
        <f>IF(LD27="","",IF($FI27="Y",0,INDEX(Capacity!$S$3:$T$258,MATCH(MOD(INDEX(Capacity!$V$3:$W$258,MATCH(INDEX($J27:$FE27,1,$FJ27),Capacity!$V$3:$V$258,0),2)+LD$9,255),Capacity!$S$3:$S$258,0),2)))</f>
        <v/>
      </c>
      <c r="LE28" t="str">
        <f>IF(LE27="","",IF($FI27="Y",0,INDEX(Capacity!$S$3:$T$258,MATCH(MOD(INDEX(Capacity!$V$3:$W$258,MATCH(INDEX($J27:$FE27,1,$FJ27),Capacity!$V$3:$V$258,0),2)+LE$9,255),Capacity!$S$3:$S$258,0),2)))</f>
        <v/>
      </c>
      <c r="LF28" t="str">
        <f>IF(LF27="","",IF($FI27="Y",0,INDEX(Capacity!$S$3:$T$258,MATCH(MOD(INDEX(Capacity!$V$3:$W$258,MATCH(INDEX($J27:$FE27,1,$FJ27),Capacity!$V$3:$V$258,0),2)+LF$9,255),Capacity!$S$3:$S$258,0),2)))</f>
        <v/>
      </c>
      <c r="LG28" t="str">
        <f>IF(LG27="","",IF($FI27="Y",0,INDEX(Capacity!$S$3:$T$258,MATCH(MOD(INDEX(Capacity!$V$3:$W$258,MATCH(INDEX($J27:$FE27,1,$FJ27),Capacity!$V$3:$V$258,0),2)+LG$9,255),Capacity!$S$3:$S$258,0),2)))</f>
        <v/>
      </c>
      <c r="LH28" t="str">
        <f>IF(LH27="","",IF($FI27="Y",0,INDEX(Capacity!$S$3:$T$258,MATCH(MOD(INDEX(Capacity!$V$3:$W$258,MATCH(INDEX($J27:$FE27,1,$FJ27),Capacity!$V$3:$V$258,0),2)+LH$9,255),Capacity!$S$3:$S$258,0),2)))</f>
        <v/>
      </c>
    </row>
    <row r="29" spans="2:320" x14ac:dyDescent="0.25">
      <c r="I29" s="7">
        <f t="shared" si="26"/>
        <v>20</v>
      </c>
      <c r="J29" t="str">
        <f t="shared" si="33"/>
        <v/>
      </c>
      <c r="K29" t="str">
        <f t="shared" si="33"/>
        <v/>
      </c>
      <c r="L29" t="str">
        <f t="shared" si="33"/>
        <v/>
      </c>
      <c r="M29" t="str">
        <f t="shared" si="33"/>
        <v/>
      </c>
      <c r="N29" t="str">
        <f t="shared" si="33"/>
        <v/>
      </c>
      <c r="O29" t="str">
        <f t="shared" si="33"/>
        <v/>
      </c>
      <c r="P29" t="str">
        <f t="shared" si="33"/>
        <v/>
      </c>
      <c r="Q29" t="str">
        <f t="shared" si="33"/>
        <v/>
      </c>
      <c r="R29" t="str">
        <f t="shared" si="33"/>
        <v/>
      </c>
      <c r="S29" t="str">
        <f t="shared" si="33"/>
        <v/>
      </c>
      <c r="T29" t="str">
        <f t="shared" si="33"/>
        <v/>
      </c>
      <c r="U29" t="str">
        <f t="shared" si="33"/>
        <v/>
      </c>
      <c r="V29" t="str">
        <f t="shared" si="33"/>
        <v/>
      </c>
      <c r="W29" t="str">
        <f t="shared" si="33"/>
        <v/>
      </c>
      <c r="X29" t="str">
        <f t="shared" si="33"/>
        <v/>
      </c>
      <c r="Y29" t="str">
        <f t="shared" si="33"/>
        <v/>
      </c>
      <c r="Z29" t="str">
        <f t="shared" si="38"/>
        <v/>
      </c>
      <c r="AA29" t="str">
        <f t="shared" si="38"/>
        <v/>
      </c>
      <c r="AB29" t="str">
        <f t="shared" si="38"/>
        <v/>
      </c>
      <c r="AC29">
        <f t="shared" si="38"/>
        <v>0</v>
      </c>
      <c r="AD29">
        <f t="shared" si="38"/>
        <v>44</v>
      </c>
      <c r="AE29">
        <f t="shared" si="38"/>
        <v>16</v>
      </c>
      <c r="AF29">
        <f t="shared" si="38"/>
        <v>71</v>
      </c>
      <c r="AG29">
        <f t="shared" si="38"/>
        <v>248</v>
      </c>
      <c r="AH29">
        <f t="shared" si="38"/>
        <v>175</v>
      </c>
      <c r="AI29">
        <f t="shared" si="38"/>
        <v>172</v>
      </c>
      <c r="AJ29">
        <f t="shared" si="38"/>
        <v>73</v>
      </c>
      <c r="AK29">
        <f t="shared" si="38"/>
        <v>240</v>
      </c>
      <c r="AL29">
        <f t="shared" si="38"/>
        <v>162</v>
      </c>
      <c r="AM29">
        <f t="shared" si="38"/>
        <v>135</v>
      </c>
      <c r="AN29">
        <f t="shared" si="38"/>
        <v>236</v>
      </c>
      <c r="AO29">
        <f t="shared" si="38"/>
        <v>17</v>
      </c>
      <c r="AP29">
        <f t="shared" si="42"/>
        <v>236</v>
      </c>
      <c r="AQ29">
        <f t="shared" si="42"/>
        <v>17</v>
      </c>
      <c r="AR29">
        <f t="shared" si="42"/>
        <v>0</v>
      </c>
      <c r="AS29">
        <f t="shared" si="42"/>
        <v>0</v>
      </c>
      <c r="AT29">
        <f t="shared" si="42"/>
        <v>0</v>
      </c>
      <c r="AU29">
        <f t="shared" si="42"/>
        <v>0</v>
      </c>
      <c r="AV29">
        <f t="shared" si="42"/>
        <v>0</v>
      </c>
      <c r="AW29">
        <f t="shared" si="42"/>
        <v>0</v>
      </c>
      <c r="AX29">
        <f t="shared" si="42"/>
        <v>0</v>
      </c>
      <c r="AY29">
        <f t="shared" si="42"/>
        <v>0</v>
      </c>
      <c r="AZ29">
        <f t="shared" si="42"/>
        <v>0</v>
      </c>
      <c r="BA29">
        <f t="shared" si="42"/>
        <v>0</v>
      </c>
      <c r="BB29">
        <f t="shared" si="42"/>
        <v>0</v>
      </c>
      <c r="BC29">
        <f t="shared" si="42"/>
        <v>0</v>
      </c>
      <c r="BD29">
        <f t="shared" si="42"/>
        <v>0</v>
      </c>
      <c r="BE29">
        <f t="shared" si="42"/>
        <v>0</v>
      </c>
      <c r="BF29">
        <f t="shared" si="40"/>
        <v>0</v>
      </c>
      <c r="BG29">
        <f t="shared" si="40"/>
        <v>0</v>
      </c>
      <c r="BH29">
        <f t="shared" si="40"/>
        <v>0</v>
      </c>
      <c r="BI29">
        <f t="shared" si="40"/>
        <v>0</v>
      </c>
      <c r="BJ29">
        <f t="shared" si="40"/>
        <v>0</v>
      </c>
      <c r="BK29">
        <f t="shared" si="40"/>
        <v>0</v>
      </c>
      <c r="BL29">
        <f t="shared" si="40"/>
        <v>0</v>
      </c>
      <c r="BM29">
        <f t="shared" si="40"/>
        <v>0</v>
      </c>
      <c r="BN29">
        <f t="shared" si="40"/>
        <v>0</v>
      </c>
      <c r="BO29">
        <f t="shared" si="40"/>
        <v>0</v>
      </c>
      <c r="BP29">
        <f t="shared" si="40"/>
        <v>0</v>
      </c>
      <c r="BQ29">
        <f t="shared" si="40"/>
        <v>0</v>
      </c>
      <c r="BR29">
        <f t="shared" si="40"/>
        <v>0</v>
      </c>
      <c r="BS29">
        <f t="shared" si="40"/>
        <v>0</v>
      </c>
      <c r="BT29">
        <f t="shared" si="40"/>
        <v>0</v>
      </c>
      <c r="BU29">
        <f t="shared" si="40"/>
        <v>0</v>
      </c>
      <c r="BV29">
        <f t="shared" ref="BV29:CK44" si="43">IFERROR(IF(INDEX($FM$10:$LH$118,$I29,$FK29-BV$8+1)="",_xlfn.BITXOR(BV28,0),_xlfn.BITXOR(BV28,INDEX($FM$10:$LH$118,$I29,$FK29-BV$8+1))),"")</f>
        <v>0</v>
      </c>
      <c r="BW29">
        <f t="shared" si="43"/>
        <v>0</v>
      </c>
      <c r="BX29">
        <f t="shared" si="43"/>
        <v>0</v>
      </c>
      <c r="BY29">
        <f t="shared" si="43"/>
        <v>0</v>
      </c>
      <c r="BZ29">
        <f t="shared" si="43"/>
        <v>0</v>
      </c>
      <c r="CA29">
        <f t="shared" si="43"/>
        <v>0</v>
      </c>
      <c r="CB29">
        <f t="shared" si="43"/>
        <v>0</v>
      </c>
      <c r="CC29">
        <f t="shared" si="43"/>
        <v>0</v>
      </c>
      <c r="CD29">
        <f t="shared" si="43"/>
        <v>0</v>
      </c>
      <c r="CE29">
        <f t="shared" si="43"/>
        <v>0</v>
      </c>
      <c r="CF29">
        <f t="shared" si="43"/>
        <v>0</v>
      </c>
      <c r="CG29">
        <f t="shared" si="43"/>
        <v>0</v>
      </c>
      <c r="CH29">
        <f t="shared" si="43"/>
        <v>0</v>
      </c>
      <c r="CI29">
        <f t="shared" si="43"/>
        <v>0</v>
      </c>
      <c r="CJ29">
        <f t="shared" si="43"/>
        <v>0</v>
      </c>
      <c r="CK29">
        <f t="shared" si="35"/>
        <v>0</v>
      </c>
      <c r="CL29">
        <f t="shared" si="35"/>
        <v>0</v>
      </c>
      <c r="CM29">
        <f t="shared" si="35"/>
        <v>0</v>
      </c>
      <c r="CN29">
        <f t="shared" si="35"/>
        <v>0</v>
      </c>
      <c r="CO29">
        <f t="shared" si="35"/>
        <v>0</v>
      </c>
      <c r="CP29">
        <f t="shared" si="35"/>
        <v>0</v>
      </c>
      <c r="CQ29">
        <f t="shared" si="35"/>
        <v>0</v>
      </c>
      <c r="CR29">
        <f t="shared" si="35"/>
        <v>0</v>
      </c>
      <c r="CS29">
        <f t="shared" si="35"/>
        <v>0</v>
      </c>
      <c r="CT29">
        <f t="shared" si="35"/>
        <v>0</v>
      </c>
      <c r="CU29">
        <f t="shared" si="35"/>
        <v>0</v>
      </c>
      <c r="CV29">
        <f t="shared" si="35"/>
        <v>0</v>
      </c>
      <c r="CW29">
        <f t="shared" si="35"/>
        <v>0</v>
      </c>
      <c r="CX29">
        <f t="shared" si="35"/>
        <v>0</v>
      </c>
      <c r="CY29">
        <f t="shared" si="35"/>
        <v>0</v>
      </c>
      <c r="CZ29">
        <f t="shared" si="35"/>
        <v>0</v>
      </c>
      <c r="DA29">
        <f t="shared" si="41"/>
        <v>0</v>
      </c>
      <c r="DB29">
        <f t="shared" si="41"/>
        <v>0</v>
      </c>
      <c r="DC29">
        <f t="shared" si="41"/>
        <v>0</v>
      </c>
      <c r="DD29">
        <f t="shared" si="41"/>
        <v>0</v>
      </c>
      <c r="DE29">
        <f t="shared" si="41"/>
        <v>0</v>
      </c>
      <c r="DF29">
        <f t="shared" si="41"/>
        <v>0</v>
      </c>
      <c r="DG29">
        <f t="shared" si="41"/>
        <v>0</v>
      </c>
      <c r="DH29">
        <f t="shared" si="41"/>
        <v>0</v>
      </c>
      <c r="DI29">
        <f t="shared" si="41"/>
        <v>0</v>
      </c>
      <c r="DJ29">
        <f t="shared" si="41"/>
        <v>0</v>
      </c>
      <c r="DK29">
        <f t="shared" si="41"/>
        <v>0</v>
      </c>
      <c r="DL29">
        <f t="shared" si="41"/>
        <v>0</v>
      </c>
      <c r="DM29">
        <f t="shared" si="41"/>
        <v>0</v>
      </c>
      <c r="DN29">
        <f t="shared" si="41"/>
        <v>0</v>
      </c>
      <c r="DO29">
        <f t="shared" si="41"/>
        <v>0</v>
      </c>
      <c r="DP29">
        <f t="shared" si="41"/>
        <v>0</v>
      </c>
      <c r="DQ29">
        <f t="shared" si="41"/>
        <v>0</v>
      </c>
      <c r="DR29">
        <f t="shared" si="41"/>
        <v>0</v>
      </c>
      <c r="DS29">
        <f t="shared" si="41"/>
        <v>0</v>
      </c>
      <c r="DT29">
        <f t="shared" si="41"/>
        <v>0</v>
      </c>
      <c r="DU29">
        <f t="shared" si="41"/>
        <v>0</v>
      </c>
      <c r="DV29">
        <f t="shared" si="41"/>
        <v>0</v>
      </c>
      <c r="DW29">
        <f t="shared" si="41"/>
        <v>0</v>
      </c>
      <c r="DX29">
        <f t="shared" si="39"/>
        <v>0</v>
      </c>
      <c r="DY29">
        <f t="shared" si="39"/>
        <v>0</v>
      </c>
      <c r="DZ29">
        <f t="shared" si="39"/>
        <v>0</v>
      </c>
      <c r="EA29">
        <f t="shared" si="39"/>
        <v>0</v>
      </c>
      <c r="EB29">
        <f t="shared" si="39"/>
        <v>0</v>
      </c>
      <c r="EC29">
        <f t="shared" si="39"/>
        <v>0</v>
      </c>
      <c r="ED29">
        <f t="shared" si="39"/>
        <v>0</v>
      </c>
      <c r="EE29">
        <f t="shared" si="39"/>
        <v>0</v>
      </c>
      <c r="EF29">
        <f t="shared" si="39"/>
        <v>0</v>
      </c>
      <c r="EG29">
        <f t="shared" si="39"/>
        <v>0</v>
      </c>
      <c r="EH29">
        <f t="shared" si="39"/>
        <v>0</v>
      </c>
      <c r="EI29">
        <f t="shared" si="39"/>
        <v>0</v>
      </c>
      <c r="EJ29">
        <f t="shared" si="36"/>
        <v>0</v>
      </c>
      <c r="EK29">
        <f t="shared" si="36"/>
        <v>0</v>
      </c>
      <c r="EL29">
        <f t="shared" si="36"/>
        <v>0</v>
      </c>
      <c r="EM29">
        <f t="shared" si="36"/>
        <v>0</v>
      </c>
      <c r="EN29">
        <f t="shared" si="36"/>
        <v>0</v>
      </c>
      <c r="EO29">
        <f t="shared" si="36"/>
        <v>0</v>
      </c>
      <c r="EP29">
        <f t="shared" si="36"/>
        <v>0</v>
      </c>
      <c r="EQ29">
        <f t="shared" si="36"/>
        <v>0</v>
      </c>
      <c r="ER29">
        <f t="shared" si="36"/>
        <v>0</v>
      </c>
      <c r="ES29">
        <f t="shared" si="36"/>
        <v>0</v>
      </c>
      <c r="ET29">
        <f t="shared" si="36"/>
        <v>0</v>
      </c>
      <c r="EU29">
        <f t="shared" si="36"/>
        <v>0</v>
      </c>
      <c r="EV29">
        <f t="shared" si="36"/>
        <v>0</v>
      </c>
      <c r="EW29">
        <f t="shared" si="36"/>
        <v>0</v>
      </c>
      <c r="EX29">
        <f t="shared" si="36"/>
        <v>0</v>
      </c>
      <c r="EY29">
        <f t="shared" si="36"/>
        <v>0</v>
      </c>
      <c r="EZ29">
        <f t="shared" si="36"/>
        <v>0</v>
      </c>
      <c r="FA29">
        <f t="shared" si="36"/>
        <v>0</v>
      </c>
      <c r="FB29">
        <f t="shared" si="36"/>
        <v>0</v>
      </c>
      <c r="FC29">
        <f t="shared" si="36"/>
        <v>0</v>
      </c>
      <c r="FD29">
        <f t="shared" si="36"/>
        <v>0</v>
      </c>
      <c r="FE29">
        <f t="shared" si="36"/>
        <v>0</v>
      </c>
      <c r="FG29" s="48" t="str">
        <f t="shared" si="27"/>
        <v/>
      </c>
      <c r="FI29" s="1" t="str">
        <f t="shared" si="24"/>
        <v/>
      </c>
      <c r="FJ29">
        <f t="shared" si="25"/>
        <v>21</v>
      </c>
      <c r="FK29">
        <f>FM8-FJ28+1</f>
        <v>24</v>
      </c>
      <c r="FM29">
        <f>IF(FM28="","",IF($FI28="Y",0,INDEX(Capacity!$S$3:$T$258,MATCH(MOD(INDEX(Capacity!$V$3:$W$258,MATCH(INDEX($J28:$FE28,1,$FJ28),Capacity!$V$3:$V$258,0),2)+FM$9,255),Capacity!$S$3:$S$258,0),2)))</f>
        <v>169</v>
      </c>
      <c r="FN29">
        <f>IF(FN28="","",IF($FI28="Y",0,INDEX(Capacity!$S$3:$T$258,MATCH(MOD(INDEX(Capacity!$V$3:$W$258,MATCH(INDEX($J28:$FE28,1,$FJ28),Capacity!$V$3:$V$258,0),2)+FN$9,255),Capacity!$S$3:$S$258,0),2)))</f>
        <v>92</v>
      </c>
      <c r="FO29">
        <f>IF(FO28="","",IF($FI28="Y",0,INDEX(Capacity!$S$3:$T$258,MATCH(MOD(INDEX(Capacity!$V$3:$W$258,MATCH(INDEX($J28:$FE28,1,$FJ28),Capacity!$V$3:$V$258,0),2)+FO$9,255),Capacity!$S$3:$S$258,0),2)))</f>
        <v>112</v>
      </c>
      <c r="FP29">
        <f>IF(FP28="","",IF($FI28="Y",0,INDEX(Capacity!$S$3:$T$258,MATCH(MOD(INDEX(Capacity!$V$3:$W$258,MATCH(INDEX($J28:$FE28,1,$FJ28),Capacity!$V$3:$V$258,0),2)+FP$9,255),Capacity!$S$3:$S$258,0),2)))</f>
        <v>49</v>
      </c>
      <c r="FQ29">
        <f>IF(FQ28="","",IF($FI28="Y",0,INDEX(Capacity!$S$3:$T$258,MATCH(MOD(INDEX(Capacity!$V$3:$W$258,MATCH(INDEX($J28:$FE28,1,$FJ28),Capacity!$V$3:$V$258,0),2)+FQ$9,255),Capacity!$S$3:$S$258,0),2)))</f>
        <v>200</v>
      </c>
      <c r="FR29">
        <f>IF(FR28="","",IF($FI28="Y",0,INDEX(Capacity!$S$3:$T$258,MATCH(MOD(INDEX(Capacity!$V$3:$W$258,MATCH(INDEX($J28:$FE28,1,$FJ28),Capacity!$V$3:$V$258,0),2)+FR$9,255),Capacity!$S$3:$S$258,0),2)))</f>
        <v>71</v>
      </c>
      <c r="FS29">
        <f>IF(FS28="","",IF($FI28="Y",0,INDEX(Capacity!$S$3:$T$258,MATCH(MOD(INDEX(Capacity!$V$3:$W$258,MATCH(INDEX($J28:$FE28,1,$FJ28),Capacity!$V$3:$V$258,0),2)+FS$9,255),Capacity!$S$3:$S$258,0),2)))</f>
        <v>167</v>
      </c>
      <c r="FT29">
        <f>IF(FT28="","",IF($FI28="Y",0,INDEX(Capacity!$S$3:$T$258,MATCH(MOD(INDEX(Capacity!$V$3:$W$258,MATCH(INDEX($J28:$FE28,1,$FJ28),Capacity!$V$3:$V$258,0),2)+FT$9,255),Capacity!$S$3:$S$258,0),2)))</f>
        <v>14</v>
      </c>
      <c r="FU29">
        <f>IF(FU28="","",IF($FI28="Y",0,INDEX(Capacity!$S$3:$T$258,MATCH(MOD(INDEX(Capacity!$V$3:$W$258,MATCH(INDEX($J28:$FE28,1,$FJ28),Capacity!$V$3:$V$258,0),2)+FU$9,255),Capacity!$S$3:$S$258,0),2)))</f>
        <v>122</v>
      </c>
      <c r="FV29">
        <f>IF(FV28="","",IF($FI28="Y",0,INDEX(Capacity!$S$3:$T$258,MATCH(MOD(INDEX(Capacity!$V$3:$W$258,MATCH(INDEX($J28:$FE28,1,$FJ28),Capacity!$V$3:$V$258,0),2)+FV$9,255),Capacity!$S$3:$S$258,0),2)))</f>
        <v>126</v>
      </c>
      <c r="FW29">
        <f>IF(FW28="","",IF($FI28="Y",0,INDEX(Capacity!$S$3:$T$258,MATCH(MOD(INDEX(Capacity!$V$3:$W$258,MATCH(INDEX($J28:$FE28,1,$FJ28),Capacity!$V$3:$V$258,0),2)+FW$9,255),Capacity!$S$3:$S$258,0),2)))</f>
        <v>150</v>
      </c>
      <c r="FX29" t="str">
        <f>IF(FX28="","",IF($FI28="Y",0,INDEX(Capacity!$S$3:$T$258,MATCH(MOD(INDEX(Capacity!$V$3:$W$258,MATCH(INDEX($J28:$FE28,1,$FJ28),Capacity!$V$3:$V$258,0),2)+FX$9,255),Capacity!$S$3:$S$258,0),2)))</f>
        <v/>
      </c>
      <c r="FY29" t="str">
        <f>IF(FY28="","",IF($FI28="Y",0,INDEX(Capacity!$S$3:$T$258,MATCH(MOD(INDEX(Capacity!$V$3:$W$258,MATCH(INDEX($J28:$FE28,1,$FJ28),Capacity!$V$3:$V$258,0),2)+FY$9,255),Capacity!$S$3:$S$258,0),2)))</f>
        <v/>
      </c>
      <c r="FZ29" t="str">
        <f>IF(FZ28="","",IF($FI28="Y",0,INDEX(Capacity!$S$3:$T$258,MATCH(MOD(INDEX(Capacity!$V$3:$W$258,MATCH(INDEX($J28:$FE28,1,$FJ28),Capacity!$V$3:$V$258,0),2)+FZ$9,255),Capacity!$S$3:$S$258,0),2)))</f>
        <v/>
      </c>
      <c r="GA29" t="str">
        <f>IF(GA28="","",IF($FI28="Y",0,INDEX(Capacity!$S$3:$T$258,MATCH(MOD(INDEX(Capacity!$V$3:$W$258,MATCH(INDEX($J28:$FE28,1,$FJ28),Capacity!$V$3:$V$258,0),2)+GA$9,255),Capacity!$S$3:$S$258,0),2)))</f>
        <v/>
      </c>
      <c r="GB29" t="str">
        <f>IF(GB28="","",IF($FI28="Y",0,INDEX(Capacity!$S$3:$T$258,MATCH(MOD(INDEX(Capacity!$V$3:$W$258,MATCH(INDEX($J28:$FE28,1,$FJ28),Capacity!$V$3:$V$258,0),2)+GB$9,255),Capacity!$S$3:$S$258,0),2)))</f>
        <v/>
      </c>
      <c r="GC29" t="str">
        <f>IF(GC28="","",IF($FI28="Y",0,INDEX(Capacity!$S$3:$T$258,MATCH(MOD(INDEX(Capacity!$V$3:$W$258,MATCH(INDEX($J28:$FE28,1,$FJ28),Capacity!$V$3:$V$258,0),2)+GC$9,255),Capacity!$S$3:$S$258,0),2)))</f>
        <v/>
      </c>
      <c r="GD29" t="str">
        <f>IF(GD28="","",IF($FI28="Y",0,INDEX(Capacity!$S$3:$T$258,MATCH(MOD(INDEX(Capacity!$V$3:$W$258,MATCH(INDEX($J28:$FE28,1,$FJ28),Capacity!$V$3:$V$258,0),2)+GD$9,255),Capacity!$S$3:$S$258,0),2)))</f>
        <v/>
      </c>
      <c r="GE29" t="str">
        <f>IF(GE28="","",IF($FI28="Y",0,INDEX(Capacity!$S$3:$T$258,MATCH(MOD(INDEX(Capacity!$V$3:$W$258,MATCH(INDEX($J28:$FE28,1,$FJ28),Capacity!$V$3:$V$258,0),2)+GE$9,255),Capacity!$S$3:$S$258,0),2)))</f>
        <v/>
      </c>
      <c r="GF29" t="str">
        <f>IF(GF28="","",IF($FI28="Y",0,INDEX(Capacity!$S$3:$T$258,MATCH(MOD(INDEX(Capacity!$V$3:$W$258,MATCH(INDEX($J28:$FE28,1,$FJ28),Capacity!$V$3:$V$258,0),2)+GF$9,255),Capacity!$S$3:$S$258,0),2)))</f>
        <v/>
      </c>
      <c r="GG29" t="str">
        <f>IF(GG28="","",IF($FI28="Y",0,INDEX(Capacity!$S$3:$T$258,MATCH(MOD(INDEX(Capacity!$V$3:$W$258,MATCH(INDEX($J28:$FE28,1,$FJ28),Capacity!$V$3:$V$258,0),2)+GG$9,255),Capacity!$S$3:$S$258,0),2)))</f>
        <v/>
      </c>
      <c r="GH29" t="str">
        <f>IF(GH28="","",IF($FI28="Y",0,INDEX(Capacity!$S$3:$T$258,MATCH(MOD(INDEX(Capacity!$V$3:$W$258,MATCH(INDEX($J28:$FE28,1,$FJ28),Capacity!$V$3:$V$258,0),2)+GH$9,255),Capacity!$S$3:$S$258,0),2)))</f>
        <v/>
      </c>
      <c r="GI29" t="str">
        <f>IF(GI28="","",IF($FI28="Y",0,INDEX(Capacity!$S$3:$T$258,MATCH(MOD(INDEX(Capacity!$V$3:$W$258,MATCH(INDEX($J28:$FE28,1,$FJ28),Capacity!$V$3:$V$258,0),2)+GI$9,255),Capacity!$S$3:$S$258,0),2)))</f>
        <v/>
      </c>
      <c r="GJ29" t="str">
        <f>IF(GJ28="","",IF($FI28="Y",0,INDEX(Capacity!$S$3:$T$258,MATCH(MOD(INDEX(Capacity!$V$3:$W$258,MATCH(INDEX($J28:$FE28,1,$FJ28),Capacity!$V$3:$V$258,0),2)+GJ$9,255),Capacity!$S$3:$S$258,0),2)))</f>
        <v/>
      </c>
      <c r="GK29" t="str">
        <f>IF(GK28="","",IF($FI28="Y",0,INDEX(Capacity!$S$3:$T$258,MATCH(MOD(INDEX(Capacity!$V$3:$W$258,MATCH(INDEX($J28:$FE28,1,$FJ28),Capacity!$V$3:$V$258,0),2)+GK$9,255),Capacity!$S$3:$S$258,0),2)))</f>
        <v/>
      </c>
      <c r="GL29" t="str">
        <f>IF(GL28="","",IF($FI28="Y",0,INDEX(Capacity!$S$3:$T$258,MATCH(MOD(INDEX(Capacity!$V$3:$W$258,MATCH(INDEX($J28:$FE28,1,$FJ28),Capacity!$V$3:$V$258,0),2)+GL$9,255),Capacity!$S$3:$S$258,0),2)))</f>
        <v/>
      </c>
      <c r="GM29" t="str">
        <f>IF(GM28="","",IF($FI28="Y",0,INDEX(Capacity!$S$3:$T$258,MATCH(MOD(INDEX(Capacity!$V$3:$W$258,MATCH(INDEX($J28:$FE28,1,$FJ28),Capacity!$V$3:$V$258,0),2)+GM$9,255),Capacity!$S$3:$S$258,0),2)))</f>
        <v/>
      </c>
      <c r="GN29" t="str">
        <f>IF(GN28="","",IF($FI28="Y",0,INDEX(Capacity!$S$3:$T$258,MATCH(MOD(INDEX(Capacity!$V$3:$W$258,MATCH(INDEX($J28:$FE28,1,$FJ28),Capacity!$V$3:$V$258,0),2)+GN$9,255),Capacity!$S$3:$S$258,0),2)))</f>
        <v/>
      </c>
      <c r="GO29" t="str">
        <f>IF(GO28="","",IF($FI28="Y",0,INDEX(Capacity!$S$3:$T$258,MATCH(MOD(INDEX(Capacity!$V$3:$W$258,MATCH(INDEX($J28:$FE28,1,$FJ28),Capacity!$V$3:$V$258,0),2)+GO$9,255),Capacity!$S$3:$S$258,0),2)))</f>
        <v/>
      </c>
      <c r="GP29" t="str">
        <f>IF(GP28="","",IF($FI28="Y",0,INDEX(Capacity!$S$3:$T$258,MATCH(MOD(INDEX(Capacity!$V$3:$W$258,MATCH(INDEX($J28:$FE28,1,$FJ28),Capacity!$V$3:$V$258,0),2)+GP$9,255),Capacity!$S$3:$S$258,0),2)))</f>
        <v/>
      </c>
      <c r="GQ29" t="str">
        <f>IF(GQ28="","",IF($FI28="Y",0,INDEX(Capacity!$S$3:$T$258,MATCH(MOD(INDEX(Capacity!$V$3:$W$258,MATCH(INDEX($J28:$FE28,1,$FJ28),Capacity!$V$3:$V$258,0),2)+GQ$9,255),Capacity!$S$3:$S$258,0),2)))</f>
        <v/>
      </c>
      <c r="GR29" t="str">
        <f>IF(GR28="","",IF($FI28="Y",0,INDEX(Capacity!$S$3:$T$258,MATCH(MOD(INDEX(Capacity!$V$3:$W$258,MATCH(INDEX($J28:$FE28,1,$FJ28),Capacity!$V$3:$V$258,0),2)+GR$9,255),Capacity!$S$3:$S$258,0),2)))</f>
        <v/>
      </c>
      <c r="GS29" t="str">
        <f>IF(GS28="","",IF($FI28="Y",0,INDEX(Capacity!$S$3:$T$258,MATCH(MOD(INDEX(Capacity!$V$3:$W$258,MATCH(INDEX($J28:$FE28,1,$FJ28),Capacity!$V$3:$V$258,0),2)+GS$9,255),Capacity!$S$3:$S$258,0),2)))</f>
        <v/>
      </c>
      <c r="GT29" t="str">
        <f>IF(GT28="","",IF($FI28="Y",0,INDEX(Capacity!$S$3:$T$258,MATCH(MOD(INDEX(Capacity!$V$3:$W$258,MATCH(INDEX($J28:$FE28,1,$FJ28),Capacity!$V$3:$V$258,0),2)+GT$9,255),Capacity!$S$3:$S$258,0),2)))</f>
        <v/>
      </c>
      <c r="GU29" t="str">
        <f>IF(GU28="","",IF($FI28="Y",0,INDEX(Capacity!$S$3:$T$258,MATCH(MOD(INDEX(Capacity!$V$3:$W$258,MATCH(INDEX($J28:$FE28,1,$FJ28),Capacity!$V$3:$V$258,0),2)+GU$9,255),Capacity!$S$3:$S$258,0),2)))</f>
        <v/>
      </c>
      <c r="GV29" t="str">
        <f>IF(GV28="","",IF($FI28="Y",0,INDEX(Capacity!$S$3:$T$258,MATCH(MOD(INDEX(Capacity!$V$3:$W$258,MATCH(INDEX($J28:$FE28,1,$FJ28),Capacity!$V$3:$V$258,0),2)+GV$9,255),Capacity!$S$3:$S$258,0),2)))</f>
        <v/>
      </c>
      <c r="GW29" t="str">
        <f>IF(GW28="","",IF($FI28="Y",0,INDEX(Capacity!$S$3:$T$258,MATCH(MOD(INDEX(Capacity!$V$3:$W$258,MATCH(INDEX($J28:$FE28,1,$FJ28),Capacity!$V$3:$V$258,0),2)+GW$9,255),Capacity!$S$3:$S$258,0),2)))</f>
        <v/>
      </c>
      <c r="GX29" t="str">
        <f>IF(GX28="","",IF($FI28="Y",0,INDEX(Capacity!$S$3:$T$258,MATCH(MOD(INDEX(Capacity!$V$3:$W$258,MATCH(INDEX($J28:$FE28,1,$FJ28),Capacity!$V$3:$V$258,0),2)+GX$9,255),Capacity!$S$3:$S$258,0),2)))</f>
        <v/>
      </c>
      <c r="GY29" t="str">
        <f>IF(GY28="","",IF($FI28="Y",0,INDEX(Capacity!$S$3:$T$258,MATCH(MOD(INDEX(Capacity!$V$3:$W$258,MATCH(INDEX($J28:$FE28,1,$FJ28),Capacity!$V$3:$V$258,0),2)+GY$9,255),Capacity!$S$3:$S$258,0),2)))</f>
        <v/>
      </c>
      <c r="GZ29" t="str">
        <f>IF(GZ28="","",IF($FI28="Y",0,INDEX(Capacity!$S$3:$T$258,MATCH(MOD(INDEX(Capacity!$V$3:$W$258,MATCH(INDEX($J28:$FE28,1,$FJ28),Capacity!$V$3:$V$258,0),2)+GZ$9,255),Capacity!$S$3:$S$258,0),2)))</f>
        <v/>
      </c>
      <c r="HA29" t="str">
        <f>IF(HA28="","",IF($FI28="Y",0,INDEX(Capacity!$S$3:$T$258,MATCH(MOD(INDEX(Capacity!$V$3:$W$258,MATCH(INDEX($J28:$FE28,1,$FJ28),Capacity!$V$3:$V$258,0),2)+HA$9,255),Capacity!$S$3:$S$258,0),2)))</f>
        <v/>
      </c>
      <c r="HB29" t="str">
        <f>IF(HB28="","",IF($FI28="Y",0,INDEX(Capacity!$S$3:$T$258,MATCH(MOD(INDEX(Capacity!$V$3:$W$258,MATCH(INDEX($J28:$FE28,1,$FJ28),Capacity!$V$3:$V$258,0),2)+HB$9,255),Capacity!$S$3:$S$258,0),2)))</f>
        <v/>
      </c>
      <c r="HC29" t="str">
        <f>IF(HC28="","",IF($FI28="Y",0,INDEX(Capacity!$S$3:$T$258,MATCH(MOD(INDEX(Capacity!$V$3:$W$258,MATCH(INDEX($J28:$FE28,1,$FJ28),Capacity!$V$3:$V$258,0),2)+HC$9,255),Capacity!$S$3:$S$258,0),2)))</f>
        <v/>
      </c>
      <c r="HD29" t="str">
        <f>IF(HD28="","",IF($FI28="Y",0,INDEX(Capacity!$S$3:$T$258,MATCH(MOD(INDEX(Capacity!$V$3:$W$258,MATCH(INDEX($J28:$FE28,1,$FJ28),Capacity!$V$3:$V$258,0),2)+HD$9,255),Capacity!$S$3:$S$258,0),2)))</f>
        <v/>
      </c>
      <c r="HE29" t="str">
        <f>IF(HE28="","",IF($FI28="Y",0,INDEX(Capacity!$S$3:$T$258,MATCH(MOD(INDEX(Capacity!$V$3:$W$258,MATCH(INDEX($J28:$FE28,1,$FJ28),Capacity!$V$3:$V$258,0),2)+HE$9,255),Capacity!$S$3:$S$258,0),2)))</f>
        <v/>
      </c>
      <c r="HF29" t="str">
        <f>IF(HF28="","",IF($FI28="Y",0,INDEX(Capacity!$S$3:$T$258,MATCH(MOD(INDEX(Capacity!$V$3:$W$258,MATCH(INDEX($J28:$FE28,1,$FJ28),Capacity!$V$3:$V$258,0),2)+HF$9,255),Capacity!$S$3:$S$258,0),2)))</f>
        <v/>
      </c>
      <c r="HG29" t="str">
        <f>IF(HG28="","",IF($FI28="Y",0,INDEX(Capacity!$S$3:$T$258,MATCH(MOD(INDEX(Capacity!$V$3:$W$258,MATCH(INDEX($J28:$FE28,1,$FJ28),Capacity!$V$3:$V$258,0),2)+HG$9,255),Capacity!$S$3:$S$258,0),2)))</f>
        <v/>
      </c>
      <c r="HH29" t="str">
        <f>IF(HH28="","",IF($FI28="Y",0,INDEX(Capacity!$S$3:$T$258,MATCH(MOD(INDEX(Capacity!$V$3:$W$258,MATCH(INDEX($J28:$FE28,1,$FJ28),Capacity!$V$3:$V$258,0),2)+HH$9,255),Capacity!$S$3:$S$258,0),2)))</f>
        <v/>
      </c>
      <c r="HI29" t="str">
        <f>IF(HI28="","",IF($FI28="Y",0,INDEX(Capacity!$S$3:$T$258,MATCH(MOD(INDEX(Capacity!$V$3:$W$258,MATCH(INDEX($J28:$FE28,1,$FJ28),Capacity!$V$3:$V$258,0),2)+HI$9,255),Capacity!$S$3:$S$258,0),2)))</f>
        <v/>
      </c>
      <c r="HJ29" t="str">
        <f>IF(HJ28="","",IF($FI28="Y",0,INDEX(Capacity!$S$3:$T$258,MATCH(MOD(INDEX(Capacity!$V$3:$W$258,MATCH(INDEX($J28:$FE28,1,$FJ28),Capacity!$V$3:$V$258,0),2)+HJ$9,255),Capacity!$S$3:$S$258,0),2)))</f>
        <v/>
      </c>
      <c r="HK29" t="str">
        <f>IF(HK28="","",IF($FI28="Y",0,INDEX(Capacity!$S$3:$T$258,MATCH(MOD(INDEX(Capacity!$V$3:$W$258,MATCH(INDEX($J28:$FE28,1,$FJ28),Capacity!$V$3:$V$258,0),2)+HK$9,255),Capacity!$S$3:$S$258,0),2)))</f>
        <v/>
      </c>
      <c r="HL29" t="str">
        <f>IF(HL28="","",IF($FI28="Y",0,INDEX(Capacity!$S$3:$T$258,MATCH(MOD(INDEX(Capacity!$V$3:$W$258,MATCH(INDEX($J28:$FE28,1,$FJ28),Capacity!$V$3:$V$258,0),2)+HL$9,255),Capacity!$S$3:$S$258,0),2)))</f>
        <v/>
      </c>
      <c r="HM29" t="str">
        <f>IF(HM28="","",IF($FI28="Y",0,INDEX(Capacity!$S$3:$T$258,MATCH(MOD(INDEX(Capacity!$V$3:$W$258,MATCH(INDEX($J28:$FE28,1,$FJ28),Capacity!$V$3:$V$258,0),2)+HM$9,255),Capacity!$S$3:$S$258,0),2)))</f>
        <v/>
      </c>
      <c r="HN29" t="str">
        <f>IF(HN28="","",IF($FI28="Y",0,INDEX(Capacity!$S$3:$T$258,MATCH(MOD(INDEX(Capacity!$V$3:$W$258,MATCH(INDEX($J28:$FE28,1,$FJ28),Capacity!$V$3:$V$258,0),2)+HN$9,255),Capacity!$S$3:$S$258,0),2)))</f>
        <v/>
      </c>
      <c r="HO29" t="str">
        <f>IF(HO28="","",IF($FI28="Y",0,INDEX(Capacity!$S$3:$T$258,MATCH(MOD(INDEX(Capacity!$V$3:$W$258,MATCH(INDEX($J28:$FE28,1,$FJ28),Capacity!$V$3:$V$258,0),2)+HO$9,255),Capacity!$S$3:$S$258,0),2)))</f>
        <v/>
      </c>
      <c r="HP29" t="str">
        <f>IF(HP28="","",IF($FI28="Y",0,INDEX(Capacity!$S$3:$T$258,MATCH(MOD(INDEX(Capacity!$V$3:$W$258,MATCH(INDEX($J28:$FE28,1,$FJ28),Capacity!$V$3:$V$258,0),2)+HP$9,255),Capacity!$S$3:$S$258,0),2)))</f>
        <v/>
      </c>
      <c r="HQ29" t="str">
        <f>IF(HQ28="","",IF($FI28="Y",0,INDEX(Capacity!$S$3:$T$258,MATCH(MOD(INDEX(Capacity!$V$3:$W$258,MATCH(INDEX($J28:$FE28,1,$FJ28),Capacity!$V$3:$V$258,0),2)+HQ$9,255),Capacity!$S$3:$S$258,0),2)))</f>
        <v/>
      </c>
      <c r="HR29" t="str">
        <f>IF(HR28="","",IF($FI28="Y",0,INDEX(Capacity!$S$3:$T$258,MATCH(MOD(INDEX(Capacity!$V$3:$W$258,MATCH(INDEX($J28:$FE28,1,$FJ28),Capacity!$V$3:$V$258,0),2)+HR$9,255),Capacity!$S$3:$S$258,0),2)))</f>
        <v/>
      </c>
      <c r="HS29" t="str">
        <f>IF(HS28="","",IF($FI28="Y",0,INDEX(Capacity!$S$3:$T$258,MATCH(MOD(INDEX(Capacity!$V$3:$W$258,MATCH(INDEX($J28:$FE28,1,$FJ28),Capacity!$V$3:$V$258,0),2)+HS$9,255),Capacity!$S$3:$S$258,0),2)))</f>
        <v/>
      </c>
      <c r="HT29" t="str">
        <f>IF(HT28="","",IF($FI28="Y",0,INDEX(Capacity!$S$3:$T$258,MATCH(MOD(INDEX(Capacity!$V$3:$W$258,MATCH(INDEX($J28:$FE28,1,$FJ28),Capacity!$V$3:$V$258,0),2)+HT$9,255),Capacity!$S$3:$S$258,0),2)))</f>
        <v/>
      </c>
      <c r="HU29" t="str">
        <f>IF(HU28="","",IF($FI28="Y",0,INDEX(Capacity!$S$3:$T$258,MATCH(MOD(INDEX(Capacity!$V$3:$W$258,MATCH(INDEX($J28:$FE28,1,$FJ28),Capacity!$V$3:$V$258,0),2)+HU$9,255),Capacity!$S$3:$S$258,0),2)))</f>
        <v/>
      </c>
      <c r="HV29" t="str">
        <f>IF(HV28="","",IF($FI28="Y",0,INDEX(Capacity!$S$3:$T$258,MATCH(MOD(INDEX(Capacity!$V$3:$W$258,MATCH(INDEX($J28:$FE28,1,$FJ28),Capacity!$V$3:$V$258,0),2)+HV$9,255),Capacity!$S$3:$S$258,0),2)))</f>
        <v/>
      </c>
      <c r="HW29" t="str">
        <f>IF(HW28="","",IF($FI28="Y",0,INDEX(Capacity!$S$3:$T$258,MATCH(MOD(INDEX(Capacity!$V$3:$W$258,MATCH(INDEX($J28:$FE28,1,$FJ28),Capacity!$V$3:$V$258,0),2)+HW$9,255),Capacity!$S$3:$S$258,0),2)))</f>
        <v/>
      </c>
      <c r="HX29" t="str">
        <f>IF(HX28="","",IF($FI28="Y",0,INDEX(Capacity!$S$3:$T$258,MATCH(MOD(INDEX(Capacity!$V$3:$W$258,MATCH(INDEX($J28:$FE28,1,$FJ28),Capacity!$V$3:$V$258,0),2)+HX$9,255),Capacity!$S$3:$S$258,0),2)))</f>
        <v/>
      </c>
      <c r="HY29" t="str">
        <f>IF(HY28="","",IF($FI28="Y",0,INDEX(Capacity!$S$3:$T$258,MATCH(MOD(INDEX(Capacity!$V$3:$W$258,MATCH(INDEX($J28:$FE28,1,$FJ28),Capacity!$V$3:$V$258,0),2)+HY$9,255),Capacity!$S$3:$S$258,0),2)))</f>
        <v/>
      </c>
      <c r="HZ29" t="str">
        <f>IF(HZ28="","",IF($FI28="Y",0,INDEX(Capacity!$S$3:$T$258,MATCH(MOD(INDEX(Capacity!$V$3:$W$258,MATCH(INDEX($J28:$FE28,1,$FJ28),Capacity!$V$3:$V$258,0),2)+HZ$9,255),Capacity!$S$3:$S$258,0),2)))</f>
        <v/>
      </c>
      <c r="IA29" t="str">
        <f>IF(IA28="","",IF($FI28="Y",0,INDEX(Capacity!$S$3:$T$258,MATCH(MOD(INDEX(Capacity!$V$3:$W$258,MATCH(INDEX($J28:$FE28,1,$FJ28),Capacity!$V$3:$V$258,0),2)+IA$9,255),Capacity!$S$3:$S$258,0),2)))</f>
        <v/>
      </c>
      <c r="IB29" t="str">
        <f>IF(IB28="","",IF($FI28="Y",0,INDEX(Capacity!$S$3:$T$258,MATCH(MOD(INDEX(Capacity!$V$3:$W$258,MATCH(INDEX($J28:$FE28,1,$FJ28),Capacity!$V$3:$V$258,0),2)+IB$9,255),Capacity!$S$3:$S$258,0),2)))</f>
        <v/>
      </c>
      <c r="IC29" t="str">
        <f>IF(IC28="","",IF($FI28="Y",0,INDEX(Capacity!$S$3:$T$258,MATCH(MOD(INDEX(Capacity!$V$3:$W$258,MATCH(INDEX($J28:$FE28,1,$FJ28),Capacity!$V$3:$V$258,0),2)+IC$9,255),Capacity!$S$3:$S$258,0),2)))</f>
        <v/>
      </c>
      <c r="ID29" t="str">
        <f>IF(ID28="","",IF($FI28="Y",0,INDEX(Capacity!$S$3:$T$258,MATCH(MOD(INDEX(Capacity!$V$3:$W$258,MATCH(INDEX($J28:$FE28,1,$FJ28),Capacity!$V$3:$V$258,0),2)+ID$9,255),Capacity!$S$3:$S$258,0),2)))</f>
        <v/>
      </c>
      <c r="IE29" t="str">
        <f>IF(IE28="","",IF($FI28="Y",0,INDEX(Capacity!$S$3:$T$258,MATCH(MOD(INDEX(Capacity!$V$3:$W$258,MATCH(INDEX($J28:$FE28,1,$FJ28),Capacity!$V$3:$V$258,0),2)+IE$9,255),Capacity!$S$3:$S$258,0),2)))</f>
        <v/>
      </c>
      <c r="IF29" t="str">
        <f>IF(IF28="","",IF($FI28="Y",0,INDEX(Capacity!$S$3:$T$258,MATCH(MOD(INDEX(Capacity!$V$3:$W$258,MATCH(INDEX($J28:$FE28,1,$FJ28),Capacity!$V$3:$V$258,0),2)+IF$9,255),Capacity!$S$3:$S$258,0),2)))</f>
        <v/>
      </c>
      <c r="IG29" t="str">
        <f>IF(IG28="","",IF($FI28="Y",0,INDEX(Capacity!$S$3:$T$258,MATCH(MOD(INDEX(Capacity!$V$3:$W$258,MATCH(INDEX($J28:$FE28,1,$FJ28),Capacity!$V$3:$V$258,0),2)+IG$9,255),Capacity!$S$3:$S$258,0),2)))</f>
        <v/>
      </c>
      <c r="IH29" t="str">
        <f>IF(IH28="","",IF($FI28="Y",0,INDEX(Capacity!$S$3:$T$258,MATCH(MOD(INDEX(Capacity!$V$3:$W$258,MATCH(INDEX($J28:$FE28,1,$FJ28),Capacity!$V$3:$V$258,0),2)+IH$9,255),Capacity!$S$3:$S$258,0),2)))</f>
        <v/>
      </c>
      <c r="II29" t="str">
        <f>IF(II28="","",IF($FI28="Y",0,INDEX(Capacity!$S$3:$T$258,MATCH(MOD(INDEX(Capacity!$V$3:$W$258,MATCH(INDEX($J28:$FE28,1,$FJ28),Capacity!$V$3:$V$258,0),2)+II$9,255),Capacity!$S$3:$S$258,0),2)))</f>
        <v/>
      </c>
      <c r="IJ29" t="str">
        <f>IF(IJ28="","",IF($FI28="Y",0,INDEX(Capacity!$S$3:$T$258,MATCH(MOD(INDEX(Capacity!$V$3:$W$258,MATCH(INDEX($J28:$FE28,1,$FJ28),Capacity!$V$3:$V$258,0),2)+IJ$9,255),Capacity!$S$3:$S$258,0),2)))</f>
        <v/>
      </c>
      <c r="IK29" t="str">
        <f>IF(IK28="","",IF($FI28="Y",0,INDEX(Capacity!$S$3:$T$258,MATCH(MOD(INDEX(Capacity!$V$3:$W$258,MATCH(INDEX($J28:$FE28,1,$FJ28),Capacity!$V$3:$V$258,0),2)+IK$9,255),Capacity!$S$3:$S$258,0),2)))</f>
        <v/>
      </c>
      <c r="IL29" t="str">
        <f>IF(IL28="","",IF($FI28="Y",0,INDEX(Capacity!$S$3:$T$258,MATCH(MOD(INDEX(Capacity!$V$3:$W$258,MATCH(INDEX($J28:$FE28,1,$FJ28),Capacity!$V$3:$V$258,0),2)+IL$9,255),Capacity!$S$3:$S$258,0),2)))</f>
        <v/>
      </c>
      <c r="IM29" t="str">
        <f>IF(IM28="","",IF($FI28="Y",0,INDEX(Capacity!$S$3:$T$258,MATCH(MOD(INDEX(Capacity!$V$3:$W$258,MATCH(INDEX($J28:$FE28,1,$FJ28),Capacity!$V$3:$V$258,0),2)+IM$9,255),Capacity!$S$3:$S$258,0),2)))</f>
        <v/>
      </c>
      <c r="IN29" t="str">
        <f>IF(IN28="","",IF($FI28="Y",0,INDEX(Capacity!$S$3:$T$258,MATCH(MOD(INDEX(Capacity!$V$3:$W$258,MATCH(INDEX($J28:$FE28,1,$FJ28),Capacity!$V$3:$V$258,0),2)+IN$9,255),Capacity!$S$3:$S$258,0),2)))</f>
        <v/>
      </c>
      <c r="IO29" t="str">
        <f>IF(IO28="","",IF($FI28="Y",0,INDEX(Capacity!$S$3:$T$258,MATCH(MOD(INDEX(Capacity!$V$3:$W$258,MATCH(INDEX($J28:$FE28,1,$FJ28),Capacity!$V$3:$V$258,0),2)+IO$9,255),Capacity!$S$3:$S$258,0),2)))</f>
        <v/>
      </c>
      <c r="IP29" t="str">
        <f>IF(IP28="","",IF($FI28="Y",0,INDEX(Capacity!$S$3:$T$258,MATCH(MOD(INDEX(Capacity!$V$3:$W$258,MATCH(INDEX($J28:$FE28,1,$FJ28),Capacity!$V$3:$V$258,0),2)+IP$9,255),Capacity!$S$3:$S$258,0),2)))</f>
        <v/>
      </c>
      <c r="IQ29" t="str">
        <f>IF(IQ28="","",IF($FI28="Y",0,INDEX(Capacity!$S$3:$T$258,MATCH(MOD(INDEX(Capacity!$V$3:$W$258,MATCH(INDEX($J28:$FE28,1,$FJ28),Capacity!$V$3:$V$258,0),2)+IQ$9,255),Capacity!$S$3:$S$258,0),2)))</f>
        <v/>
      </c>
      <c r="IR29" t="str">
        <f>IF(IR28="","",IF($FI28="Y",0,INDEX(Capacity!$S$3:$T$258,MATCH(MOD(INDEX(Capacity!$V$3:$W$258,MATCH(INDEX($J28:$FE28,1,$FJ28),Capacity!$V$3:$V$258,0),2)+IR$9,255),Capacity!$S$3:$S$258,0),2)))</f>
        <v/>
      </c>
      <c r="IS29" t="str">
        <f>IF(IS28="","",IF($FI28="Y",0,INDEX(Capacity!$S$3:$T$258,MATCH(MOD(INDEX(Capacity!$V$3:$W$258,MATCH(INDEX($J28:$FE28,1,$FJ28),Capacity!$V$3:$V$258,0),2)+IS$9,255),Capacity!$S$3:$S$258,0),2)))</f>
        <v/>
      </c>
      <c r="IT29" t="str">
        <f>IF(IT28="","",IF($FI28="Y",0,INDEX(Capacity!$S$3:$T$258,MATCH(MOD(INDEX(Capacity!$V$3:$W$258,MATCH(INDEX($J28:$FE28,1,$FJ28),Capacity!$V$3:$V$258,0),2)+IT$9,255),Capacity!$S$3:$S$258,0),2)))</f>
        <v/>
      </c>
      <c r="IU29" t="str">
        <f>IF(IU28="","",IF($FI28="Y",0,INDEX(Capacity!$S$3:$T$258,MATCH(MOD(INDEX(Capacity!$V$3:$W$258,MATCH(INDEX($J28:$FE28,1,$FJ28),Capacity!$V$3:$V$258,0),2)+IU$9,255),Capacity!$S$3:$S$258,0),2)))</f>
        <v/>
      </c>
      <c r="IV29" t="str">
        <f>IF(IV28="","",IF($FI28="Y",0,INDEX(Capacity!$S$3:$T$258,MATCH(MOD(INDEX(Capacity!$V$3:$W$258,MATCH(INDEX($J28:$FE28,1,$FJ28),Capacity!$V$3:$V$258,0),2)+IV$9,255),Capacity!$S$3:$S$258,0),2)))</f>
        <v/>
      </c>
      <c r="IW29" t="str">
        <f>IF(IW28="","",IF($FI28="Y",0,INDEX(Capacity!$S$3:$T$258,MATCH(MOD(INDEX(Capacity!$V$3:$W$258,MATCH(INDEX($J28:$FE28,1,$FJ28),Capacity!$V$3:$V$258,0),2)+IW$9,255),Capacity!$S$3:$S$258,0),2)))</f>
        <v/>
      </c>
      <c r="IX29" t="str">
        <f>IF(IX28="","",IF($FI28="Y",0,INDEX(Capacity!$S$3:$T$258,MATCH(MOD(INDEX(Capacity!$V$3:$W$258,MATCH(INDEX($J28:$FE28,1,$FJ28),Capacity!$V$3:$V$258,0),2)+IX$9,255),Capacity!$S$3:$S$258,0),2)))</f>
        <v/>
      </c>
      <c r="IY29" t="str">
        <f>IF(IY28="","",IF($FI28="Y",0,INDEX(Capacity!$S$3:$T$258,MATCH(MOD(INDEX(Capacity!$V$3:$W$258,MATCH(INDEX($J28:$FE28,1,$FJ28),Capacity!$V$3:$V$258,0),2)+IY$9,255),Capacity!$S$3:$S$258,0),2)))</f>
        <v/>
      </c>
      <c r="IZ29" t="str">
        <f>IF(IZ28="","",IF($FI28="Y",0,INDEX(Capacity!$S$3:$T$258,MATCH(MOD(INDEX(Capacity!$V$3:$W$258,MATCH(INDEX($J28:$FE28,1,$FJ28),Capacity!$V$3:$V$258,0),2)+IZ$9,255),Capacity!$S$3:$S$258,0),2)))</f>
        <v/>
      </c>
      <c r="JA29" t="str">
        <f>IF(JA28="","",IF($FI28="Y",0,INDEX(Capacity!$S$3:$T$258,MATCH(MOD(INDEX(Capacity!$V$3:$W$258,MATCH(INDEX($J28:$FE28,1,$FJ28),Capacity!$V$3:$V$258,0),2)+JA$9,255),Capacity!$S$3:$S$258,0),2)))</f>
        <v/>
      </c>
      <c r="JB29" t="str">
        <f>IF(JB28="","",IF($FI28="Y",0,INDEX(Capacity!$S$3:$T$258,MATCH(MOD(INDEX(Capacity!$V$3:$W$258,MATCH(INDEX($J28:$FE28,1,$FJ28),Capacity!$V$3:$V$258,0),2)+JB$9,255),Capacity!$S$3:$S$258,0),2)))</f>
        <v/>
      </c>
      <c r="JC29" t="str">
        <f>IF(JC28="","",IF($FI28="Y",0,INDEX(Capacity!$S$3:$T$258,MATCH(MOD(INDEX(Capacity!$V$3:$W$258,MATCH(INDEX($J28:$FE28,1,$FJ28),Capacity!$V$3:$V$258,0),2)+JC$9,255),Capacity!$S$3:$S$258,0),2)))</f>
        <v/>
      </c>
      <c r="JD29" t="str">
        <f>IF(JD28="","",IF($FI28="Y",0,INDEX(Capacity!$S$3:$T$258,MATCH(MOD(INDEX(Capacity!$V$3:$W$258,MATCH(INDEX($J28:$FE28,1,$FJ28),Capacity!$V$3:$V$258,0),2)+JD$9,255),Capacity!$S$3:$S$258,0),2)))</f>
        <v/>
      </c>
      <c r="JE29" t="str">
        <f>IF(JE28="","",IF($FI28="Y",0,INDEX(Capacity!$S$3:$T$258,MATCH(MOD(INDEX(Capacity!$V$3:$W$258,MATCH(INDEX($J28:$FE28,1,$FJ28),Capacity!$V$3:$V$258,0),2)+JE$9,255),Capacity!$S$3:$S$258,0),2)))</f>
        <v/>
      </c>
      <c r="JF29" t="str">
        <f>IF(JF28="","",IF($FI28="Y",0,INDEX(Capacity!$S$3:$T$258,MATCH(MOD(INDEX(Capacity!$V$3:$W$258,MATCH(INDEX($J28:$FE28,1,$FJ28),Capacity!$V$3:$V$258,0),2)+JF$9,255),Capacity!$S$3:$S$258,0),2)))</f>
        <v/>
      </c>
      <c r="JG29" t="str">
        <f>IF(JG28="","",IF($FI28="Y",0,INDEX(Capacity!$S$3:$T$258,MATCH(MOD(INDEX(Capacity!$V$3:$W$258,MATCH(INDEX($J28:$FE28,1,$FJ28),Capacity!$V$3:$V$258,0),2)+JG$9,255),Capacity!$S$3:$S$258,0),2)))</f>
        <v/>
      </c>
      <c r="JH29" t="str">
        <f>IF(JH28="","",IF($FI28="Y",0,INDEX(Capacity!$S$3:$T$258,MATCH(MOD(INDEX(Capacity!$V$3:$W$258,MATCH(INDEX($J28:$FE28,1,$FJ28),Capacity!$V$3:$V$258,0),2)+JH$9,255),Capacity!$S$3:$S$258,0),2)))</f>
        <v/>
      </c>
      <c r="JI29" t="str">
        <f>IF(JI28="","",IF($FI28="Y",0,INDEX(Capacity!$S$3:$T$258,MATCH(MOD(INDEX(Capacity!$V$3:$W$258,MATCH(INDEX($J28:$FE28,1,$FJ28),Capacity!$V$3:$V$258,0),2)+JI$9,255),Capacity!$S$3:$S$258,0),2)))</f>
        <v/>
      </c>
      <c r="JJ29" t="str">
        <f>IF(JJ28="","",IF($FI28="Y",0,INDEX(Capacity!$S$3:$T$258,MATCH(MOD(INDEX(Capacity!$V$3:$W$258,MATCH(INDEX($J28:$FE28,1,$FJ28),Capacity!$V$3:$V$258,0),2)+JJ$9,255),Capacity!$S$3:$S$258,0),2)))</f>
        <v/>
      </c>
      <c r="JK29" t="str">
        <f>IF(JK28="","",IF($FI28="Y",0,INDEX(Capacity!$S$3:$T$258,MATCH(MOD(INDEX(Capacity!$V$3:$W$258,MATCH(INDEX($J28:$FE28,1,$FJ28),Capacity!$V$3:$V$258,0),2)+JK$9,255),Capacity!$S$3:$S$258,0),2)))</f>
        <v/>
      </c>
      <c r="JL29" t="str">
        <f>IF(JL28="","",IF($FI28="Y",0,INDEX(Capacity!$S$3:$T$258,MATCH(MOD(INDEX(Capacity!$V$3:$W$258,MATCH(INDEX($J28:$FE28,1,$FJ28),Capacity!$V$3:$V$258,0),2)+JL$9,255),Capacity!$S$3:$S$258,0),2)))</f>
        <v/>
      </c>
      <c r="JM29" t="str">
        <f>IF(JM28="","",IF($FI28="Y",0,INDEX(Capacity!$S$3:$T$258,MATCH(MOD(INDEX(Capacity!$V$3:$W$258,MATCH(INDEX($J28:$FE28,1,$FJ28),Capacity!$V$3:$V$258,0),2)+JM$9,255),Capacity!$S$3:$S$258,0),2)))</f>
        <v/>
      </c>
      <c r="JN29" t="str">
        <f>IF(JN28="","",IF($FI28="Y",0,INDEX(Capacity!$S$3:$T$258,MATCH(MOD(INDEX(Capacity!$V$3:$W$258,MATCH(INDEX($J28:$FE28,1,$FJ28),Capacity!$V$3:$V$258,0),2)+JN$9,255),Capacity!$S$3:$S$258,0),2)))</f>
        <v/>
      </c>
      <c r="JO29" t="str">
        <f>IF(JO28="","",IF($FI28="Y",0,INDEX(Capacity!$S$3:$T$258,MATCH(MOD(INDEX(Capacity!$V$3:$W$258,MATCH(INDEX($J28:$FE28,1,$FJ28),Capacity!$V$3:$V$258,0),2)+JO$9,255),Capacity!$S$3:$S$258,0),2)))</f>
        <v/>
      </c>
      <c r="JP29" t="str">
        <f>IF(JP28="","",IF($FI28="Y",0,INDEX(Capacity!$S$3:$T$258,MATCH(MOD(INDEX(Capacity!$V$3:$W$258,MATCH(INDEX($J28:$FE28,1,$FJ28),Capacity!$V$3:$V$258,0),2)+JP$9,255),Capacity!$S$3:$S$258,0),2)))</f>
        <v/>
      </c>
      <c r="JQ29" t="str">
        <f>IF(JQ28="","",IF($FI28="Y",0,INDEX(Capacity!$S$3:$T$258,MATCH(MOD(INDEX(Capacity!$V$3:$W$258,MATCH(INDEX($J28:$FE28,1,$FJ28),Capacity!$V$3:$V$258,0),2)+JQ$9,255),Capacity!$S$3:$S$258,0),2)))</f>
        <v/>
      </c>
      <c r="JR29" t="str">
        <f>IF(JR28="","",IF($FI28="Y",0,INDEX(Capacity!$S$3:$T$258,MATCH(MOD(INDEX(Capacity!$V$3:$W$258,MATCH(INDEX($J28:$FE28,1,$FJ28),Capacity!$V$3:$V$258,0),2)+JR$9,255),Capacity!$S$3:$S$258,0),2)))</f>
        <v/>
      </c>
      <c r="JS29" t="str">
        <f>IF(JS28="","",IF($FI28="Y",0,INDEX(Capacity!$S$3:$T$258,MATCH(MOD(INDEX(Capacity!$V$3:$W$258,MATCH(INDEX($J28:$FE28,1,$FJ28),Capacity!$V$3:$V$258,0),2)+JS$9,255),Capacity!$S$3:$S$258,0),2)))</f>
        <v/>
      </c>
      <c r="JT29" t="str">
        <f>IF(JT28="","",IF($FI28="Y",0,INDEX(Capacity!$S$3:$T$258,MATCH(MOD(INDEX(Capacity!$V$3:$W$258,MATCH(INDEX($J28:$FE28,1,$FJ28),Capacity!$V$3:$V$258,0),2)+JT$9,255),Capacity!$S$3:$S$258,0),2)))</f>
        <v/>
      </c>
      <c r="JU29" t="str">
        <f>IF(JU28="","",IF($FI28="Y",0,INDEX(Capacity!$S$3:$T$258,MATCH(MOD(INDEX(Capacity!$V$3:$W$258,MATCH(INDEX($J28:$FE28,1,$FJ28),Capacity!$V$3:$V$258,0),2)+JU$9,255),Capacity!$S$3:$S$258,0),2)))</f>
        <v/>
      </c>
      <c r="JV29" t="str">
        <f>IF(JV28="","",IF($FI28="Y",0,INDEX(Capacity!$S$3:$T$258,MATCH(MOD(INDEX(Capacity!$V$3:$W$258,MATCH(INDEX($J28:$FE28,1,$FJ28),Capacity!$V$3:$V$258,0),2)+JV$9,255),Capacity!$S$3:$S$258,0),2)))</f>
        <v/>
      </c>
      <c r="JW29" t="str">
        <f>IF(JW28="","",IF($FI28="Y",0,INDEX(Capacity!$S$3:$T$258,MATCH(MOD(INDEX(Capacity!$V$3:$W$258,MATCH(INDEX($J28:$FE28,1,$FJ28),Capacity!$V$3:$V$258,0),2)+JW$9,255),Capacity!$S$3:$S$258,0),2)))</f>
        <v/>
      </c>
      <c r="JX29" t="str">
        <f>IF(JX28="","",IF($FI28="Y",0,INDEX(Capacity!$S$3:$T$258,MATCH(MOD(INDEX(Capacity!$V$3:$W$258,MATCH(INDEX($J28:$FE28,1,$FJ28),Capacity!$V$3:$V$258,0),2)+JX$9,255),Capacity!$S$3:$S$258,0),2)))</f>
        <v/>
      </c>
      <c r="JY29" t="str">
        <f>IF(JY28="","",IF($FI28="Y",0,INDEX(Capacity!$S$3:$T$258,MATCH(MOD(INDEX(Capacity!$V$3:$W$258,MATCH(INDEX($J28:$FE28,1,$FJ28),Capacity!$V$3:$V$258,0),2)+JY$9,255),Capacity!$S$3:$S$258,0),2)))</f>
        <v/>
      </c>
      <c r="JZ29" t="str">
        <f>IF(JZ28="","",IF($FI28="Y",0,INDEX(Capacity!$S$3:$T$258,MATCH(MOD(INDEX(Capacity!$V$3:$W$258,MATCH(INDEX($J28:$FE28,1,$FJ28),Capacity!$V$3:$V$258,0),2)+JZ$9,255),Capacity!$S$3:$S$258,0),2)))</f>
        <v/>
      </c>
      <c r="KA29" t="str">
        <f>IF(KA28="","",IF($FI28="Y",0,INDEX(Capacity!$S$3:$T$258,MATCH(MOD(INDEX(Capacity!$V$3:$W$258,MATCH(INDEX($J28:$FE28,1,$FJ28),Capacity!$V$3:$V$258,0),2)+KA$9,255),Capacity!$S$3:$S$258,0),2)))</f>
        <v/>
      </c>
      <c r="KB29" t="str">
        <f>IF(KB28="","",IF($FI28="Y",0,INDEX(Capacity!$S$3:$T$258,MATCH(MOD(INDEX(Capacity!$V$3:$W$258,MATCH(INDEX($J28:$FE28,1,$FJ28),Capacity!$V$3:$V$258,0),2)+KB$9,255),Capacity!$S$3:$S$258,0),2)))</f>
        <v/>
      </c>
      <c r="KC29" t="str">
        <f>IF(KC28="","",IF($FI28="Y",0,INDEX(Capacity!$S$3:$T$258,MATCH(MOD(INDEX(Capacity!$V$3:$W$258,MATCH(INDEX($J28:$FE28,1,$FJ28),Capacity!$V$3:$V$258,0),2)+KC$9,255),Capacity!$S$3:$S$258,0),2)))</f>
        <v/>
      </c>
      <c r="KD29" t="str">
        <f>IF(KD28="","",IF($FI28="Y",0,INDEX(Capacity!$S$3:$T$258,MATCH(MOD(INDEX(Capacity!$V$3:$W$258,MATCH(INDEX($J28:$FE28,1,$FJ28),Capacity!$V$3:$V$258,0),2)+KD$9,255),Capacity!$S$3:$S$258,0),2)))</f>
        <v/>
      </c>
      <c r="KE29" t="str">
        <f>IF(KE28="","",IF($FI28="Y",0,INDEX(Capacity!$S$3:$T$258,MATCH(MOD(INDEX(Capacity!$V$3:$W$258,MATCH(INDEX($J28:$FE28,1,$FJ28),Capacity!$V$3:$V$258,0),2)+KE$9,255),Capacity!$S$3:$S$258,0),2)))</f>
        <v/>
      </c>
      <c r="KF29" t="str">
        <f>IF(KF28="","",IF($FI28="Y",0,INDEX(Capacity!$S$3:$T$258,MATCH(MOD(INDEX(Capacity!$V$3:$W$258,MATCH(INDEX($J28:$FE28,1,$FJ28),Capacity!$V$3:$V$258,0),2)+KF$9,255),Capacity!$S$3:$S$258,0),2)))</f>
        <v/>
      </c>
      <c r="KG29" t="str">
        <f>IF(KG28="","",IF($FI28="Y",0,INDEX(Capacity!$S$3:$T$258,MATCH(MOD(INDEX(Capacity!$V$3:$W$258,MATCH(INDEX($J28:$FE28,1,$FJ28),Capacity!$V$3:$V$258,0),2)+KG$9,255),Capacity!$S$3:$S$258,0),2)))</f>
        <v/>
      </c>
      <c r="KH29" t="str">
        <f>IF(KH28="","",IF($FI28="Y",0,INDEX(Capacity!$S$3:$T$258,MATCH(MOD(INDEX(Capacity!$V$3:$W$258,MATCH(INDEX($J28:$FE28,1,$FJ28),Capacity!$V$3:$V$258,0),2)+KH$9,255),Capacity!$S$3:$S$258,0),2)))</f>
        <v/>
      </c>
      <c r="KI29" t="str">
        <f>IF(KI28="","",IF($FI28="Y",0,INDEX(Capacity!$S$3:$T$258,MATCH(MOD(INDEX(Capacity!$V$3:$W$258,MATCH(INDEX($J28:$FE28,1,$FJ28),Capacity!$V$3:$V$258,0),2)+KI$9,255),Capacity!$S$3:$S$258,0),2)))</f>
        <v/>
      </c>
      <c r="KJ29" t="str">
        <f>IF(KJ28="","",IF($FI28="Y",0,INDEX(Capacity!$S$3:$T$258,MATCH(MOD(INDEX(Capacity!$V$3:$W$258,MATCH(INDEX($J28:$FE28,1,$FJ28),Capacity!$V$3:$V$258,0),2)+KJ$9,255),Capacity!$S$3:$S$258,0),2)))</f>
        <v/>
      </c>
      <c r="KK29" t="str">
        <f>IF(KK28="","",IF($FI28="Y",0,INDEX(Capacity!$S$3:$T$258,MATCH(MOD(INDEX(Capacity!$V$3:$W$258,MATCH(INDEX($J28:$FE28,1,$FJ28),Capacity!$V$3:$V$258,0),2)+KK$9,255),Capacity!$S$3:$S$258,0),2)))</f>
        <v/>
      </c>
      <c r="KL29" t="str">
        <f>IF(KL28="","",IF($FI28="Y",0,INDEX(Capacity!$S$3:$T$258,MATCH(MOD(INDEX(Capacity!$V$3:$W$258,MATCH(INDEX($J28:$FE28,1,$FJ28),Capacity!$V$3:$V$258,0),2)+KL$9,255),Capacity!$S$3:$S$258,0),2)))</f>
        <v/>
      </c>
      <c r="KM29" t="str">
        <f>IF(KM28="","",IF($FI28="Y",0,INDEX(Capacity!$S$3:$T$258,MATCH(MOD(INDEX(Capacity!$V$3:$W$258,MATCH(INDEX($J28:$FE28,1,$FJ28),Capacity!$V$3:$V$258,0),2)+KM$9,255),Capacity!$S$3:$S$258,0),2)))</f>
        <v/>
      </c>
      <c r="KN29" t="str">
        <f>IF(KN28="","",IF($FI28="Y",0,INDEX(Capacity!$S$3:$T$258,MATCH(MOD(INDEX(Capacity!$V$3:$W$258,MATCH(INDEX($J28:$FE28,1,$FJ28),Capacity!$V$3:$V$258,0),2)+KN$9,255),Capacity!$S$3:$S$258,0),2)))</f>
        <v/>
      </c>
      <c r="KO29" t="str">
        <f>IF(KO28="","",IF($FI28="Y",0,INDEX(Capacity!$S$3:$T$258,MATCH(MOD(INDEX(Capacity!$V$3:$W$258,MATCH(INDEX($J28:$FE28,1,$FJ28),Capacity!$V$3:$V$258,0),2)+KO$9,255),Capacity!$S$3:$S$258,0),2)))</f>
        <v/>
      </c>
      <c r="KP29" t="str">
        <f>IF(KP28="","",IF($FI28="Y",0,INDEX(Capacity!$S$3:$T$258,MATCH(MOD(INDEX(Capacity!$V$3:$W$258,MATCH(INDEX($J28:$FE28,1,$FJ28),Capacity!$V$3:$V$258,0),2)+KP$9,255),Capacity!$S$3:$S$258,0),2)))</f>
        <v/>
      </c>
      <c r="KQ29" t="str">
        <f>IF(KQ28="","",IF($FI28="Y",0,INDEX(Capacity!$S$3:$T$258,MATCH(MOD(INDEX(Capacity!$V$3:$W$258,MATCH(INDEX($J28:$FE28,1,$FJ28),Capacity!$V$3:$V$258,0),2)+KQ$9,255),Capacity!$S$3:$S$258,0),2)))</f>
        <v/>
      </c>
      <c r="KR29" t="str">
        <f>IF(KR28="","",IF($FI28="Y",0,INDEX(Capacity!$S$3:$T$258,MATCH(MOD(INDEX(Capacity!$V$3:$W$258,MATCH(INDEX($J28:$FE28,1,$FJ28),Capacity!$V$3:$V$258,0),2)+KR$9,255),Capacity!$S$3:$S$258,0),2)))</f>
        <v/>
      </c>
      <c r="KS29" t="str">
        <f>IF(KS28="","",IF($FI28="Y",0,INDEX(Capacity!$S$3:$T$258,MATCH(MOD(INDEX(Capacity!$V$3:$W$258,MATCH(INDEX($J28:$FE28,1,$FJ28),Capacity!$V$3:$V$258,0),2)+KS$9,255),Capacity!$S$3:$S$258,0),2)))</f>
        <v/>
      </c>
      <c r="KT29" t="str">
        <f>IF(KT28="","",IF($FI28="Y",0,INDEX(Capacity!$S$3:$T$258,MATCH(MOD(INDEX(Capacity!$V$3:$W$258,MATCH(INDEX($J28:$FE28,1,$FJ28),Capacity!$V$3:$V$258,0),2)+KT$9,255),Capacity!$S$3:$S$258,0),2)))</f>
        <v/>
      </c>
      <c r="KU29" t="str">
        <f>IF(KU28="","",IF($FI28="Y",0,INDEX(Capacity!$S$3:$T$258,MATCH(MOD(INDEX(Capacity!$V$3:$W$258,MATCH(INDEX($J28:$FE28,1,$FJ28),Capacity!$V$3:$V$258,0),2)+KU$9,255),Capacity!$S$3:$S$258,0),2)))</f>
        <v/>
      </c>
      <c r="KV29" t="str">
        <f>IF(KV28="","",IF($FI28="Y",0,INDEX(Capacity!$S$3:$T$258,MATCH(MOD(INDEX(Capacity!$V$3:$W$258,MATCH(INDEX($J28:$FE28,1,$FJ28),Capacity!$V$3:$V$258,0),2)+KV$9,255),Capacity!$S$3:$S$258,0),2)))</f>
        <v/>
      </c>
      <c r="KW29" t="str">
        <f>IF(KW28="","",IF($FI28="Y",0,INDEX(Capacity!$S$3:$T$258,MATCH(MOD(INDEX(Capacity!$V$3:$W$258,MATCH(INDEX($J28:$FE28,1,$FJ28),Capacity!$V$3:$V$258,0),2)+KW$9,255),Capacity!$S$3:$S$258,0),2)))</f>
        <v/>
      </c>
      <c r="KX29" t="str">
        <f>IF(KX28="","",IF($FI28="Y",0,INDEX(Capacity!$S$3:$T$258,MATCH(MOD(INDEX(Capacity!$V$3:$W$258,MATCH(INDEX($J28:$FE28,1,$FJ28),Capacity!$V$3:$V$258,0),2)+KX$9,255),Capacity!$S$3:$S$258,0),2)))</f>
        <v/>
      </c>
      <c r="KY29" t="str">
        <f>IF(KY28="","",IF($FI28="Y",0,INDEX(Capacity!$S$3:$T$258,MATCH(MOD(INDEX(Capacity!$V$3:$W$258,MATCH(INDEX($J28:$FE28,1,$FJ28),Capacity!$V$3:$V$258,0),2)+KY$9,255),Capacity!$S$3:$S$258,0),2)))</f>
        <v/>
      </c>
      <c r="KZ29" t="str">
        <f>IF(KZ28="","",IF($FI28="Y",0,INDEX(Capacity!$S$3:$T$258,MATCH(MOD(INDEX(Capacity!$V$3:$W$258,MATCH(INDEX($J28:$FE28,1,$FJ28),Capacity!$V$3:$V$258,0),2)+KZ$9,255),Capacity!$S$3:$S$258,0),2)))</f>
        <v/>
      </c>
      <c r="LA29" t="str">
        <f>IF(LA28="","",IF($FI28="Y",0,INDEX(Capacity!$S$3:$T$258,MATCH(MOD(INDEX(Capacity!$V$3:$W$258,MATCH(INDEX($J28:$FE28,1,$FJ28),Capacity!$V$3:$V$258,0),2)+LA$9,255),Capacity!$S$3:$S$258,0),2)))</f>
        <v/>
      </c>
      <c r="LB29" t="str">
        <f>IF(LB28="","",IF($FI28="Y",0,INDEX(Capacity!$S$3:$T$258,MATCH(MOD(INDEX(Capacity!$V$3:$W$258,MATCH(INDEX($J28:$FE28,1,$FJ28),Capacity!$V$3:$V$258,0),2)+LB$9,255),Capacity!$S$3:$S$258,0),2)))</f>
        <v/>
      </c>
      <c r="LC29" t="str">
        <f>IF(LC28="","",IF($FI28="Y",0,INDEX(Capacity!$S$3:$T$258,MATCH(MOD(INDEX(Capacity!$V$3:$W$258,MATCH(INDEX($J28:$FE28,1,$FJ28),Capacity!$V$3:$V$258,0),2)+LC$9,255),Capacity!$S$3:$S$258,0),2)))</f>
        <v/>
      </c>
      <c r="LD29" t="str">
        <f>IF(LD28="","",IF($FI28="Y",0,INDEX(Capacity!$S$3:$T$258,MATCH(MOD(INDEX(Capacity!$V$3:$W$258,MATCH(INDEX($J28:$FE28,1,$FJ28),Capacity!$V$3:$V$258,0),2)+LD$9,255),Capacity!$S$3:$S$258,0),2)))</f>
        <v/>
      </c>
      <c r="LE29" t="str">
        <f>IF(LE28="","",IF($FI28="Y",0,INDEX(Capacity!$S$3:$T$258,MATCH(MOD(INDEX(Capacity!$V$3:$W$258,MATCH(INDEX($J28:$FE28,1,$FJ28),Capacity!$V$3:$V$258,0),2)+LE$9,255),Capacity!$S$3:$S$258,0),2)))</f>
        <v/>
      </c>
      <c r="LF29" t="str">
        <f>IF(LF28="","",IF($FI28="Y",0,INDEX(Capacity!$S$3:$T$258,MATCH(MOD(INDEX(Capacity!$V$3:$W$258,MATCH(INDEX($J28:$FE28,1,$FJ28),Capacity!$V$3:$V$258,0),2)+LF$9,255),Capacity!$S$3:$S$258,0),2)))</f>
        <v/>
      </c>
      <c r="LG29" t="str">
        <f>IF(LG28="","",IF($FI28="Y",0,INDEX(Capacity!$S$3:$T$258,MATCH(MOD(INDEX(Capacity!$V$3:$W$258,MATCH(INDEX($J28:$FE28,1,$FJ28),Capacity!$V$3:$V$258,0),2)+LG$9,255),Capacity!$S$3:$S$258,0),2)))</f>
        <v/>
      </c>
      <c r="LH29" t="str">
        <f>IF(LH28="","",IF($FI28="Y",0,INDEX(Capacity!$S$3:$T$258,MATCH(MOD(INDEX(Capacity!$V$3:$W$258,MATCH(INDEX($J28:$FE28,1,$FJ28),Capacity!$V$3:$V$258,0),2)+LH$9,255),Capacity!$S$3:$S$258,0),2)))</f>
        <v/>
      </c>
    </row>
    <row r="30" spans="2:320" x14ac:dyDescent="0.25">
      <c r="I30" s="7">
        <f t="shared" si="26"/>
        <v>21</v>
      </c>
      <c r="J30" t="str">
        <f t="shared" si="33"/>
        <v/>
      </c>
      <c r="K30" t="str">
        <f t="shared" si="33"/>
        <v/>
      </c>
      <c r="L30" t="str">
        <f t="shared" si="33"/>
        <v/>
      </c>
      <c r="M30" t="str">
        <f t="shared" si="33"/>
        <v/>
      </c>
      <c r="N30" t="str">
        <f t="shared" si="33"/>
        <v/>
      </c>
      <c r="O30" t="str">
        <f t="shared" si="33"/>
        <v/>
      </c>
      <c r="P30" t="str">
        <f t="shared" si="33"/>
        <v/>
      </c>
      <c r="Q30" t="str">
        <f t="shared" si="33"/>
        <v/>
      </c>
      <c r="R30" t="str">
        <f t="shared" si="33"/>
        <v/>
      </c>
      <c r="S30" t="str">
        <f t="shared" si="33"/>
        <v/>
      </c>
      <c r="T30" t="str">
        <f t="shared" si="33"/>
        <v/>
      </c>
      <c r="U30" t="str">
        <f t="shared" si="33"/>
        <v/>
      </c>
      <c r="V30" t="str">
        <f t="shared" si="33"/>
        <v/>
      </c>
      <c r="W30" t="str">
        <f t="shared" si="33"/>
        <v/>
      </c>
      <c r="X30" t="str">
        <f t="shared" si="33"/>
        <v/>
      </c>
      <c r="Y30" t="str">
        <f t="shared" si="33"/>
        <v/>
      </c>
      <c r="Z30" t="str">
        <f t="shared" si="38"/>
        <v/>
      </c>
      <c r="AA30" t="str">
        <f t="shared" si="38"/>
        <v/>
      </c>
      <c r="AB30" t="str">
        <f t="shared" si="38"/>
        <v/>
      </c>
      <c r="AC30" t="str">
        <f t="shared" si="38"/>
        <v/>
      </c>
      <c r="AD30">
        <f t="shared" si="38"/>
        <v>0</v>
      </c>
      <c r="AE30">
        <f t="shared" si="38"/>
        <v>219</v>
      </c>
      <c r="AF30">
        <f t="shared" si="38"/>
        <v>83</v>
      </c>
      <c r="AG30">
        <f t="shared" si="38"/>
        <v>56</v>
      </c>
      <c r="AH30">
        <f t="shared" si="38"/>
        <v>48</v>
      </c>
      <c r="AI30">
        <f t="shared" si="38"/>
        <v>36</v>
      </c>
      <c r="AJ30">
        <f t="shared" si="38"/>
        <v>233</v>
      </c>
      <c r="AK30">
        <f t="shared" si="38"/>
        <v>124</v>
      </c>
      <c r="AL30">
        <f t="shared" si="38"/>
        <v>82</v>
      </c>
      <c r="AM30">
        <f t="shared" si="38"/>
        <v>31</v>
      </c>
      <c r="AN30">
        <f t="shared" si="38"/>
        <v>140</v>
      </c>
      <c r="AO30">
        <f t="shared" si="38"/>
        <v>17</v>
      </c>
      <c r="AP30">
        <f t="shared" si="42"/>
        <v>236</v>
      </c>
      <c r="AQ30">
        <f t="shared" si="42"/>
        <v>17</v>
      </c>
      <c r="AR30">
        <f t="shared" si="42"/>
        <v>0</v>
      </c>
      <c r="AS30">
        <f t="shared" si="42"/>
        <v>0</v>
      </c>
      <c r="AT30">
        <f t="shared" si="42"/>
        <v>0</v>
      </c>
      <c r="AU30">
        <f t="shared" si="42"/>
        <v>0</v>
      </c>
      <c r="AV30">
        <f t="shared" si="42"/>
        <v>0</v>
      </c>
      <c r="AW30">
        <f t="shared" si="42"/>
        <v>0</v>
      </c>
      <c r="AX30">
        <f t="shared" si="42"/>
        <v>0</v>
      </c>
      <c r="AY30">
        <f t="shared" si="42"/>
        <v>0</v>
      </c>
      <c r="AZ30">
        <f t="shared" si="42"/>
        <v>0</v>
      </c>
      <c r="BA30">
        <f t="shared" si="42"/>
        <v>0</v>
      </c>
      <c r="BB30">
        <f t="shared" si="42"/>
        <v>0</v>
      </c>
      <c r="BC30">
        <f t="shared" si="42"/>
        <v>0</v>
      </c>
      <c r="BD30">
        <f t="shared" si="42"/>
        <v>0</v>
      </c>
      <c r="BE30">
        <f t="shared" si="42"/>
        <v>0</v>
      </c>
      <c r="BF30">
        <f t="shared" si="40"/>
        <v>0</v>
      </c>
      <c r="BG30">
        <f t="shared" si="40"/>
        <v>0</v>
      </c>
      <c r="BH30">
        <f t="shared" si="40"/>
        <v>0</v>
      </c>
      <c r="BI30">
        <f t="shared" si="40"/>
        <v>0</v>
      </c>
      <c r="BJ30">
        <f t="shared" si="40"/>
        <v>0</v>
      </c>
      <c r="BK30">
        <f t="shared" si="40"/>
        <v>0</v>
      </c>
      <c r="BL30">
        <f t="shared" si="40"/>
        <v>0</v>
      </c>
      <c r="BM30">
        <f t="shared" si="40"/>
        <v>0</v>
      </c>
      <c r="BN30">
        <f t="shared" si="40"/>
        <v>0</v>
      </c>
      <c r="BO30">
        <f t="shared" si="40"/>
        <v>0</v>
      </c>
      <c r="BP30">
        <f t="shared" si="40"/>
        <v>0</v>
      </c>
      <c r="BQ30">
        <f t="shared" si="40"/>
        <v>0</v>
      </c>
      <c r="BR30">
        <f t="shared" si="40"/>
        <v>0</v>
      </c>
      <c r="BS30">
        <f t="shared" si="40"/>
        <v>0</v>
      </c>
      <c r="BT30">
        <f t="shared" si="40"/>
        <v>0</v>
      </c>
      <c r="BU30">
        <f t="shared" si="40"/>
        <v>0</v>
      </c>
      <c r="BV30">
        <f t="shared" si="43"/>
        <v>0</v>
      </c>
      <c r="BW30">
        <f t="shared" si="43"/>
        <v>0</v>
      </c>
      <c r="BX30">
        <f t="shared" si="43"/>
        <v>0</v>
      </c>
      <c r="BY30">
        <f t="shared" si="43"/>
        <v>0</v>
      </c>
      <c r="BZ30">
        <f t="shared" si="43"/>
        <v>0</v>
      </c>
      <c r="CA30">
        <f t="shared" si="43"/>
        <v>0</v>
      </c>
      <c r="CB30">
        <f t="shared" si="43"/>
        <v>0</v>
      </c>
      <c r="CC30">
        <f t="shared" si="43"/>
        <v>0</v>
      </c>
      <c r="CD30">
        <f t="shared" si="43"/>
        <v>0</v>
      </c>
      <c r="CE30">
        <f t="shared" si="43"/>
        <v>0</v>
      </c>
      <c r="CF30">
        <f t="shared" si="43"/>
        <v>0</v>
      </c>
      <c r="CG30">
        <f t="shared" si="43"/>
        <v>0</v>
      </c>
      <c r="CH30">
        <f t="shared" si="43"/>
        <v>0</v>
      </c>
      <c r="CI30">
        <f t="shared" si="43"/>
        <v>0</v>
      </c>
      <c r="CJ30">
        <f t="shared" si="43"/>
        <v>0</v>
      </c>
      <c r="CK30">
        <f t="shared" si="35"/>
        <v>0</v>
      </c>
      <c r="CL30">
        <f t="shared" si="35"/>
        <v>0</v>
      </c>
      <c r="CM30">
        <f t="shared" si="35"/>
        <v>0</v>
      </c>
      <c r="CN30">
        <f t="shared" si="35"/>
        <v>0</v>
      </c>
      <c r="CO30">
        <f t="shared" si="35"/>
        <v>0</v>
      </c>
      <c r="CP30">
        <f t="shared" si="35"/>
        <v>0</v>
      </c>
      <c r="CQ30">
        <f t="shared" si="35"/>
        <v>0</v>
      </c>
      <c r="CR30">
        <f t="shared" si="35"/>
        <v>0</v>
      </c>
      <c r="CS30">
        <f t="shared" si="35"/>
        <v>0</v>
      </c>
      <c r="CT30">
        <f t="shared" si="35"/>
        <v>0</v>
      </c>
      <c r="CU30">
        <f t="shared" si="35"/>
        <v>0</v>
      </c>
      <c r="CV30">
        <f t="shared" si="35"/>
        <v>0</v>
      </c>
      <c r="CW30">
        <f t="shared" si="35"/>
        <v>0</v>
      </c>
      <c r="CX30">
        <f t="shared" si="35"/>
        <v>0</v>
      </c>
      <c r="CY30">
        <f t="shared" si="35"/>
        <v>0</v>
      </c>
      <c r="CZ30">
        <f t="shared" si="35"/>
        <v>0</v>
      </c>
      <c r="DA30">
        <f t="shared" si="41"/>
        <v>0</v>
      </c>
      <c r="DB30">
        <f t="shared" si="41"/>
        <v>0</v>
      </c>
      <c r="DC30">
        <f t="shared" si="41"/>
        <v>0</v>
      </c>
      <c r="DD30">
        <f t="shared" si="41"/>
        <v>0</v>
      </c>
      <c r="DE30">
        <f t="shared" si="41"/>
        <v>0</v>
      </c>
      <c r="DF30">
        <f t="shared" si="41"/>
        <v>0</v>
      </c>
      <c r="DG30">
        <f t="shared" si="41"/>
        <v>0</v>
      </c>
      <c r="DH30">
        <f t="shared" si="41"/>
        <v>0</v>
      </c>
      <c r="DI30">
        <f t="shared" si="41"/>
        <v>0</v>
      </c>
      <c r="DJ30">
        <f t="shared" si="41"/>
        <v>0</v>
      </c>
      <c r="DK30">
        <f t="shared" si="41"/>
        <v>0</v>
      </c>
      <c r="DL30">
        <f t="shared" si="41"/>
        <v>0</v>
      </c>
      <c r="DM30">
        <f t="shared" si="41"/>
        <v>0</v>
      </c>
      <c r="DN30">
        <f t="shared" si="41"/>
        <v>0</v>
      </c>
      <c r="DO30">
        <f t="shared" si="41"/>
        <v>0</v>
      </c>
      <c r="DP30">
        <f t="shared" si="41"/>
        <v>0</v>
      </c>
      <c r="DQ30">
        <f t="shared" si="41"/>
        <v>0</v>
      </c>
      <c r="DR30">
        <f t="shared" si="41"/>
        <v>0</v>
      </c>
      <c r="DS30">
        <f t="shared" si="41"/>
        <v>0</v>
      </c>
      <c r="DT30">
        <f t="shared" si="41"/>
        <v>0</v>
      </c>
      <c r="DU30">
        <f t="shared" si="41"/>
        <v>0</v>
      </c>
      <c r="DV30">
        <f t="shared" si="41"/>
        <v>0</v>
      </c>
      <c r="DW30">
        <f t="shared" si="41"/>
        <v>0</v>
      </c>
      <c r="DX30">
        <f t="shared" si="39"/>
        <v>0</v>
      </c>
      <c r="DY30">
        <f t="shared" si="39"/>
        <v>0</v>
      </c>
      <c r="DZ30">
        <f t="shared" si="39"/>
        <v>0</v>
      </c>
      <c r="EA30">
        <f t="shared" si="39"/>
        <v>0</v>
      </c>
      <c r="EB30">
        <f t="shared" si="39"/>
        <v>0</v>
      </c>
      <c r="EC30">
        <f t="shared" si="39"/>
        <v>0</v>
      </c>
      <c r="ED30">
        <f t="shared" si="39"/>
        <v>0</v>
      </c>
      <c r="EE30">
        <f t="shared" si="39"/>
        <v>0</v>
      </c>
      <c r="EF30">
        <f t="shared" si="39"/>
        <v>0</v>
      </c>
      <c r="EG30">
        <f t="shared" si="39"/>
        <v>0</v>
      </c>
      <c r="EH30">
        <f t="shared" si="39"/>
        <v>0</v>
      </c>
      <c r="EI30">
        <f t="shared" si="39"/>
        <v>0</v>
      </c>
      <c r="EJ30">
        <f t="shared" si="36"/>
        <v>0</v>
      </c>
      <c r="EK30">
        <f t="shared" si="36"/>
        <v>0</v>
      </c>
      <c r="EL30">
        <f t="shared" si="36"/>
        <v>0</v>
      </c>
      <c r="EM30">
        <f t="shared" si="36"/>
        <v>0</v>
      </c>
      <c r="EN30">
        <f t="shared" si="36"/>
        <v>0</v>
      </c>
      <c r="EO30">
        <f t="shared" si="36"/>
        <v>0</v>
      </c>
      <c r="EP30">
        <f t="shared" si="36"/>
        <v>0</v>
      </c>
      <c r="EQ30">
        <f t="shared" si="36"/>
        <v>0</v>
      </c>
      <c r="ER30">
        <f t="shared" si="36"/>
        <v>0</v>
      </c>
      <c r="ES30">
        <f t="shared" si="36"/>
        <v>0</v>
      </c>
      <c r="ET30">
        <f t="shared" si="36"/>
        <v>0</v>
      </c>
      <c r="EU30">
        <f t="shared" si="36"/>
        <v>0</v>
      </c>
      <c r="EV30">
        <f t="shared" si="36"/>
        <v>0</v>
      </c>
      <c r="EW30">
        <f t="shared" si="36"/>
        <v>0</v>
      </c>
      <c r="EX30">
        <f t="shared" si="36"/>
        <v>0</v>
      </c>
      <c r="EY30">
        <f t="shared" si="36"/>
        <v>0</v>
      </c>
      <c r="EZ30">
        <f t="shared" si="36"/>
        <v>0</v>
      </c>
      <c r="FA30">
        <f t="shared" si="36"/>
        <v>0</v>
      </c>
      <c r="FB30">
        <f t="shared" si="36"/>
        <v>0</v>
      </c>
      <c r="FC30">
        <f t="shared" si="36"/>
        <v>0</v>
      </c>
      <c r="FD30">
        <f t="shared" si="36"/>
        <v>0</v>
      </c>
      <c r="FE30">
        <f t="shared" si="36"/>
        <v>0</v>
      </c>
      <c r="FG30" s="48" t="str">
        <f t="shared" si="27"/>
        <v/>
      </c>
      <c r="FI30" s="1" t="str">
        <f t="shared" si="24"/>
        <v/>
      </c>
      <c r="FJ30">
        <f t="shared" si="25"/>
        <v>22</v>
      </c>
      <c r="FK30">
        <f>FM8-FJ29+1</f>
        <v>23</v>
      </c>
      <c r="FM30">
        <f>IF(FM29="","",IF($FI29="Y",0,INDEX(Capacity!$S$3:$T$258,MATCH(MOD(INDEX(Capacity!$V$3:$W$258,MATCH(INDEX($J29:$FE29,1,$FJ29),Capacity!$V$3:$V$258,0),2)+FM$9,255),Capacity!$S$3:$S$258,0),2)))</f>
        <v>44</v>
      </c>
      <c r="FN30">
        <f>IF(FN29="","",IF($FI29="Y",0,INDEX(Capacity!$S$3:$T$258,MATCH(MOD(INDEX(Capacity!$V$3:$W$258,MATCH(INDEX($J29:$FE29,1,$FJ29),Capacity!$V$3:$V$258,0),2)+FN$9,255),Capacity!$S$3:$S$258,0),2)))</f>
        <v>203</v>
      </c>
      <c r="FO30">
        <f>IF(FO29="","",IF($FI29="Y",0,INDEX(Capacity!$S$3:$T$258,MATCH(MOD(INDEX(Capacity!$V$3:$W$258,MATCH(INDEX($J29:$FE29,1,$FJ29),Capacity!$V$3:$V$258,0),2)+FO$9,255),Capacity!$S$3:$S$258,0),2)))</f>
        <v>20</v>
      </c>
      <c r="FP30">
        <f>IF(FP29="","",IF($FI29="Y",0,INDEX(Capacity!$S$3:$T$258,MATCH(MOD(INDEX(Capacity!$V$3:$W$258,MATCH(INDEX($J29:$FE29,1,$FJ29),Capacity!$V$3:$V$258,0),2)+FP$9,255),Capacity!$S$3:$S$258,0),2)))</f>
        <v>192</v>
      </c>
      <c r="FQ30">
        <f>IF(FQ29="","",IF($FI29="Y",0,INDEX(Capacity!$S$3:$T$258,MATCH(MOD(INDEX(Capacity!$V$3:$W$258,MATCH(INDEX($J29:$FE29,1,$FJ29),Capacity!$V$3:$V$258,0),2)+FQ$9,255),Capacity!$S$3:$S$258,0),2)))</f>
        <v>159</v>
      </c>
      <c r="FR30">
        <f>IF(FR29="","",IF($FI29="Y",0,INDEX(Capacity!$S$3:$T$258,MATCH(MOD(INDEX(Capacity!$V$3:$W$258,MATCH(INDEX($J29:$FE29,1,$FJ29),Capacity!$V$3:$V$258,0),2)+FR$9,255),Capacity!$S$3:$S$258,0),2)))</f>
        <v>136</v>
      </c>
      <c r="FS30">
        <f>IF(FS29="","",IF($FI29="Y",0,INDEX(Capacity!$S$3:$T$258,MATCH(MOD(INDEX(Capacity!$V$3:$W$258,MATCH(INDEX($J29:$FE29,1,$FJ29),Capacity!$V$3:$V$258,0),2)+FS$9,255),Capacity!$S$3:$S$258,0),2)))</f>
        <v>160</v>
      </c>
      <c r="FT30">
        <f>IF(FT29="","",IF($FI29="Y",0,INDEX(Capacity!$S$3:$T$258,MATCH(MOD(INDEX(Capacity!$V$3:$W$258,MATCH(INDEX($J29:$FE29,1,$FJ29),Capacity!$V$3:$V$258,0),2)+FT$9,255),Capacity!$S$3:$S$258,0),2)))</f>
        <v>140</v>
      </c>
      <c r="FU30">
        <f>IF(FU29="","",IF($FI29="Y",0,INDEX(Capacity!$S$3:$T$258,MATCH(MOD(INDEX(Capacity!$V$3:$W$258,MATCH(INDEX($J29:$FE29,1,$FJ29),Capacity!$V$3:$V$258,0),2)+FU$9,255),Capacity!$S$3:$S$258,0),2)))</f>
        <v>240</v>
      </c>
      <c r="FV30">
        <f>IF(FV29="","",IF($FI29="Y",0,INDEX(Capacity!$S$3:$T$258,MATCH(MOD(INDEX(Capacity!$V$3:$W$258,MATCH(INDEX($J29:$FE29,1,$FJ29),Capacity!$V$3:$V$258,0),2)+FV$9,255),Capacity!$S$3:$S$258,0),2)))</f>
        <v>152</v>
      </c>
      <c r="FW30">
        <f>IF(FW29="","",IF($FI29="Y",0,INDEX(Capacity!$S$3:$T$258,MATCH(MOD(INDEX(Capacity!$V$3:$W$258,MATCH(INDEX($J29:$FE29,1,$FJ29),Capacity!$V$3:$V$258,0),2)+FW$9,255),Capacity!$S$3:$S$258,0),2)))</f>
        <v>96</v>
      </c>
      <c r="FX30" t="str">
        <f>IF(FX29="","",IF($FI29="Y",0,INDEX(Capacity!$S$3:$T$258,MATCH(MOD(INDEX(Capacity!$V$3:$W$258,MATCH(INDEX($J29:$FE29,1,$FJ29),Capacity!$V$3:$V$258,0),2)+FX$9,255),Capacity!$S$3:$S$258,0),2)))</f>
        <v/>
      </c>
      <c r="FY30" t="str">
        <f>IF(FY29="","",IF($FI29="Y",0,INDEX(Capacity!$S$3:$T$258,MATCH(MOD(INDEX(Capacity!$V$3:$W$258,MATCH(INDEX($J29:$FE29,1,$FJ29),Capacity!$V$3:$V$258,0),2)+FY$9,255),Capacity!$S$3:$S$258,0),2)))</f>
        <v/>
      </c>
      <c r="FZ30" t="str">
        <f>IF(FZ29="","",IF($FI29="Y",0,INDEX(Capacity!$S$3:$T$258,MATCH(MOD(INDEX(Capacity!$V$3:$W$258,MATCH(INDEX($J29:$FE29,1,$FJ29),Capacity!$V$3:$V$258,0),2)+FZ$9,255),Capacity!$S$3:$S$258,0),2)))</f>
        <v/>
      </c>
      <c r="GA30" t="str">
        <f>IF(GA29="","",IF($FI29="Y",0,INDEX(Capacity!$S$3:$T$258,MATCH(MOD(INDEX(Capacity!$V$3:$W$258,MATCH(INDEX($J29:$FE29,1,$FJ29),Capacity!$V$3:$V$258,0),2)+GA$9,255),Capacity!$S$3:$S$258,0),2)))</f>
        <v/>
      </c>
      <c r="GB30" t="str">
        <f>IF(GB29="","",IF($FI29="Y",0,INDEX(Capacity!$S$3:$T$258,MATCH(MOD(INDEX(Capacity!$V$3:$W$258,MATCH(INDEX($J29:$FE29,1,$FJ29),Capacity!$V$3:$V$258,0),2)+GB$9,255),Capacity!$S$3:$S$258,0),2)))</f>
        <v/>
      </c>
      <c r="GC30" t="str">
        <f>IF(GC29="","",IF($FI29="Y",0,INDEX(Capacity!$S$3:$T$258,MATCH(MOD(INDEX(Capacity!$V$3:$W$258,MATCH(INDEX($J29:$FE29,1,$FJ29),Capacity!$V$3:$V$258,0),2)+GC$9,255),Capacity!$S$3:$S$258,0),2)))</f>
        <v/>
      </c>
      <c r="GD30" t="str">
        <f>IF(GD29="","",IF($FI29="Y",0,INDEX(Capacity!$S$3:$T$258,MATCH(MOD(INDEX(Capacity!$V$3:$W$258,MATCH(INDEX($J29:$FE29,1,$FJ29),Capacity!$V$3:$V$258,0),2)+GD$9,255),Capacity!$S$3:$S$258,0),2)))</f>
        <v/>
      </c>
      <c r="GE30" t="str">
        <f>IF(GE29="","",IF($FI29="Y",0,INDEX(Capacity!$S$3:$T$258,MATCH(MOD(INDEX(Capacity!$V$3:$W$258,MATCH(INDEX($J29:$FE29,1,$FJ29),Capacity!$V$3:$V$258,0),2)+GE$9,255),Capacity!$S$3:$S$258,0),2)))</f>
        <v/>
      </c>
      <c r="GF30" t="str">
        <f>IF(GF29="","",IF($FI29="Y",0,INDEX(Capacity!$S$3:$T$258,MATCH(MOD(INDEX(Capacity!$V$3:$W$258,MATCH(INDEX($J29:$FE29,1,$FJ29),Capacity!$V$3:$V$258,0),2)+GF$9,255),Capacity!$S$3:$S$258,0),2)))</f>
        <v/>
      </c>
      <c r="GG30" t="str">
        <f>IF(GG29="","",IF($FI29="Y",0,INDEX(Capacity!$S$3:$T$258,MATCH(MOD(INDEX(Capacity!$V$3:$W$258,MATCH(INDEX($J29:$FE29,1,$FJ29),Capacity!$V$3:$V$258,0),2)+GG$9,255),Capacity!$S$3:$S$258,0),2)))</f>
        <v/>
      </c>
      <c r="GH30" t="str">
        <f>IF(GH29="","",IF($FI29="Y",0,INDEX(Capacity!$S$3:$T$258,MATCH(MOD(INDEX(Capacity!$V$3:$W$258,MATCH(INDEX($J29:$FE29,1,$FJ29),Capacity!$V$3:$V$258,0),2)+GH$9,255),Capacity!$S$3:$S$258,0),2)))</f>
        <v/>
      </c>
      <c r="GI30" t="str">
        <f>IF(GI29="","",IF($FI29="Y",0,INDEX(Capacity!$S$3:$T$258,MATCH(MOD(INDEX(Capacity!$V$3:$W$258,MATCH(INDEX($J29:$FE29,1,$FJ29),Capacity!$V$3:$V$258,0),2)+GI$9,255),Capacity!$S$3:$S$258,0),2)))</f>
        <v/>
      </c>
      <c r="GJ30" t="str">
        <f>IF(GJ29="","",IF($FI29="Y",0,INDEX(Capacity!$S$3:$T$258,MATCH(MOD(INDEX(Capacity!$V$3:$W$258,MATCH(INDEX($J29:$FE29,1,$FJ29),Capacity!$V$3:$V$258,0),2)+GJ$9,255),Capacity!$S$3:$S$258,0),2)))</f>
        <v/>
      </c>
      <c r="GK30" t="str">
        <f>IF(GK29="","",IF($FI29="Y",0,INDEX(Capacity!$S$3:$T$258,MATCH(MOD(INDEX(Capacity!$V$3:$W$258,MATCH(INDEX($J29:$FE29,1,$FJ29),Capacity!$V$3:$V$258,0),2)+GK$9,255),Capacity!$S$3:$S$258,0),2)))</f>
        <v/>
      </c>
      <c r="GL30" t="str">
        <f>IF(GL29="","",IF($FI29="Y",0,INDEX(Capacity!$S$3:$T$258,MATCH(MOD(INDEX(Capacity!$V$3:$W$258,MATCH(INDEX($J29:$FE29,1,$FJ29),Capacity!$V$3:$V$258,0),2)+GL$9,255),Capacity!$S$3:$S$258,0),2)))</f>
        <v/>
      </c>
      <c r="GM30" t="str">
        <f>IF(GM29="","",IF($FI29="Y",0,INDEX(Capacity!$S$3:$T$258,MATCH(MOD(INDEX(Capacity!$V$3:$W$258,MATCH(INDEX($J29:$FE29,1,$FJ29),Capacity!$V$3:$V$258,0),2)+GM$9,255),Capacity!$S$3:$S$258,0),2)))</f>
        <v/>
      </c>
      <c r="GN30" t="str">
        <f>IF(GN29="","",IF($FI29="Y",0,INDEX(Capacity!$S$3:$T$258,MATCH(MOD(INDEX(Capacity!$V$3:$W$258,MATCH(INDEX($J29:$FE29,1,$FJ29),Capacity!$V$3:$V$258,0),2)+GN$9,255),Capacity!$S$3:$S$258,0),2)))</f>
        <v/>
      </c>
      <c r="GO30" t="str">
        <f>IF(GO29="","",IF($FI29="Y",0,INDEX(Capacity!$S$3:$T$258,MATCH(MOD(INDEX(Capacity!$V$3:$W$258,MATCH(INDEX($J29:$FE29,1,$FJ29),Capacity!$V$3:$V$258,0),2)+GO$9,255),Capacity!$S$3:$S$258,0),2)))</f>
        <v/>
      </c>
      <c r="GP30" t="str">
        <f>IF(GP29="","",IF($FI29="Y",0,INDEX(Capacity!$S$3:$T$258,MATCH(MOD(INDEX(Capacity!$V$3:$W$258,MATCH(INDEX($J29:$FE29,1,$FJ29),Capacity!$V$3:$V$258,0),2)+GP$9,255),Capacity!$S$3:$S$258,0),2)))</f>
        <v/>
      </c>
      <c r="GQ30" t="str">
        <f>IF(GQ29="","",IF($FI29="Y",0,INDEX(Capacity!$S$3:$T$258,MATCH(MOD(INDEX(Capacity!$V$3:$W$258,MATCH(INDEX($J29:$FE29,1,$FJ29),Capacity!$V$3:$V$258,0),2)+GQ$9,255),Capacity!$S$3:$S$258,0),2)))</f>
        <v/>
      </c>
      <c r="GR30" t="str">
        <f>IF(GR29="","",IF($FI29="Y",0,INDEX(Capacity!$S$3:$T$258,MATCH(MOD(INDEX(Capacity!$V$3:$W$258,MATCH(INDEX($J29:$FE29,1,$FJ29),Capacity!$V$3:$V$258,0),2)+GR$9,255),Capacity!$S$3:$S$258,0),2)))</f>
        <v/>
      </c>
      <c r="GS30" t="str">
        <f>IF(GS29="","",IF($FI29="Y",0,INDEX(Capacity!$S$3:$T$258,MATCH(MOD(INDEX(Capacity!$V$3:$W$258,MATCH(INDEX($J29:$FE29,1,$FJ29),Capacity!$V$3:$V$258,0),2)+GS$9,255),Capacity!$S$3:$S$258,0),2)))</f>
        <v/>
      </c>
      <c r="GT30" t="str">
        <f>IF(GT29="","",IF($FI29="Y",0,INDEX(Capacity!$S$3:$T$258,MATCH(MOD(INDEX(Capacity!$V$3:$W$258,MATCH(INDEX($J29:$FE29,1,$FJ29),Capacity!$V$3:$V$258,0),2)+GT$9,255),Capacity!$S$3:$S$258,0),2)))</f>
        <v/>
      </c>
      <c r="GU30" t="str">
        <f>IF(GU29="","",IF($FI29="Y",0,INDEX(Capacity!$S$3:$T$258,MATCH(MOD(INDEX(Capacity!$V$3:$W$258,MATCH(INDEX($J29:$FE29,1,$FJ29),Capacity!$V$3:$V$258,0),2)+GU$9,255),Capacity!$S$3:$S$258,0),2)))</f>
        <v/>
      </c>
      <c r="GV30" t="str">
        <f>IF(GV29="","",IF($FI29="Y",0,INDEX(Capacity!$S$3:$T$258,MATCH(MOD(INDEX(Capacity!$V$3:$W$258,MATCH(INDEX($J29:$FE29,1,$FJ29),Capacity!$V$3:$V$258,0),2)+GV$9,255),Capacity!$S$3:$S$258,0),2)))</f>
        <v/>
      </c>
      <c r="GW30" t="str">
        <f>IF(GW29="","",IF($FI29="Y",0,INDEX(Capacity!$S$3:$T$258,MATCH(MOD(INDEX(Capacity!$V$3:$W$258,MATCH(INDEX($J29:$FE29,1,$FJ29),Capacity!$V$3:$V$258,0),2)+GW$9,255),Capacity!$S$3:$S$258,0),2)))</f>
        <v/>
      </c>
      <c r="GX30" t="str">
        <f>IF(GX29="","",IF($FI29="Y",0,INDEX(Capacity!$S$3:$T$258,MATCH(MOD(INDEX(Capacity!$V$3:$W$258,MATCH(INDEX($J29:$FE29,1,$FJ29),Capacity!$V$3:$V$258,0),2)+GX$9,255),Capacity!$S$3:$S$258,0),2)))</f>
        <v/>
      </c>
      <c r="GY30" t="str">
        <f>IF(GY29="","",IF($FI29="Y",0,INDEX(Capacity!$S$3:$T$258,MATCH(MOD(INDEX(Capacity!$V$3:$W$258,MATCH(INDEX($J29:$FE29,1,$FJ29),Capacity!$V$3:$V$258,0),2)+GY$9,255),Capacity!$S$3:$S$258,0),2)))</f>
        <v/>
      </c>
      <c r="GZ30" t="str">
        <f>IF(GZ29="","",IF($FI29="Y",0,INDEX(Capacity!$S$3:$T$258,MATCH(MOD(INDEX(Capacity!$V$3:$W$258,MATCH(INDEX($J29:$FE29,1,$FJ29),Capacity!$V$3:$V$258,0),2)+GZ$9,255),Capacity!$S$3:$S$258,0),2)))</f>
        <v/>
      </c>
      <c r="HA30" t="str">
        <f>IF(HA29="","",IF($FI29="Y",0,INDEX(Capacity!$S$3:$T$258,MATCH(MOD(INDEX(Capacity!$V$3:$W$258,MATCH(INDEX($J29:$FE29,1,$FJ29),Capacity!$V$3:$V$258,0),2)+HA$9,255),Capacity!$S$3:$S$258,0),2)))</f>
        <v/>
      </c>
      <c r="HB30" t="str">
        <f>IF(HB29="","",IF($FI29="Y",0,INDEX(Capacity!$S$3:$T$258,MATCH(MOD(INDEX(Capacity!$V$3:$W$258,MATCH(INDEX($J29:$FE29,1,$FJ29),Capacity!$V$3:$V$258,0),2)+HB$9,255),Capacity!$S$3:$S$258,0),2)))</f>
        <v/>
      </c>
      <c r="HC30" t="str">
        <f>IF(HC29="","",IF($FI29="Y",0,INDEX(Capacity!$S$3:$T$258,MATCH(MOD(INDEX(Capacity!$V$3:$W$258,MATCH(INDEX($J29:$FE29,1,$FJ29),Capacity!$V$3:$V$258,0),2)+HC$9,255),Capacity!$S$3:$S$258,0),2)))</f>
        <v/>
      </c>
      <c r="HD30" t="str">
        <f>IF(HD29="","",IF($FI29="Y",0,INDEX(Capacity!$S$3:$T$258,MATCH(MOD(INDEX(Capacity!$V$3:$W$258,MATCH(INDEX($J29:$FE29,1,$FJ29),Capacity!$V$3:$V$258,0),2)+HD$9,255),Capacity!$S$3:$S$258,0),2)))</f>
        <v/>
      </c>
      <c r="HE30" t="str">
        <f>IF(HE29="","",IF($FI29="Y",0,INDEX(Capacity!$S$3:$T$258,MATCH(MOD(INDEX(Capacity!$V$3:$W$258,MATCH(INDEX($J29:$FE29,1,$FJ29),Capacity!$V$3:$V$258,0),2)+HE$9,255),Capacity!$S$3:$S$258,0),2)))</f>
        <v/>
      </c>
      <c r="HF30" t="str">
        <f>IF(HF29="","",IF($FI29="Y",0,INDEX(Capacity!$S$3:$T$258,MATCH(MOD(INDEX(Capacity!$V$3:$W$258,MATCH(INDEX($J29:$FE29,1,$FJ29),Capacity!$V$3:$V$258,0),2)+HF$9,255),Capacity!$S$3:$S$258,0),2)))</f>
        <v/>
      </c>
      <c r="HG30" t="str">
        <f>IF(HG29="","",IF($FI29="Y",0,INDEX(Capacity!$S$3:$T$258,MATCH(MOD(INDEX(Capacity!$V$3:$W$258,MATCH(INDEX($J29:$FE29,1,$FJ29),Capacity!$V$3:$V$258,0),2)+HG$9,255),Capacity!$S$3:$S$258,0),2)))</f>
        <v/>
      </c>
      <c r="HH30" t="str">
        <f>IF(HH29="","",IF($FI29="Y",0,INDEX(Capacity!$S$3:$T$258,MATCH(MOD(INDEX(Capacity!$V$3:$W$258,MATCH(INDEX($J29:$FE29,1,$FJ29),Capacity!$V$3:$V$258,0),2)+HH$9,255),Capacity!$S$3:$S$258,0),2)))</f>
        <v/>
      </c>
      <c r="HI30" t="str">
        <f>IF(HI29="","",IF($FI29="Y",0,INDEX(Capacity!$S$3:$T$258,MATCH(MOD(INDEX(Capacity!$V$3:$W$258,MATCH(INDEX($J29:$FE29,1,$FJ29),Capacity!$V$3:$V$258,0),2)+HI$9,255),Capacity!$S$3:$S$258,0),2)))</f>
        <v/>
      </c>
      <c r="HJ30" t="str">
        <f>IF(HJ29="","",IF($FI29="Y",0,INDEX(Capacity!$S$3:$T$258,MATCH(MOD(INDEX(Capacity!$V$3:$W$258,MATCH(INDEX($J29:$FE29,1,$FJ29),Capacity!$V$3:$V$258,0),2)+HJ$9,255),Capacity!$S$3:$S$258,0),2)))</f>
        <v/>
      </c>
      <c r="HK30" t="str">
        <f>IF(HK29="","",IF($FI29="Y",0,INDEX(Capacity!$S$3:$T$258,MATCH(MOD(INDEX(Capacity!$V$3:$W$258,MATCH(INDEX($J29:$FE29,1,$FJ29),Capacity!$V$3:$V$258,0),2)+HK$9,255),Capacity!$S$3:$S$258,0),2)))</f>
        <v/>
      </c>
      <c r="HL30" t="str">
        <f>IF(HL29="","",IF($FI29="Y",0,INDEX(Capacity!$S$3:$T$258,MATCH(MOD(INDEX(Capacity!$V$3:$W$258,MATCH(INDEX($J29:$FE29,1,$FJ29),Capacity!$V$3:$V$258,0),2)+HL$9,255),Capacity!$S$3:$S$258,0),2)))</f>
        <v/>
      </c>
      <c r="HM30" t="str">
        <f>IF(HM29="","",IF($FI29="Y",0,INDEX(Capacity!$S$3:$T$258,MATCH(MOD(INDEX(Capacity!$V$3:$W$258,MATCH(INDEX($J29:$FE29,1,$FJ29),Capacity!$V$3:$V$258,0),2)+HM$9,255),Capacity!$S$3:$S$258,0),2)))</f>
        <v/>
      </c>
      <c r="HN30" t="str">
        <f>IF(HN29="","",IF($FI29="Y",0,INDEX(Capacity!$S$3:$T$258,MATCH(MOD(INDEX(Capacity!$V$3:$W$258,MATCH(INDEX($J29:$FE29,1,$FJ29),Capacity!$V$3:$V$258,0),2)+HN$9,255),Capacity!$S$3:$S$258,0),2)))</f>
        <v/>
      </c>
      <c r="HO30" t="str">
        <f>IF(HO29="","",IF($FI29="Y",0,INDEX(Capacity!$S$3:$T$258,MATCH(MOD(INDEX(Capacity!$V$3:$W$258,MATCH(INDEX($J29:$FE29,1,$FJ29),Capacity!$V$3:$V$258,0),2)+HO$9,255),Capacity!$S$3:$S$258,0),2)))</f>
        <v/>
      </c>
      <c r="HP30" t="str">
        <f>IF(HP29="","",IF($FI29="Y",0,INDEX(Capacity!$S$3:$T$258,MATCH(MOD(INDEX(Capacity!$V$3:$W$258,MATCH(INDEX($J29:$FE29,1,$FJ29),Capacity!$V$3:$V$258,0),2)+HP$9,255),Capacity!$S$3:$S$258,0),2)))</f>
        <v/>
      </c>
      <c r="HQ30" t="str">
        <f>IF(HQ29="","",IF($FI29="Y",0,INDEX(Capacity!$S$3:$T$258,MATCH(MOD(INDEX(Capacity!$V$3:$W$258,MATCH(INDEX($J29:$FE29,1,$FJ29),Capacity!$V$3:$V$258,0),2)+HQ$9,255),Capacity!$S$3:$S$258,0),2)))</f>
        <v/>
      </c>
      <c r="HR30" t="str">
        <f>IF(HR29="","",IF($FI29="Y",0,INDEX(Capacity!$S$3:$T$258,MATCH(MOD(INDEX(Capacity!$V$3:$W$258,MATCH(INDEX($J29:$FE29,1,$FJ29),Capacity!$V$3:$V$258,0),2)+HR$9,255),Capacity!$S$3:$S$258,0),2)))</f>
        <v/>
      </c>
      <c r="HS30" t="str">
        <f>IF(HS29="","",IF($FI29="Y",0,INDEX(Capacity!$S$3:$T$258,MATCH(MOD(INDEX(Capacity!$V$3:$W$258,MATCH(INDEX($J29:$FE29,1,$FJ29),Capacity!$V$3:$V$258,0),2)+HS$9,255),Capacity!$S$3:$S$258,0),2)))</f>
        <v/>
      </c>
      <c r="HT30" t="str">
        <f>IF(HT29="","",IF($FI29="Y",0,INDEX(Capacity!$S$3:$T$258,MATCH(MOD(INDEX(Capacity!$V$3:$W$258,MATCH(INDEX($J29:$FE29,1,$FJ29),Capacity!$V$3:$V$258,0),2)+HT$9,255),Capacity!$S$3:$S$258,0),2)))</f>
        <v/>
      </c>
      <c r="HU30" t="str">
        <f>IF(HU29="","",IF($FI29="Y",0,INDEX(Capacity!$S$3:$T$258,MATCH(MOD(INDEX(Capacity!$V$3:$W$258,MATCH(INDEX($J29:$FE29,1,$FJ29),Capacity!$V$3:$V$258,0),2)+HU$9,255),Capacity!$S$3:$S$258,0),2)))</f>
        <v/>
      </c>
      <c r="HV30" t="str">
        <f>IF(HV29="","",IF($FI29="Y",0,INDEX(Capacity!$S$3:$T$258,MATCH(MOD(INDEX(Capacity!$V$3:$W$258,MATCH(INDEX($J29:$FE29,1,$FJ29),Capacity!$V$3:$V$258,0),2)+HV$9,255),Capacity!$S$3:$S$258,0),2)))</f>
        <v/>
      </c>
      <c r="HW30" t="str">
        <f>IF(HW29="","",IF($FI29="Y",0,INDEX(Capacity!$S$3:$T$258,MATCH(MOD(INDEX(Capacity!$V$3:$W$258,MATCH(INDEX($J29:$FE29,1,$FJ29),Capacity!$V$3:$V$258,0),2)+HW$9,255),Capacity!$S$3:$S$258,0),2)))</f>
        <v/>
      </c>
      <c r="HX30" t="str">
        <f>IF(HX29="","",IF($FI29="Y",0,INDEX(Capacity!$S$3:$T$258,MATCH(MOD(INDEX(Capacity!$V$3:$W$258,MATCH(INDEX($J29:$FE29,1,$FJ29),Capacity!$V$3:$V$258,0),2)+HX$9,255),Capacity!$S$3:$S$258,0),2)))</f>
        <v/>
      </c>
      <c r="HY30" t="str">
        <f>IF(HY29="","",IF($FI29="Y",0,INDEX(Capacity!$S$3:$T$258,MATCH(MOD(INDEX(Capacity!$V$3:$W$258,MATCH(INDEX($J29:$FE29,1,$FJ29),Capacity!$V$3:$V$258,0),2)+HY$9,255),Capacity!$S$3:$S$258,0),2)))</f>
        <v/>
      </c>
      <c r="HZ30" t="str">
        <f>IF(HZ29="","",IF($FI29="Y",0,INDEX(Capacity!$S$3:$T$258,MATCH(MOD(INDEX(Capacity!$V$3:$W$258,MATCH(INDEX($J29:$FE29,1,$FJ29),Capacity!$V$3:$V$258,0),2)+HZ$9,255),Capacity!$S$3:$S$258,0),2)))</f>
        <v/>
      </c>
      <c r="IA30" t="str">
        <f>IF(IA29="","",IF($FI29="Y",0,INDEX(Capacity!$S$3:$T$258,MATCH(MOD(INDEX(Capacity!$V$3:$W$258,MATCH(INDEX($J29:$FE29,1,$FJ29),Capacity!$V$3:$V$258,0),2)+IA$9,255),Capacity!$S$3:$S$258,0),2)))</f>
        <v/>
      </c>
      <c r="IB30" t="str">
        <f>IF(IB29="","",IF($FI29="Y",0,INDEX(Capacity!$S$3:$T$258,MATCH(MOD(INDEX(Capacity!$V$3:$W$258,MATCH(INDEX($J29:$FE29,1,$FJ29),Capacity!$V$3:$V$258,0),2)+IB$9,255),Capacity!$S$3:$S$258,0),2)))</f>
        <v/>
      </c>
      <c r="IC30" t="str">
        <f>IF(IC29="","",IF($FI29="Y",0,INDEX(Capacity!$S$3:$T$258,MATCH(MOD(INDEX(Capacity!$V$3:$W$258,MATCH(INDEX($J29:$FE29,1,$FJ29),Capacity!$V$3:$V$258,0),2)+IC$9,255),Capacity!$S$3:$S$258,0),2)))</f>
        <v/>
      </c>
      <c r="ID30" t="str">
        <f>IF(ID29="","",IF($FI29="Y",0,INDEX(Capacity!$S$3:$T$258,MATCH(MOD(INDEX(Capacity!$V$3:$W$258,MATCH(INDEX($J29:$FE29,1,$FJ29),Capacity!$V$3:$V$258,0),2)+ID$9,255),Capacity!$S$3:$S$258,0),2)))</f>
        <v/>
      </c>
      <c r="IE30" t="str">
        <f>IF(IE29="","",IF($FI29="Y",0,INDEX(Capacity!$S$3:$T$258,MATCH(MOD(INDEX(Capacity!$V$3:$W$258,MATCH(INDEX($J29:$FE29,1,$FJ29),Capacity!$V$3:$V$258,0),2)+IE$9,255),Capacity!$S$3:$S$258,0),2)))</f>
        <v/>
      </c>
      <c r="IF30" t="str">
        <f>IF(IF29="","",IF($FI29="Y",0,INDEX(Capacity!$S$3:$T$258,MATCH(MOD(INDEX(Capacity!$V$3:$W$258,MATCH(INDEX($J29:$FE29,1,$FJ29),Capacity!$V$3:$V$258,0),2)+IF$9,255),Capacity!$S$3:$S$258,0),2)))</f>
        <v/>
      </c>
      <c r="IG30" t="str">
        <f>IF(IG29="","",IF($FI29="Y",0,INDEX(Capacity!$S$3:$T$258,MATCH(MOD(INDEX(Capacity!$V$3:$W$258,MATCH(INDEX($J29:$FE29,1,$FJ29),Capacity!$V$3:$V$258,0),2)+IG$9,255),Capacity!$S$3:$S$258,0),2)))</f>
        <v/>
      </c>
      <c r="IH30" t="str">
        <f>IF(IH29="","",IF($FI29="Y",0,INDEX(Capacity!$S$3:$T$258,MATCH(MOD(INDEX(Capacity!$V$3:$W$258,MATCH(INDEX($J29:$FE29,1,$FJ29),Capacity!$V$3:$V$258,0),2)+IH$9,255),Capacity!$S$3:$S$258,0),2)))</f>
        <v/>
      </c>
      <c r="II30" t="str">
        <f>IF(II29="","",IF($FI29="Y",0,INDEX(Capacity!$S$3:$T$258,MATCH(MOD(INDEX(Capacity!$V$3:$W$258,MATCH(INDEX($J29:$FE29,1,$FJ29),Capacity!$V$3:$V$258,0),2)+II$9,255),Capacity!$S$3:$S$258,0),2)))</f>
        <v/>
      </c>
      <c r="IJ30" t="str">
        <f>IF(IJ29="","",IF($FI29="Y",0,INDEX(Capacity!$S$3:$T$258,MATCH(MOD(INDEX(Capacity!$V$3:$W$258,MATCH(INDEX($J29:$FE29,1,$FJ29),Capacity!$V$3:$V$258,0),2)+IJ$9,255),Capacity!$S$3:$S$258,0),2)))</f>
        <v/>
      </c>
      <c r="IK30" t="str">
        <f>IF(IK29="","",IF($FI29="Y",0,INDEX(Capacity!$S$3:$T$258,MATCH(MOD(INDEX(Capacity!$V$3:$W$258,MATCH(INDEX($J29:$FE29,1,$FJ29),Capacity!$V$3:$V$258,0),2)+IK$9,255),Capacity!$S$3:$S$258,0),2)))</f>
        <v/>
      </c>
      <c r="IL30" t="str">
        <f>IF(IL29="","",IF($FI29="Y",0,INDEX(Capacity!$S$3:$T$258,MATCH(MOD(INDEX(Capacity!$V$3:$W$258,MATCH(INDEX($J29:$FE29,1,$FJ29),Capacity!$V$3:$V$258,0),2)+IL$9,255),Capacity!$S$3:$S$258,0),2)))</f>
        <v/>
      </c>
      <c r="IM30" t="str">
        <f>IF(IM29="","",IF($FI29="Y",0,INDEX(Capacity!$S$3:$T$258,MATCH(MOD(INDEX(Capacity!$V$3:$W$258,MATCH(INDEX($J29:$FE29,1,$FJ29),Capacity!$V$3:$V$258,0),2)+IM$9,255),Capacity!$S$3:$S$258,0),2)))</f>
        <v/>
      </c>
      <c r="IN30" t="str">
        <f>IF(IN29="","",IF($FI29="Y",0,INDEX(Capacity!$S$3:$T$258,MATCH(MOD(INDEX(Capacity!$V$3:$W$258,MATCH(INDEX($J29:$FE29,1,$FJ29),Capacity!$V$3:$V$258,0),2)+IN$9,255),Capacity!$S$3:$S$258,0),2)))</f>
        <v/>
      </c>
      <c r="IO30" t="str">
        <f>IF(IO29="","",IF($FI29="Y",0,INDEX(Capacity!$S$3:$T$258,MATCH(MOD(INDEX(Capacity!$V$3:$W$258,MATCH(INDEX($J29:$FE29,1,$FJ29),Capacity!$V$3:$V$258,0),2)+IO$9,255),Capacity!$S$3:$S$258,0),2)))</f>
        <v/>
      </c>
      <c r="IP30" t="str">
        <f>IF(IP29="","",IF($FI29="Y",0,INDEX(Capacity!$S$3:$T$258,MATCH(MOD(INDEX(Capacity!$V$3:$W$258,MATCH(INDEX($J29:$FE29,1,$FJ29),Capacity!$V$3:$V$258,0),2)+IP$9,255),Capacity!$S$3:$S$258,0),2)))</f>
        <v/>
      </c>
      <c r="IQ30" t="str">
        <f>IF(IQ29="","",IF($FI29="Y",0,INDEX(Capacity!$S$3:$T$258,MATCH(MOD(INDEX(Capacity!$V$3:$W$258,MATCH(INDEX($J29:$FE29,1,$FJ29),Capacity!$V$3:$V$258,0),2)+IQ$9,255),Capacity!$S$3:$S$258,0),2)))</f>
        <v/>
      </c>
      <c r="IR30" t="str">
        <f>IF(IR29="","",IF($FI29="Y",0,INDEX(Capacity!$S$3:$T$258,MATCH(MOD(INDEX(Capacity!$V$3:$W$258,MATCH(INDEX($J29:$FE29,1,$FJ29),Capacity!$V$3:$V$258,0),2)+IR$9,255),Capacity!$S$3:$S$258,0),2)))</f>
        <v/>
      </c>
      <c r="IS30" t="str">
        <f>IF(IS29="","",IF($FI29="Y",0,INDEX(Capacity!$S$3:$T$258,MATCH(MOD(INDEX(Capacity!$V$3:$W$258,MATCH(INDEX($J29:$FE29,1,$FJ29),Capacity!$V$3:$V$258,0),2)+IS$9,255),Capacity!$S$3:$S$258,0),2)))</f>
        <v/>
      </c>
      <c r="IT30" t="str">
        <f>IF(IT29="","",IF($FI29="Y",0,INDEX(Capacity!$S$3:$T$258,MATCH(MOD(INDEX(Capacity!$V$3:$W$258,MATCH(INDEX($J29:$FE29,1,$FJ29),Capacity!$V$3:$V$258,0),2)+IT$9,255),Capacity!$S$3:$S$258,0),2)))</f>
        <v/>
      </c>
      <c r="IU30" t="str">
        <f>IF(IU29="","",IF($FI29="Y",0,INDEX(Capacity!$S$3:$T$258,MATCH(MOD(INDEX(Capacity!$V$3:$W$258,MATCH(INDEX($J29:$FE29,1,$FJ29),Capacity!$V$3:$V$258,0),2)+IU$9,255),Capacity!$S$3:$S$258,0),2)))</f>
        <v/>
      </c>
      <c r="IV30" t="str">
        <f>IF(IV29="","",IF($FI29="Y",0,INDEX(Capacity!$S$3:$T$258,MATCH(MOD(INDEX(Capacity!$V$3:$W$258,MATCH(INDEX($J29:$FE29,1,$FJ29),Capacity!$V$3:$V$258,0),2)+IV$9,255),Capacity!$S$3:$S$258,0),2)))</f>
        <v/>
      </c>
      <c r="IW30" t="str">
        <f>IF(IW29="","",IF($FI29="Y",0,INDEX(Capacity!$S$3:$T$258,MATCH(MOD(INDEX(Capacity!$V$3:$W$258,MATCH(INDEX($J29:$FE29,1,$FJ29),Capacity!$V$3:$V$258,0),2)+IW$9,255),Capacity!$S$3:$S$258,0),2)))</f>
        <v/>
      </c>
      <c r="IX30" t="str">
        <f>IF(IX29="","",IF($FI29="Y",0,INDEX(Capacity!$S$3:$T$258,MATCH(MOD(INDEX(Capacity!$V$3:$W$258,MATCH(INDEX($J29:$FE29,1,$FJ29),Capacity!$V$3:$V$258,0),2)+IX$9,255),Capacity!$S$3:$S$258,0),2)))</f>
        <v/>
      </c>
      <c r="IY30" t="str">
        <f>IF(IY29="","",IF($FI29="Y",0,INDEX(Capacity!$S$3:$T$258,MATCH(MOD(INDEX(Capacity!$V$3:$W$258,MATCH(INDEX($J29:$FE29,1,$FJ29),Capacity!$V$3:$V$258,0),2)+IY$9,255),Capacity!$S$3:$S$258,0),2)))</f>
        <v/>
      </c>
      <c r="IZ30" t="str">
        <f>IF(IZ29="","",IF($FI29="Y",0,INDEX(Capacity!$S$3:$T$258,MATCH(MOD(INDEX(Capacity!$V$3:$W$258,MATCH(INDEX($J29:$FE29,1,$FJ29),Capacity!$V$3:$V$258,0),2)+IZ$9,255),Capacity!$S$3:$S$258,0),2)))</f>
        <v/>
      </c>
      <c r="JA30" t="str">
        <f>IF(JA29="","",IF($FI29="Y",0,INDEX(Capacity!$S$3:$T$258,MATCH(MOD(INDEX(Capacity!$V$3:$W$258,MATCH(INDEX($J29:$FE29,1,$FJ29),Capacity!$V$3:$V$258,0),2)+JA$9,255),Capacity!$S$3:$S$258,0),2)))</f>
        <v/>
      </c>
      <c r="JB30" t="str">
        <f>IF(JB29="","",IF($FI29="Y",0,INDEX(Capacity!$S$3:$T$258,MATCH(MOD(INDEX(Capacity!$V$3:$W$258,MATCH(INDEX($J29:$FE29,1,$FJ29),Capacity!$V$3:$V$258,0),2)+JB$9,255),Capacity!$S$3:$S$258,0),2)))</f>
        <v/>
      </c>
      <c r="JC30" t="str">
        <f>IF(JC29="","",IF($FI29="Y",0,INDEX(Capacity!$S$3:$T$258,MATCH(MOD(INDEX(Capacity!$V$3:$W$258,MATCH(INDEX($J29:$FE29,1,$FJ29),Capacity!$V$3:$V$258,0),2)+JC$9,255),Capacity!$S$3:$S$258,0),2)))</f>
        <v/>
      </c>
      <c r="JD30" t="str">
        <f>IF(JD29="","",IF($FI29="Y",0,INDEX(Capacity!$S$3:$T$258,MATCH(MOD(INDEX(Capacity!$V$3:$W$258,MATCH(INDEX($J29:$FE29,1,$FJ29),Capacity!$V$3:$V$258,0),2)+JD$9,255),Capacity!$S$3:$S$258,0),2)))</f>
        <v/>
      </c>
      <c r="JE30" t="str">
        <f>IF(JE29="","",IF($FI29="Y",0,INDEX(Capacity!$S$3:$T$258,MATCH(MOD(INDEX(Capacity!$V$3:$W$258,MATCH(INDEX($J29:$FE29,1,$FJ29),Capacity!$V$3:$V$258,0),2)+JE$9,255),Capacity!$S$3:$S$258,0),2)))</f>
        <v/>
      </c>
      <c r="JF30" t="str">
        <f>IF(JF29="","",IF($FI29="Y",0,INDEX(Capacity!$S$3:$T$258,MATCH(MOD(INDEX(Capacity!$V$3:$W$258,MATCH(INDEX($J29:$FE29,1,$FJ29),Capacity!$V$3:$V$258,0),2)+JF$9,255),Capacity!$S$3:$S$258,0),2)))</f>
        <v/>
      </c>
      <c r="JG30" t="str">
        <f>IF(JG29="","",IF($FI29="Y",0,INDEX(Capacity!$S$3:$T$258,MATCH(MOD(INDEX(Capacity!$V$3:$W$258,MATCH(INDEX($J29:$FE29,1,$FJ29),Capacity!$V$3:$V$258,0),2)+JG$9,255),Capacity!$S$3:$S$258,0),2)))</f>
        <v/>
      </c>
      <c r="JH30" t="str">
        <f>IF(JH29="","",IF($FI29="Y",0,INDEX(Capacity!$S$3:$T$258,MATCH(MOD(INDEX(Capacity!$V$3:$W$258,MATCH(INDEX($J29:$FE29,1,$FJ29),Capacity!$V$3:$V$258,0),2)+JH$9,255),Capacity!$S$3:$S$258,0),2)))</f>
        <v/>
      </c>
      <c r="JI30" t="str">
        <f>IF(JI29="","",IF($FI29="Y",0,INDEX(Capacity!$S$3:$T$258,MATCH(MOD(INDEX(Capacity!$V$3:$W$258,MATCH(INDEX($J29:$FE29,1,$FJ29),Capacity!$V$3:$V$258,0),2)+JI$9,255),Capacity!$S$3:$S$258,0),2)))</f>
        <v/>
      </c>
      <c r="JJ30" t="str">
        <f>IF(JJ29="","",IF($FI29="Y",0,INDEX(Capacity!$S$3:$T$258,MATCH(MOD(INDEX(Capacity!$V$3:$W$258,MATCH(INDEX($J29:$FE29,1,$FJ29),Capacity!$V$3:$V$258,0),2)+JJ$9,255),Capacity!$S$3:$S$258,0),2)))</f>
        <v/>
      </c>
      <c r="JK30" t="str">
        <f>IF(JK29="","",IF($FI29="Y",0,INDEX(Capacity!$S$3:$T$258,MATCH(MOD(INDEX(Capacity!$V$3:$W$258,MATCH(INDEX($J29:$FE29,1,$FJ29),Capacity!$V$3:$V$258,0),2)+JK$9,255),Capacity!$S$3:$S$258,0),2)))</f>
        <v/>
      </c>
      <c r="JL30" t="str">
        <f>IF(JL29="","",IF($FI29="Y",0,INDEX(Capacity!$S$3:$T$258,MATCH(MOD(INDEX(Capacity!$V$3:$W$258,MATCH(INDEX($J29:$FE29,1,$FJ29),Capacity!$V$3:$V$258,0),2)+JL$9,255),Capacity!$S$3:$S$258,0),2)))</f>
        <v/>
      </c>
      <c r="JM30" t="str">
        <f>IF(JM29="","",IF($FI29="Y",0,INDEX(Capacity!$S$3:$T$258,MATCH(MOD(INDEX(Capacity!$V$3:$W$258,MATCH(INDEX($J29:$FE29,1,$FJ29),Capacity!$V$3:$V$258,0),2)+JM$9,255),Capacity!$S$3:$S$258,0),2)))</f>
        <v/>
      </c>
      <c r="JN30" t="str">
        <f>IF(JN29="","",IF($FI29="Y",0,INDEX(Capacity!$S$3:$T$258,MATCH(MOD(INDEX(Capacity!$V$3:$W$258,MATCH(INDEX($J29:$FE29,1,$FJ29),Capacity!$V$3:$V$258,0),2)+JN$9,255),Capacity!$S$3:$S$258,0),2)))</f>
        <v/>
      </c>
      <c r="JO30" t="str">
        <f>IF(JO29="","",IF($FI29="Y",0,INDEX(Capacity!$S$3:$T$258,MATCH(MOD(INDEX(Capacity!$V$3:$W$258,MATCH(INDEX($J29:$FE29,1,$FJ29),Capacity!$V$3:$V$258,0),2)+JO$9,255),Capacity!$S$3:$S$258,0),2)))</f>
        <v/>
      </c>
      <c r="JP30" t="str">
        <f>IF(JP29="","",IF($FI29="Y",0,INDEX(Capacity!$S$3:$T$258,MATCH(MOD(INDEX(Capacity!$V$3:$W$258,MATCH(INDEX($J29:$FE29,1,$FJ29),Capacity!$V$3:$V$258,0),2)+JP$9,255),Capacity!$S$3:$S$258,0),2)))</f>
        <v/>
      </c>
      <c r="JQ30" t="str">
        <f>IF(JQ29="","",IF($FI29="Y",0,INDEX(Capacity!$S$3:$T$258,MATCH(MOD(INDEX(Capacity!$V$3:$W$258,MATCH(INDEX($J29:$FE29,1,$FJ29),Capacity!$V$3:$V$258,0),2)+JQ$9,255),Capacity!$S$3:$S$258,0),2)))</f>
        <v/>
      </c>
      <c r="JR30" t="str">
        <f>IF(JR29="","",IF($FI29="Y",0,INDEX(Capacity!$S$3:$T$258,MATCH(MOD(INDEX(Capacity!$V$3:$W$258,MATCH(INDEX($J29:$FE29,1,$FJ29),Capacity!$V$3:$V$258,0),2)+JR$9,255),Capacity!$S$3:$S$258,0),2)))</f>
        <v/>
      </c>
      <c r="JS30" t="str">
        <f>IF(JS29="","",IF($FI29="Y",0,INDEX(Capacity!$S$3:$T$258,MATCH(MOD(INDEX(Capacity!$V$3:$W$258,MATCH(INDEX($J29:$FE29,1,$FJ29),Capacity!$V$3:$V$258,0),2)+JS$9,255),Capacity!$S$3:$S$258,0),2)))</f>
        <v/>
      </c>
      <c r="JT30" t="str">
        <f>IF(JT29="","",IF($FI29="Y",0,INDEX(Capacity!$S$3:$T$258,MATCH(MOD(INDEX(Capacity!$V$3:$W$258,MATCH(INDEX($J29:$FE29,1,$FJ29),Capacity!$V$3:$V$258,0),2)+JT$9,255),Capacity!$S$3:$S$258,0),2)))</f>
        <v/>
      </c>
      <c r="JU30" t="str">
        <f>IF(JU29="","",IF($FI29="Y",0,INDEX(Capacity!$S$3:$T$258,MATCH(MOD(INDEX(Capacity!$V$3:$W$258,MATCH(INDEX($J29:$FE29,1,$FJ29),Capacity!$V$3:$V$258,0),2)+JU$9,255),Capacity!$S$3:$S$258,0),2)))</f>
        <v/>
      </c>
      <c r="JV30" t="str">
        <f>IF(JV29="","",IF($FI29="Y",0,INDEX(Capacity!$S$3:$T$258,MATCH(MOD(INDEX(Capacity!$V$3:$W$258,MATCH(INDEX($J29:$FE29,1,$FJ29),Capacity!$V$3:$V$258,0),2)+JV$9,255),Capacity!$S$3:$S$258,0),2)))</f>
        <v/>
      </c>
      <c r="JW30" t="str">
        <f>IF(JW29="","",IF($FI29="Y",0,INDEX(Capacity!$S$3:$T$258,MATCH(MOD(INDEX(Capacity!$V$3:$W$258,MATCH(INDEX($J29:$FE29,1,$FJ29),Capacity!$V$3:$V$258,0),2)+JW$9,255),Capacity!$S$3:$S$258,0),2)))</f>
        <v/>
      </c>
      <c r="JX30" t="str">
        <f>IF(JX29="","",IF($FI29="Y",0,INDEX(Capacity!$S$3:$T$258,MATCH(MOD(INDEX(Capacity!$V$3:$W$258,MATCH(INDEX($J29:$FE29,1,$FJ29),Capacity!$V$3:$V$258,0),2)+JX$9,255),Capacity!$S$3:$S$258,0),2)))</f>
        <v/>
      </c>
      <c r="JY30" t="str">
        <f>IF(JY29="","",IF($FI29="Y",0,INDEX(Capacity!$S$3:$T$258,MATCH(MOD(INDEX(Capacity!$V$3:$W$258,MATCH(INDEX($J29:$FE29,1,$FJ29),Capacity!$V$3:$V$258,0),2)+JY$9,255),Capacity!$S$3:$S$258,0),2)))</f>
        <v/>
      </c>
      <c r="JZ30" t="str">
        <f>IF(JZ29="","",IF($FI29="Y",0,INDEX(Capacity!$S$3:$T$258,MATCH(MOD(INDEX(Capacity!$V$3:$W$258,MATCH(INDEX($J29:$FE29,1,$FJ29),Capacity!$V$3:$V$258,0),2)+JZ$9,255),Capacity!$S$3:$S$258,0),2)))</f>
        <v/>
      </c>
      <c r="KA30" t="str">
        <f>IF(KA29="","",IF($FI29="Y",0,INDEX(Capacity!$S$3:$T$258,MATCH(MOD(INDEX(Capacity!$V$3:$W$258,MATCH(INDEX($J29:$FE29,1,$FJ29),Capacity!$V$3:$V$258,0),2)+KA$9,255),Capacity!$S$3:$S$258,0),2)))</f>
        <v/>
      </c>
      <c r="KB30" t="str">
        <f>IF(KB29="","",IF($FI29="Y",0,INDEX(Capacity!$S$3:$T$258,MATCH(MOD(INDEX(Capacity!$V$3:$W$258,MATCH(INDEX($J29:$FE29,1,$FJ29),Capacity!$V$3:$V$258,0),2)+KB$9,255),Capacity!$S$3:$S$258,0),2)))</f>
        <v/>
      </c>
      <c r="KC30" t="str">
        <f>IF(KC29="","",IF($FI29="Y",0,INDEX(Capacity!$S$3:$T$258,MATCH(MOD(INDEX(Capacity!$V$3:$W$258,MATCH(INDEX($J29:$FE29,1,$FJ29),Capacity!$V$3:$V$258,0),2)+KC$9,255),Capacity!$S$3:$S$258,0),2)))</f>
        <v/>
      </c>
      <c r="KD30" t="str">
        <f>IF(KD29="","",IF($FI29="Y",0,INDEX(Capacity!$S$3:$T$258,MATCH(MOD(INDEX(Capacity!$V$3:$W$258,MATCH(INDEX($J29:$FE29,1,$FJ29),Capacity!$V$3:$V$258,0),2)+KD$9,255),Capacity!$S$3:$S$258,0),2)))</f>
        <v/>
      </c>
      <c r="KE30" t="str">
        <f>IF(KE29="","",IF($FI29="Y",0,INDEX(Capacity!$S$3:$T$258,MATCH(MOD(INDEX(Capacity!$V$3:$W$258,MATCH(INDEX($J29:$FE29,1,$FJ29),Capacity!$V$3:$V$258,0),2)+KE$9,255),Capacity!$S$3:$S$258,0),2)))</f>
        <v/>
      </c>
      <c r="KF30" t="str">
        <f>IF(KF29="","",IF($FI29="Y",0,INDEX(Capacity!$S$3:$T$258,MATCH(MOD(INDEX(Capacity!$V$3:$W$258,MATCH(INDEX($J29:$FE29,1,$FJ29),Capacity!$V$3:$V$258,0),2)+KF$9,255),Capacity!$S$3:$S$258,0),2)))</f>
        <v/>
      </c>
      <c r="KG30" t="str">
        <f>IF(KG29="","",IF($FI29="Y",0,INDEX(Capacity!$S$3:$T$258,MATCH(MOD(INDEX(Capacity!$V$3:$W$258,MATCH(INDEX($J29:$FE29,1,$FJ29),Capacity!$V$3:$V$258,0),2)+KG$9,255),Capacity!$S$3:$S$258,0),2)))</f>
        <v/>
      </c>
      <c r="KH30" t="str">
        <f>IF(KH29="","",IF($FI29="Y",0,INDEX(Capacity!$S$3:$T$258,MATCH(MOD(INDEX(Capacity!$V$3:$W$258,MATCH(INDEX($J29:$FE29,1,$FJ29),Capacity!$V$3:$V$258,0),2)+KH$9,255),Capacity!$S$3:$S$258,0),2)))</f>
        <v/>
      </c>
      <c r="KI30" t="str">
        <f>IF(KI29="","",IF($FI29="Y",0,INDEX(Capacity!$S$3:$T$258,MATCH(MOD(INDEX(Capacity!$V$3:$W$258,MATCH(INDEX($J29:$FE29,1,$FJ29),Capacity!$V$3:$V$258,0),2)+KI$9,255),Capacity!$S$3:$S$258,0),2)))</f>
        <v/>
      </c>
      <c r="KJ30" t="str">
        <f>IF(KJ29="","",IF($FI29="Y",0,INDEX(Capacity!$S$3:$T$258,MATCH(MOD(INDEX(Capacity!$V$3:$W$258,MATCH(INDEX($J29:$FE29,1,$FJ29),Capacity!$V$3:$V$258,0),2)+KJ$9,255),Capacity!$S$3:$S$258,0),2)))</f>
        <v/>
      </c>
      <c r="KK30" t="str">
        <f>IF(KK29="","",IF($FI29="Y",0,INDEX(Capacity!$S$3:$T$258,MATCH(MOD(INDEX(Capacity!$V$3:$W$258,MATCH(INDEX($J29:$FE29,1,$FJ29),Capacity!$V$3:$V$258,0),2)+KK$9,255),Capacity!$S$3:$S$258,0),2)))</f>
        <v/>
      </c>
      <c r="KL30" t="str">
        <f>IF(KL29="","",IF($FI29="Y",0,INDEX(Capacity!$S$3:$T$258,MATCH(MOD(INDEX(Capacity!$V$3:$W$258,MATCH(INDEX($J29:$FE29,1,$FJ29),Capacity!$V$3:$V$258,0),2)+KL$9,255),Capacity!$S$3:$S$258,0),2)))</f>
        <v/>
      </c>
      <c r="KM30" t="str">
        <f>IF(KM29="","",IF($FI29="Y",0,INDEX(Capacity!$S$3:$T$258,MATCH(MOD(INDEX(Capacity!$V$3:$W$258,MATCH(INDEX($J29:$FE29,1,$FJ29),Capacity!$V$3:$V$258,0),2)+KM$9,255),Capacity!$S$3:$S$258,0),2)))</f>
        <v/>
      </c>
      <c r="KN30" t="str">
        <f>IF(KN29="","",IF($FI29="Y",0,INDEX(Capacity!$S$3:$T$258,MATCH(MOD(INDEX(Capacity!$V$3:$W$258,MATCH(INDEX($J29:$FE29,1,$FJ29),Capacity!$V$3:$V$258,0),2)+KN$9,255),Capacity!$S$3:$S$258,0),2)))</f>
        <v/>
      </c>
      <c r="KO30" t="str">
        <f>IF(KO29="","",IF($FI29="Y",0,INDEX(Capacity!$S$3:$T$258,MATCH(MOD(INDEX(Capacity!$V$3:$W$258,MATCH(INDEX($J29:$FE29,1,$FJ29),Capacity!$V$3:$V$258,0),2)+KO$9,255),Capacity!$S$3:$S$258,0),2)))</f>
        <v/>
      </c>
      <c r="KP30" t="str">
        <f>IF(KP29="","",IF($FI29="Y",0,INDEX(Capacity!$S$3:$T$258,MATCH(MOD(INDEX(Capacity!$V$3:$W$258,MATCH(INDEX($J29:$FE29,1,$FJ29),Capacity!$V$3:$V$258,0),2)+KP$9,255),Capacity!$S$3:$S$258,0),2)))</f>
        <v/>
      </c>
      <c r="KQ30" t="str">
        <f>IF(KQ29="","",IF($FI29="Y",0,INDEX(Capacity!$S$3:$T$258,MATCH(MOD(INDEX(Capacity!$V$3:$W$258,MATCH(INDEX($J29:$FE29,1,$FJ29),Capacity!$V$3:$V$258,0),2)+KQ$9,255),Capacity!$S$3:$S$258,0),2)))</f>
        <v/>
      </c>
      <c r="KR30" t="str">
        <f>IF(KR29="","",IF($FI29="Y",0,INDEX(Capacity!$S$3:$T$258,MATCH(MOD(INDEX(Capacity!$V$3:$W$258,MATCH(INDEX($J29:$FE29,1,$FJ29),Capacity!$V$3:$V$258,0),2)+KR$9,255),Capacity!$S$3:$S$258,0),2)))</f>
        <v/>
      </c>
      <c r="KS30" t="str">
        <f>IF(KS29="","",IF($FI29="Y",0,INDEX(Capacity!$S$3:$T$258,MATCH(MOD(INDEX(Capacity!$V$3:$W$258,MATCH(INDEX($J29:$FE29,1,$FJ29),Capacity!$V$3:$V$258,0),2)+KS$9,255),Capacity!$S$3:$S$258,0),2)))</f>
        <v/>
      </c>
      <c r="KT30" t="str">
        <f>IF(KT29="","",IF($FI29="Y",0,INDEX(Capacity!$S$3:$T$258,MATCH(MOD(INDEX(Capacity!$V$3:$W$258,MATCH(INDEX($J29:$FE29,1,$FJ29),Capacity!$V$3:$V$258,0),2)+KT$9,255),Capacity!$S$3:$S$258,0),2)))</f>
        <v/>
      </c>
      <c r="KU30" t="str">
        <f>IF(KU29="","",IF($FI29="Y",0,INDEX(Capacity!$S$3:$T$258,MATCH(MOD(INDEX(Capacity!$V$3:$W$258,MATCH(INDEX($J29:$FE29,1,$FJ29),Capacity!$V$3:$V$258,0),2)+KU$9,255),Capacity!$S$3:$S$258,0),2)))</f>
        <v/>
      </c>
      <c r="KV30" t="str">
        <f>IF(KV29="","",IF($FI29="Y",0,INDEX(Capacity!$S$3:$T$258,MATCH(MOD(INDEX(Capacity!$V$3:$W$258,MATCH(INDEX($J29:$FE29,1,$FJ29),Capacity!$V$3:$V$258,0),2)+KV$9,255),Capacity!$S$3:$S$258,0),2)))</f>
        <v/>
      </c>
      <c r="KW30" t="str">
        <f>IF(KW29="","",IF($FI29="Y",0,INDEX(Capacity!$S$3:$T$258,MATCH(MOD(INDEX(Capacity!$V$3:$W$258,MATCH(INDEX($J29:$FE29,1,$FJ29),Capacity!$V$3:$V$258,0),2)+KW$9,255),Capacity!$S$3:$S$258,0),2)))</f>
        <v/>
      </c>
      <c r="KX30" t="str">
        <f>IF(KX29="","",IF($FI29="Y",0,INDEX(Capacity!$S$3:$T$258,MATCH(MOD(INDEX(Capacity!$V$3:$W$258,MATCH(INDEX($J29:$FE29,1,$FJ29),Capacity!$V$3:$V$258,0),2)+KX$9,255),Capacity!$S$3:$S$258,0),2)))</f>
        <v/>
      </c>
      <c r="KY30" t="str">
        <f>IF(KY29="","",IF($FI29="Y",0,INDEX(Capacity!$S$3:$T$258,MATCH(MOD(INDEX(Capacity!$V$3:$W$258,MATCH(INDEX($J29:$FE29,1,$FJ29),Capacity!$V$3:$V$258,0),2)+KY$9,255),Capacity!$S$3:$S$258,0),2)))</f>
        <v/>
      </c>
      <c r="KZ30" t="str">
        <f>IF(KZ29="","",IF($FI29="Y",0,INDEX(Capacity!$S$3:$T$258,MATCH(MOD(INDEX(Capacity!$V$3:$W$258,MATCH(INDEX($J29:$FE29,1,$FJ29),Capacity!$V$3:$V$258,0),2)+KZ$9,255),Capacity!$S$3:$S$258,0),2)))</f>
        <v/>
      </c>
      <c r="LA30" t="str">
        <f>IF(LA29="","",IF($FI29="Y",0,INDEX(Capacity!$S$3:$T$258,MATCH(MOD(INDEX(Capacity!$V$3:$W$258,MATCH(INDEX($J29:$FE29,1,$FJ29),Capacity!$V$3:$V$258,0),2)+LA$9,255),Capacity!$S$3:$S$258,0),2)))</f>
        <v/>
      </c>
      <c r="LB30" t="str">
        <f>IF(LB29="","",IF($FI29="Y",0,INDEX(Capacity!$S$3:$T$258,MATCH(MOD(INDEX(Capacity!$V$3:$W$258,MATCH(INDEX($J29:$FE29,1,$FJ29),Capacity!$V$3:$V$258,0),2)+LB$9,255),Capacity!$S$3:$S$258,0),2)))</f>
        <v/>
      </c>
      <c r="LC30" t="str">
        <f>IF(LC29="","",IF($FI29="Y",0,INDEX(Capacity!$S$3:$T$258,MATCH(MOD(INDEX(Capacity!$V$3:$W$258,MATCH(INDEX($J29:$FE29,1,$FJ29),Capacity!$V$3:$V$258,0),2)+LC$9,255),Capacity!$S$3:$S$258,0),2)))</f>
        <v/>
      </c>
      <c r="LD30" t="str">
        <f>IF(LD29="","",IF($FI29="Y",0,INDEX(Capacity!$S$3:$T$258,MATCH(MOD(INDEX(Capacity!$V$3:$W$258,MATCH(INDEX($J29:$FE29,1,$FJ29),Capacity!$V$3:$V$258,0),2)+LD$9,255),Capacity!$S$3:$S$258,0),2)))</f>
        <v/>
      </c>
      <c r="LE30" t="str">
        <f>IF(LE29="","",IF($FI29="Y",0,INDEX(Capacity!$S$3:$T$258,MATCH(MOD(INDEX(Capacity!$V$3:$W$258,MATCH(INDEX($J29:$FE29,1,$FJ29),Capacity!$V$3:$V$258,0),2)+LE$9,255),Capacity!$S$3:$S$258,0),2)))</f>
        <v/>
      </c>
      <c r="LF30" t="str">
        <f>IF(LF29="","",IF($FI29="Y",0,INDEX(Capacity!$S$3:$T$258,MATCH(MOD(INDEX(Capacity!$V$3:$W$258,MATCH(INDEX($J29:$FE29,1,$FJ29),Capacity!$V$3:$V$258,0),2)+LF$9,255),Capacity!$S$3:$S$258,0),2)))</f>
        <v/>
      </c>
      <c r="LG30" t="str">
        <f>IF(LG29="","",IF($FI29="Y",0,INDEX(Capacity!$S$3:$T$258,MATCH(MOD(INDEX(Capacity!$V$3:$W$258,MATCH(INDEX($J29:$FE29,1,$FJ29),Capacity!$V$3:$V$258,0),2)+LG$9,255),Capacity!$S$3:$S$258,0),2)))</f>
        <v/>
      </c>
      <c r="LH30" t="str">
        <f>IF(LH29="","",IF($FI29="Y",0,INDEX(Capacity!$S$3:$T$258,MATCH(MOD(INDEX(Capacity!$V$3:$W$258,MATCH(INDEX($J29:$FE29,1,$FJ29),Capacity!$V$3:$V$258,0),2)+LH$9,255),Capacity!$S$3:$S$258,0),2)))</f>
        <v/>
      </c>
    </row>
    <row r="31" spans="2:320" x14ac:dyDescent="0.25">
      <c r="I31" s="7">
        <f t="shared" si="26"/>
        <v>22</v>
      </c>
      <c r="J31" t="str">
        <f t="shared" si="33"/>
        <v/>
      </c>
      <c r="K31" t="str">
        <f t="shared" si="33"/>
        <v/>
      </c>
      <c r="L31" t="str">
        <f t="shared" si="33"/>
        <v/>
      </c>
      <c r="M31" t="str">
        <f t="shared" si="33"/>
        <v/>
      </c>
      <c r="N31" t="str">
        <f t="shared" si="33"/>
        <v/>
      </c>
      <c r="O31" t="str">
        <f t="shared" si="33"/>
        <v/>
      </c>
      <c r="P31" t="str">
        <f t="shared" si="33"/>
        <v/>
      </c>
      <c r="Q31" t="str">
        <f t="shared" si="33"/>
        <v/>
      </c>
      <c r="R31" t="str">
        <f t="shared" si="33"/>
        <v/>
      </c>
      <c r="S31" t="str">
        <f t="shared" si="33"/>
        <v/>
      </c>
      <c r="T31" t="str">
        <f t="shared" si="33"/>
        <v/>
      </c>
      <c r="U31" t="str">
        <f t="shared" si="33"/>
        <v/>
      </c>
      <c r="V31" t="str">
        <f t="shared" si="33"/>
        <v/>
      </c>
      <c r="W31" t="str">
        <f t="shared" si="33"/>
        <v/>
      </c>
      <c r="X31" t="str">
        <f t="shared" si="33"/>
        <v/>
      </c>
      <c r="Y31" t="str">
        <f t="shared" si="33"/>
        <v/>
      </c>
      <c r="Z31" t="str">
        <f t="shared" si="38"/>
        <v/>
      </c>
      <c r="AA31" t="str">
        <f t="shared" si="38"/>
        <v/>
      </c>
      <c r="AB31" t="str">
        <f t="shared" si="38"/>
        <v/>
      </c>
      <c r="AC31" t="str">
        <f t="shared" si="38"/>
        <v/>
      </c>
      <c r="AD31" t="str">
        <f t="shared" si="38"/>
        <v/>
      </c>
      <c r="AE31">
        <f t="shared" si="38"/>
        <v>0</v>
      </c>
      <c r="AF31">
        <f t="shared" si="38"/>
        <v>165</v>
      </c>
      <c r="AG31">
        <f t="shared" si="38"/>
        <v>194</v>
      </c>
      <c r="AH31">
        <f t="shared" si="38"/>
        <v>57</v>
      </c>
      <c r="AI31">
        <f t="shared" si="38"/>
        <v>47</v>
      </c>
      <c r="AJ31">
        <f t="shared" si="38"/>
        <v>131</v>
      </c>
      <c r="AK31">
        <f t="shared" si="38"/>
        <v>255</v>
      </c>
      <c r="AL31">
        <f t="shared" si="38"/>
        <v>10</v>
      </c>
      <c r="AM31">
        <f t="shared" si="38"/>
        <v>83</v>
      </c>
      <c r="AN31">
        <f t="shared" si="38"/>
        <v>46</v>
      </c>
      <c r="AO31">
        <f t="shared" si="38"/>
        <v>155</v>
      </c>
      <c r="AP31">
        <f t="shared" si="42"/>
        <v>236</v>
      </c>
      <c r="AQ31">
        <f t="shared" si="42"/>
        <v>17</v>
      </c>
      <c r="AR31">
        <f t="shared" si="42"/>
        <v>0</v>
      </c>
      <c r="AS31">
        <f t="shared" si="42"/>
        <v>0</v>
      </c>
      <c r="AT31">
        <f t="shared" si="42"/>
        <v>0</v>
      </c>
      <c r="AU31">
        <f t="shared" si="42"/>
        <v>0</v>
      </c>
      <c r="AV31">
        <f t="shared" si="42"/>
        <v>0</v>
      </c>
      <c r="AW31">
        <f t="shared" si="42"/>
        <v>0</v>
      </c>
      <c r="AX31">
        <f t="shared" si="42"/>
        <v>0</v>
      </c>
      <c r="AY31">
        <f t="shared" si="42"/>
        <v>0</v>
      </c>
      <c r="AZ31">
        <f t="shared" si="42"/>
        <v>0</v>
      </c>
      <c r="BA31">
        <f t="shared" si="42"/>
        <v>0</v>
      </c>
      <c r="BB31">
        <f t="shared" si="42"/>
        <v>0</v>
      </c>
      <c r="BC31">
        <f t="shared" si="42"/>
        <v>0</v>
      </c>
      <c r="BD31">
        <f t="shared" si="42"/>
        <v>0</v>
      </c>
      <c r="BE31">
        <f t="shared" si="42"/>
        <v>0</v>
      </c>
      <c r="BF31">
        <f t="shared" si="40"/>
        <v>0</v>
      </c>
      <c r="BG31">
        <f t="shared" si="40"/>
        <v>0</v>
      </c>
      <c r="BH31">
        <f t="shared" si="40"/>
        <v>0</v>
      </c>
      <c r="BI31">
        <f t="shared" si="40"/>
        <v>0</v>
      </c>
      <c r="BJ31">
        <f t="shared" si="40"/>
        <v>0</v>
      </c>
      <c r="BK31">
        <f t="shared" si="40"/>
        <v>0</v>
      </c>
      <c r="BL31">
        <f t="shared" si="40"/>
        <v>0</v>
      </c>
      <c r="BM31">
        <f t="shared" si="40"/>
        <v>0</v>
      </c>
      <c r="BN31">
        <f t="shared" si="40"/>
        <v>0</v>
      </c>
      <c r="BO31">
        <f t="shared" si="40"/>
        <v>0</v>
      </c>
      <c r="BP31">
        <f t="shared" si="40"/>
        <v>0</v>
      </c>
      <c r="BQ31">
        <f t="shared" si="40"/>
        <v>0</v>
      </c>
      <c r="BR31">
        <f t="shared" si="40"/>
        <v>0</v>
      </c>
      <c r="BS31">
        <f t="shared" si="40"/>
        <v>0</v>
      </c>
      <c r="BT31">
        <f t="shared" si="40"/>
        <v>0</v>
      </c>
      <c r="BU31">
        <f t="shared" si="40"/>
        <v>0</v>
      </c>
      <c r="BV31">
        <f t="shared" si="43"/>
        <v>0</v>
      </c>
      <c r="BW31">
        <f t="shared" si="43"/>
        <v>0</v>
      </c>
      <c r="BX31">
        <f t="shared" si="43"/>
        <v>0</v>
      </c>
      <c r="BY31">
        <f t="shared" si="43"/>
        <v>0</v>
      </c>
      <c r="BZ31">
        <f t="shared" si="43"/>
        <v>0</v>
      </c>
      <c r="CA31">
        <f t="shared" si="43"/>
        <v>0</v>
      </c>
      <c r="CB31">
        <f t="shared" si="43"/>
        <v>0</v>
      </c>
      <c r="CC31">
        <f t="shared" si="43"/>
        <v>0</v>
      </c>
      <c r="CD31">
        <f t="shared" si="43"/>
        <v>0</v>
      </c>
      <c r="CE31">
        <f t="shared" si="43"/>
        <v>0</v>
      </c>
      <c r="CF31">
        <f t="shared" si="43"/>
        <v>0</v>
      </c>
      <c r="CG31">
        <f t="shared" si="43"/>
        <v>0</v>
      </c>
      <c r="CH31">
        <f t="shared" si="43"/>
        <v>0</v>
      </c>
      <c r="CI31">
        <f t="shared" si="43"/>
        <v>0</v>
      </c>
      <c r="CJ31">
        <f t="shared" si="43"/>
        <v>0</v>
      </c>
      <c r="CK31">
        <f t="shared" si="35"/>
        <v>0</v>
      </c>
      <c r="CL31">
        <f t="shared" si="35"/>
        <v>0</v>
      </c>
      <c r="CM31">
        <f t="shared" si="35"/>
        <v>0</v>
      </c>
      <c r="CN31">
        <f t="shared" si="35"/>
        <v>0</v>
      </c>
      <c r="CO31">
        <f t="shared" si="35"/>
        <v>0</v>
      </c>
      <c r="CP31">
        <f t="shared" si="35"/>
        <v>0</v>
      </c>
      <c r="CQ31">
        <f t="shared" si="35"/>
        <v>0</v>
      </c>
      <c r="CR31">
        <f t="shared" si="35"/>
        <v>0</v>
      </c>
      <c r="CS31">
        <f t="shared" si="35"/>
        <v>0</v>
      </c>
      <c r="CT31">
        <f t="shared" si="35"/>
        <v>0</v>
      </c>
      <c r="CU31">
        <f t="shared" si="35"/>
        <v>0</v>
      </c>
      <c r="CV31">
        <f t="shared" si="35"/>
        <v>0</v>
      </c>
      <c r="CW31">
        <f t="shared" si="35"/>
        <v>0</v>
      </c>
      <c r="CX31">
        <f t="shared" si="35"/>
        <v>0</v>
      </c>
      <c r="CY31">
        <f t="shared" si="35"/>
        <v>0</v>
      </c>
      <c r="CZ31">
        <f t="shared" si="35"/>
        <v>0</v>
      </c>
      <c r="DA31">
        <f t="shared" si="41"/>
        <v>0</v>
      </c>
      <c r="DB31">
        <f t="shared" si="41"/>
        <v>0</v>
      </c>
      <c r="DC31">
        <f t="shared" si="41"/>
        <v>0</v>
      </c>
      <c r="DD31">
        <f t="shared" si="41"/>
        <v>0</v>
      </c>
      <c r="DE31">
        <f t="shared" si="41"/>
        <v>0</v>
      </c>
      <c r="DF31">
        <f t="shared" si="41"/>
        <v>0</v>
      </c>
      <c r="DG31">
        <f t="shared" si="41"/>
        <v>0</v>
      </c>
      <c r="DH31">
        <f t="shared" si="41"/>
        <v>0</v>
      </c>
      <c r="DI31">
        <f t="shared" si="41"/>
        <v>0</v>
      </c>
      <c r="DJ31">
        <f t="shared" si="41"/>
        <v>0</v>
      </c>
      <c r="DK31">
        <f t="shared" si="41"/>
        <v>0</v>
      </c>
      <c r="DL31">
        <f t="shared" si="41"/>
        <v>0</v>
      </c>
      <c r="DM31">
        <f t="shared" si="41"/>
        <v>0</v>
      </c>
      <c r="DN31">
        <f t="shared" si="41"/>
        <v>0</v>
      </c>
      <c r="DO31">
        <f t="shared" si="41"/>
        <v>0</v>
      </c>
      <c r="DP31">
        <f t="shared" si="41"/>
        <v>0</v>
      </c>
      <c r="DQ31">
        <f t="shared" si="41"/>
        <v>0</v>
      </c>
      <c r="DR31">
        <f t="shared" si="41"/>
        <v>0</v>
      </c>
      <c r="DS31">
        <f t="shared" si="41"/>
        <v>0</v>
      </c>
      <c r="DT31">
        <f t="shared" si="41"/>
        <v>0</v>
      </c>
      <c r="DU31">
        <f t="shared" si="41"/>
        <v>0</v>
      </c>
      <c r="DV31">
        <f t="shared" si="41"/>
        <v>0</v>
      </c>
      <c r="DW31">
        <f t="shared" si="41"/>
        <v>0</v>
      </c>
      <c r="DX31">
        <f t="shared" si="39"/>
        <v>0</v>
      </c>
      <c r="DY31">
        <f t="shared" si="39"/>
        <v>0</v>
      </c>
      <c r="DZ31">
        <f t="shared" si="39"/>
        <v>0</v>
      </c>
      <c r="EA31">
        <f t="shared" si="39"/>
        <v>0</v>
      </c>
      <c r="EB31">
        <f t="shared" si="39"/>
        <v>0</v>
      </c>
      <c r="EC31">
        <f t="shared" si="39"/>
        <v>0</v>
      </c>
      <c r="ED31">
        <f t="shared" si="39"/>
        <v>0</v>
      </c>
      <c r="EE31">
        <f t="shared" si="39"/>
        <v>0</v>
      </c>
      <c r="EF31">
        <f t="shared" si="39"/>
        <v>0</v>
      </c>
      <c r="EG31">
        <f t="shared" si="39"/>
        <v>0</v>
      </c>
      <c r="EH31">
        <f t="shared" si="39"/>
        <v>0</v>
      </c>
      <c r="EI31">
        <f t="shared" si="39"/>
        <v>0</v>
      </c>
      <c r="EJ31">
        <f t="shared" si="36"/>
        <v>0</v>
      </c>
      <c r="EK31">
        <f t="shared" si="36"/>
        <v>0</v>
      </c>
      <c r="EL31">
        <f t="shared" si="36"/>
        <v>0</v>
      </c>
      <c r="EM31">
        <f t="shared" si="36"/>
        <v>0</v>
      </c>
      <c r="EN31">
        <f t="shared" si="36"/>
        <v>0</v>
      </c>
      <c r="EO31">
        <f t="shared" si="36"/>
        <v>0</v>
      </c>
      <c r="EP31">
        <f t="shared" si="36"/>
        <v>0</v>
      </c>
      <c r="EQ31">
        <f t="shared" si="36"/>
        <v>0</v>
      </c>
      <c r="ER31">
        <f t="shared" si="36"/>
        <v>0</v>
      </c>
      <c r="ES31">
        <f t="shared" si="36"/>
        <v>0</v>
      </c>
      <c r="ET31">
        <f t="shared" si="36"/>
        <v>0</v>
      </c>
      <c r="EU31">
        <f t="shared" si="36"/>
        <v>0</v>
      </c>
      <c r="EV31">
        <f t="shared" si="36"/>
        <v>0</v>
      </c>
      <c r="EW31">
        <f t="shared" si="36"/>
        <v>0</v>
      </c>
      <c r="EX31">
        <f t="shared" si="36"/>
        <v>0</v>
      </c>
      <c r="EY31">
        <f t="shared" si="36"/>
        <v>0</v>
      </c>
      <c r="EZ31">
        <f t="shared" si="36"/>
        <v>0</v>
      </c>
      <c r="FA31">
        <f t="shared" si="36"/>
        <v>0</v>
      </c>
      <c r="FB31">
        <f t="shared" si="36"/>
        <v>0</v>
      </c>
      <c r="FC31">
        <f t="shared" si="36"/>
        <v>0</v>
      </c>
      <c r="FD31">
        <f t="shared" si="36"/>
        <v>0</v>
      </c>
      <c r="FE31">
        <f t="shared" si="36"/>
        <v>0</v>
      </c>
      <c r="FG31" s="48" t="str">
        <f t="shared" si="27"/>
        <v/>
      </c>
      <c r="FI31" s="1" t="str">
        <f t="shared" si="24"/>
        <v/>
      </c>
      <c r="FJ31">
        <f t="shared" si="25"/>
        <v>23</v>
      </c>
      <c r="FK31">
        <f>FM8-FJ30+1</f>
        <v>22</v>
      </c>
      <c r="FM31">
        <f>IF(FM30="","",IF($FI30="Y",0,INDEX(Capacity!$S$3:$T$258,MATCH(MOD(INDEX(Capacity!$V$3:$W$258,MATCH(INDEX($J30:$FE30,1,$FJ30),Capacity!$V$3:$V$258,0),2)+FM$9,255),Capacity!$S$3:$S$258,0),2)))</f>
        <v>219</v>
      </c>
      <c r="FN31">
        <f>IF(FN30="","",IF($FI30="Y",0,INDEX(Capacity!$S$3:$T$258,MATCH(MOD(INDEX(Capacity!$V$3:$W$258,MATCH(INDEX($J30:$FE30,1,$FJ30),Capacity!$V$3:$V$258,0),2)+FN$9,255),Capacity!$S$3:$S$258,0),2)))</f>
        <v>246</v>
      </c>
      <c r="FO31">
        <f>IF(FO30="","",IF($FI30="Y",0,INDEX(Capacity!$S$3:$T$258,MATCH(MOD(INDEX(Capacity!$V$3:$W$258,MATCH(INDEX($J30:$FE30,1,$FJ30),Capacity!$V$3:$V$258,0),2)+FO$9,255),Capacity!$S$3:$S$258,0),2)))</f>
        <v>250</v>
      </c>
      <c r="FP31">
        <f>IF(FP30="","",IF($FI30="Y",0,INDEX(Capacity!$S$3:$T$258,MATCH(MOD(INDEX(Capacity!$V$3:$W$258,MATCH(INDEX($J30:$FE30,1,$FJ30),Capacity!$V$3:$V$258,0),2)+FP$9,255),Capacity!$S$3:$S$258,0),2)))</f>
        <v>9</v>
      </c>
      <c r="FQ31">
        <f>IF(FQ30="","",IF($FI30="Y",0,INDEX(Capacity!$S$3:$T$258,MATCH(MOD(INDEX(Capacity!$V$3:$W$258,MATCH(INDEX($J30:$FE30,1,$FJ30),Capacity!$V$3:$V$258,0),2)+FQ$9,255),Capacity!$S$3:$S$258,0),2)))</f>
        <v>11</v>
      </c>
      <c r="FR31">
        <f>IF(FR30="","",IF($FI30="Y",0,INDEX(Capacity!$S$3:$T$258,MATCH(MOD(INDEX(Capacity!$V$3:$W$258,MATCH(INDEX($J30:$FE30,1,$FJ30),Capacity!$V$3:$V$258,0),2)+FR$9,255),Capacity!$S$3:$S$258,0),2)))</f>
        <v>106</v>
      </c>
      <c r="FS31">
        <f>IF(FS30="","",IF($FI30="Y",0,INDEX(Capacity!$S$3:$T$258,MATCH(MOD(INDEX(Capacity!$V$3:$W$258,MATCH(INDEX($J30:$FE30,1,$FJ30),Capacity!$V$3:$V$258,0),2)+FS$9,255),Capacity!$S$3:$S$258,0),2)))</f>
        <v>131</v>
      </c>
      <c r="FT31">
        <f>IF(FT30="","",IF($FI30="Y",0,INDEX(Capacity!$S$3:$T$258,MATCH(MOD(INDEX(Capacity!$V$3:$W$258,MATCH(INDEX($J30:$FE30,1,$FJ30),Capacity!$V$3:$V$258,0),2)+FT$9,255),Capacity!$S$3:$S$258,0),2)))</f>
        <v>88</v>
      </c>
      <c r="FU31">
        <f>IF(FU30="","",IF($FI30="Y",0,INDEX(Capacity!$S$3:$T$258,MATCH(MOD(INDEX(Capacity!$V$3:$W$258,MATCH(INDEX($J30:$FE30,1,$FJ30),Capacity!$V$3:$V$258,0),2)+FU$9,255),Capacity!$S$3:$S$258,0),2)))</f>
        <v>76</v>
      </c>
      <c r="FV31">
        <f>IF(FV30="","",IF($FI30="Y",0,INDEX(Capacity!$S$3:$T$258,MATCH(MOD(INDEX(Capacity!$V$3:$W$258,MATCH(INDEX($J30:$FE30,1,$FJ30),Capacity!$V$3:$V$258,0),2)+FV$9,255),Capacity!$S$3:$S$258,0),2)))</f>
        <v>162</v>
      </c>
      <c r="FW31">
        <f>IF(FW30="","",IF($FI30="Y",0,INDEX(Capacity!$S$3:$T$258,MATCH(MOD(INDEX(Capacity!$V$3:$W$258,MATCH(INDEX($J30:$FE30,1,$FJ30),Capacity!$V$3:$V$258,0),2)+FW$9,255),Capacity!$S$3:$S$258,0),2)))</f>
        <v>138</v>
      </c>
      <c r="FX31" t="str">
        <f>IF(FX30="","",IF($FI30="Y",0,INDEX(Capacity!$S$3:$T$258,MATCH(MOD(INDEX(Capacity!$V$3:$W$258,MATCH(INDEX($J30:$FE30,1,$FJ30),Capacity!$V$3:$V$258,0),2)+FX$9,255),Capacity!$S$3:$S$258,0),2)))</f>
        <v/>
      </c>
      <c r="FY31" t="str">
        <f>IF(FY30="","",IF($FI30="Y",0,INDEX(Capacity!$S$3:$T$258,MATCH(MOD(INDEX(Capacity!$V$3:$W$258,MATCH(INDEX($J30:$FE30,1,$FJ30),Capacity!$V$3:$V$258,0),2)+FY$9,255),Capacity!$S$3:$S$258,0),2)))</f>
        <v/>
      </c>
      <c r="FZ31" t="str">
        <f>IF(FZ30="","",IF($FI30="Y",0,INDEX(Capacity!$S$3:$T$258,MATCH(MOD(INDEX(Capacity!$V$3:$W$258,MATCH(INDEX($J30:$FE30,1,$FJ30),Capacity!$V$3:$V$258,0),2)+FZ$9,255),Capacity!$S$3:$S$258,0),2)))</f>
        <v/>
      </c>
      <c r="GA31" t="str">
        <f>IF(GA30="","",IF($FI30="Y",0,INDEX(Capacity!$S$3:$T$258,MATCH(MOD(INDEX(Capacity!$V$3:$W$258,MATCH(INDEX($J30:$FE30,1,$FJ30),Capacity!$V$3:$V$258,0),2)+GA$9,255),Capacity!$S$3:$S$258,0),2)))</f>
        <v/>
      </c>
      <c r="GB31" t="str">
        <f>IF(GB30="","",IF($FI30="Y",0,INDEX(Capacity!$S$3:$T$258,MATCH(MOD(INDEX(Capacity!$V$3:$W$258,MATCH(INDEX($J30:$FE30,1,$FJ30),Capacity!$V$3:$V$258,0),2)+GB$9,255),Capacity!$S$3:$S$258,0),2)))</f>
        <v/>
      </c>
      <c r="GC31" t="str">
        <f>IF(GC30="","",IF($FI30="Y",0,INDEX(Capacity!$S$3:$T$258,MATCH(MOD(INDEX(Capacity!$V$3:$W$258,MATCH(INDEX($J30:$FE30,1,$FJ30),Capacity!$V$3:$V$258,0),2)+GC$9,255),Capacity!$S$3:$S$258,0),2)))</f>
        <v/>
      </c>
      <c r="GD31" t="str">
        <f>IF(GD30="","",IF($FI30="Y",0,INDEX(Capacity!$S$3:$T$258,MATCH(MOD(INDEX(Capacity!$V$3:$W$258,MATCH(INDEX($J30:$FE30,1,$FJ30),Capacity!$V$3:$V$258,0),2)+GD$9,255),Capacity!$S$3:$S$258,0),2)))</f>
        <v/>
      </c>
      <c r="GE31" t="str">
        <f>IF(GE30="","",IF($FI30="Y",0,INDEX(Capacity!$S$3:$T$258,MATCH(MOD(INDEX(Capacity!$V$3:$W$258,MATCH(INDEX($J30:$FE30,1,$FJ30),Capacity!$V$3:$V$258,0),2)+GE$9,255),Capacity!$S$3:$S$258,0),2)))</f>
        <v/>
      </c>
      <c r="GF31" t="str">
        <f>IF(GF30="","",IF($FI30="Y",0,INDEX(Capacity!$S$3:$T$258,MATCH(MOD(INDEX(Capacity!$V$3:$W$258,MATCH(INDEX($J30:$FE30,1,$FJ30),Capacity!$V$3:$V$258,0),2)+GF$9,255),Capacity!$S$3:$S$258,0),2)))</f>
        <v/>
      </c>
      <c r="GG31" t="str">
        <f>IF(GG30="","",IF($FI30="Y",0,INDEX(Capacity!$S$3:$T$258,MATCH(MOD(INDEX(Capacity!$V$3:$W$258,MATCH(INDEX($J30:$FE30,1,$FJ30),Capacity!$V$3:$V$258,0),2)+GG$9,255),Capacity!$S$3:$S$258,0),2)))</f>
        <v/>
      </c>
      <c r="GH31" t="str">
        <f>IF(GH30="","",IF($FI30="Y",0,INDEX(Capacity!$S$3:$T$258,MATCH(MOD(INDEX(Capacity!$V$3:$W$258,MATCH(INDEX($J30:$FE30,1,$FJ30),Capacity!$V$3:$V$258,0),2)+GH$9,255),Capacity!$S$3:$S$258,0),2)))</f>
        <v/>
      </c>
      <c r="GI31" t="str">
        <f>IF(GI30="","",IF($FI30="Y",0,INDEX(Capacity!$S$3:$T$258,MATCH(MOD(INDEX(Capacity!$V$3:$W$258,MATCH(INDEX($J30:$FE30,1,$FJ30),Capacity!$V$3:$V$258,0),2)+GI$9,255),Capacity!$S$3:$S$258,0),2)))</f>
        <v/>
      </c>
      <c r="GJ31" t="str">
        <f>IF(GJ30="","",IF($FI30="Y",0,INDEX(Capacity!$S$3:$T$258,MATCH(MOD(INDEX(Capacity!$V$3:$W$258,MATCH(INDEX($J30:$FE30,1,$FJ30),Capacity!$V$3:$V$258,0),2)+GJ$9,255),Capacity!$S$3:$S$258,0),2)))</f>
        <v/>
      </c>
      <c r="GK31" t="str">
        <f>IF(GK30="","",IF($FI30="Y",0,INDEX(Capacity!$S$3:$T$258,MATCH(MOD(INDEX(Capacity!$V$3:$W$258,MATCH(INDEX($J30:$FE30,1,$FJ30),Capacity!$V$3:$V$258,0),2)+GK$9,255),Capacity!$S$3:$S$258,0),2)))</f>
        <v/>
      </c>
      <c r="GL31" t="str">
        <f>IF(GL30="","",IF($FI30="Y",0,INDEX(Capacity!$S$3:$T$258,MATCH(MOD(INDEX(Capacity!$V$3:$W$258,MATCH(INDEX($J30:$FE30,1,$FJ30),Capacity!$V$3:$V$258,0),2)+GL$9,255),Capacity!$S$3:$S$258,0),2)))</f>
        <v/>
      </c>
      <c r="GM31" t="str">
        <f>IF(GM30="","",IF($FI30="Y",0,INDEX(Capacity!$S$3:$T$258,MATCH(MOD(INDEX(Capacity!$V$3:$W$258,MATCH(INDEX($J30:$FE30,1,$FJ30),Capacity!$V$3:$V$258,0),2)+GM$9,255),Capacity!$S$3:$S$258,0),2)))</f>
        <v/>
      </c>
      <c r="GN31" t="str">
        <f>IF(GN30="","",IF($FI30="Y",0,INDEX(Capacity!$S$3:$T$258,MATCH(MOD(INDEX(Capacity!$V$3:$W$258,MATCH(INDEX($J30:$FE30,1,$FJ30),Capacity!$V$3:$V$258,0),2)+GN$9,255),Capacity!$S$3:$S$258,0),2)))</f>
        <v/>
      </c>
      <c r="GO31" t="str">
        <f>IF(GO30="","",IF($FI30="Y",0,INDEX(Capacity!$S$3:$T$258,MATCH(MOD(INDEX(Capacity!$V$3:$W$258,MATCH(INDEX($J30:$FE30,1,$FJ30),Capacity!$V$3:$V$258,0),2)+GO$9,255),Capacity!$S$3:$S$258,0),2)))</f>
        <v/>
      </c>
      <c r="GP31" t="str">
        <f>IF(GP30="","",IF($FI30="Y",0,INDEX(Capacity!$S$3:$T$258,MATCH(MOD(INDEX(Capacity!$V$3:$W$258,MATCH(INDEX($J30:$FE30,1,$FJ30),Capacity!$V$3:$V$258,0),2)+GP$9,255),Capacity!$S$3:$S$258,0),2)))</f>
        <v/>
      </c>
      <c r="GQ31" t="str">
        <f>IF(GQ30="","",IF($FI30="Y",0,INDEX(Capacity!$S$3:$T$258,MATCH(MOD(INDEX(Capacity!$V$3:$W$258,MATCH(INDEX($J30:$FE30,1,$FJ30),Capacity!$V$3:$V$258,0),2)+GQ$9,255),Capacity!$S$3:$S$258,0),2)))</f>
        <v/>
      </c>
      <c r="GR31" t="str">
        <f>IF(GR30="","",IF($FI30="Y",0,INDEX(Capacity!$S$3:$T$258,MATCH(MOD(INDEX(Capacity!$V$3:$W$258,MATCH(INDEX($J30:$FE30,1,$FJ30),Capacity!$V$3:$V$258,0),2)+GR$9,255),Capacity!$S$3:$S$258,0),2)))</f>
        <v/>
      </c>
      <c r="GS31" t="str">
        <f>IF(GS30="","",IF($FI30="Y",0,INDEX(Capacity!$S$3:$T$258,MATCH(MOD(INDEX(Capacity!$V$3:$W$258,MATCH(INDEX($J30:$FE30,1,$FJ30),Capacity!$V$3:$V$258,0),2)+GS$9,255),Capacity!$S$3:$S$258,0),2)))</f>
        <v/>
      </c>
      <c r="GT31" t="str">
        <f>IF(GT30="","",IF($FI30="Y",0,INDEX(Capacity!$S$3:$T$258,MATCH(MOD(INDEX(Capacity!$V$3:$W$258,MATCH(INDEX($J30:$FE30,1,$FJ30),Capacity!$V$3:$V$258,0),2)+GT$9,255),Capacity!$S$3:$S$258,0),2)))</f>
        <v/>
      </c>
      <c r="GU31" t="str">
        <f>IF(GU30="","",IF($FI30="Y",0,INDEX(Capacity!$S$3:$T$258,MATCH(MOD(INDEX(Capacity!$V$3:$W$258,MATCH(INDEX($J30:$FE30,1,$FJ30),Capacity!$V$3:$V$258,0),2)+GU$9,255),Capacity!$S$3:$S$258,0),2)))</f>
        <v/>
      </c>
      <c r="GV31" t="str">
        <f>IF(GV30="","",IF($FI30="Y",0,INDEX(Capacity!$S$3:$T$258,MATCH(MOD(INDEX(Capacity!$V$3:$W$258,MATCH(INDEX($J30:$FE30,1,$FJ30),Capacity!$V$3:$V$258,0),2)+GV$9,255),Capacity!$S$3:$S$258,0),2)))</f>
        <v/>
      </c>
      <c r="GW31" t="str">
        <f>IF(GW30="","",IF($FI30="Y",0,INDEX(Capacity!$S$3:$T$258,MATCH(MOD(INDEX(Capacity!$V$3:$W$258,MATCH(INDEX($J30:$FE30,1,$FJ30),Capacity!$V$3:$V$258,0),2)+GW$9,255),Capacity!$S$3:$S$258,0),2)))</f>
        <v/>
      </c>
      <c r="GX31" t="str">
        <f>IF(GX30="","",IF($FI30="Y",0,INDEX(Capacity!$S$3:$T$258,MATCH(MOD(INDEX(Capacity!$V$3:$W$258,MATCH(INDEX($J30:$FE30,1,$FJ30),Capacity!$V$3:$V$258,0),2)+GX$9,255),Capacity!$S$3:$S$258,0),2)))</f>
        <v/>
      </c>
      <c r="GY31" t="str">
        <f>IF(GY30="","",IF($FI30="Y",0,INDEX(Capacity!$S$3:$T$258,MATCH(MOD(INDEX(Capacity!$V$3:$W$258,MATCH(INDEX($J30:$FE30,1,$FJ30),Capacity!$V$3:$V$258,0),2)+GY$9,255),Capacity!$S$3:$S$258,0),2)))</f>
        <v/>
      </c>
      <c r="GZ31" t="str">
        <f>IF(GZ30="","",IF($FI30="Y",0,INDEX(Capacity!$S$3:$T$258,MATCH(MOD(INDEX(Capacity!$V$3:$W$258,MATCH(INDEX($J30:$FE30,1,$FJ30),Capacity!$V$3:$V$258,0),2)+GZ$9,255),Capacity!$S$3:$S$258,0),2)))</f>
        <v/>
      </c>
      <c r="HA31" t="str">
        <f>IF(HA30="","",IF($FI30="Y",0,INDEX(Capacity!$S$3:$T$258,MATCH(MOD(INDEX(Capacity!$V$3:$W$258,MATCH(INDEX($J30:$FE30,1,$FJ30),Capacity!$V$3:$V$258,0),2)+HA$9,255),Capacity!$S$3:$S$258,0),2)))</f>
        <v/>
      </c>
      <c r="HB31" t="str">
        <f>IF(HB30="","",IF($FI30="Y",0,INDEX(Capacity!$S$3:$T$258,MATCH(MOD(INDEX(Capacity!$V$3:$W$258,MATCH(INDEX($J30:$FE30,1,$FJ30),Capacity!$V$3:$V$258,0),2)+HB$9,255),Capacity!$S$3:$S$258,0),2)))</f>
        <v/>
      </c>
      <c r="HC31" t="str">
        <f>IF(HC30="","",IF($FI30="Y",0,INDEX(Capacity!$S$3:$T$258,MATCH(MOD(INDEX(Capacity!$V$3:$W$258,MATCH(INDEX($J30:$FE30,1,$FJ30),Capacity!$V$3:$V$258,0),2)+HC$9,255),Capacity!$S$3:$S$258,0),2)))</f>
        <v/>
      </c>
      <c r="HD31" t="str">
        <f>IF(HD30="","",IF($FI30="Y",0,INDEX(Capacity!$S$3:$T$258,MATCH(MOD(INDEX(Capacity!$V$3:$W$258,MATCH(INDEX($J30:$FE30,1,$FJ30),Capacity!$V$3:$V$258,0),2)+HD$9,255),Capacity!$S$3:$S$258,0),2)))</f>
        <v/>
      </c>
      <c r="HE31" t="str">
        <f>IF(HE30="","",IF($FI30="Y",0,INDEX(Capacity!$S$3:$T$258,MATCH(MOD(INDEX(Capacity!$V$3:$W$258,MATCH(INDEX($J30:$FE30,1,$FJ30),Capacity!$V$3:$V$258,0),2)+HE$9,255),Capacity!$S$3:$S$258,0),2)))</f>
        <v/>
      </c>
      <c r="HF31" t="str">
        <f>IF(HF30="","",IF($FI30="Y",0,INDEX(Capacity!$S$3:$T$258,MATCH(MOD(INDEX(Capacity!$V$3:$W$258,MATCH(INDEX($J30:$FE30,1,$FJ30),Capacity!$V$3:$V$258,0),2)+HF$9,255),Capacity!$S$3:$S$258,0),2)))</f>
        <v/>
      </c>
      <c r="HG31" t="str">
        <f>IF(HG30="","",IF($FI30="Y",0,INDEX(Capacity!$S$3:$T$258,MATCH(MOD(INDEX(Capacity!$V$3:$W$258,MATCH(INDEX($J30:$FE30,1,$FJ30),Capacity!$V$3:$V$258,0),2)+HG$9,255),Capacity!$S$3:$S$258,0),2)))</f>
        <v/>
      </c>
      <c r="HH31" t="str">
        <f>IF(HH30="","",IF($FI30="Y",0,INDEX(Capacity!$S$3:$T$258,MATCH(MOD(INDEX(Capacity!$V$3:$W$258,MATCH(INDEX($J30:$FE30,1,$FJ30),Capacity!$V$3:$V$258,0),2)+HH$9,255),Capacity!$S$3:$S$258,0),2)))</f>
        <v/>
      </c>
      <c r="HI31" t="str">
        <f>IF(HI30="","",IF($FI30="Y",0,INDEX(Capacity!$S$3:$T$258,MATCH(MOD(INDEX(Capacity!$V$3:$W$258,MATCH(INDEX($J30:$FE30,1,$FJ30),Capacity!$V$3:$V$258,0),2)+HI$9,255),Capacity!$S$3:$S$258,0),2)))</f>
        <v/>
      </c>
      <c r="HJ31" t="str">
        <f>IF(HJ30="","",IF($FI30="Y",0,INDEX(Capacity!$S$3:$T$258,MATCH(MOD(INDEX(Capacity!$V$3:$W$258,MATCH(INDEX($J30:$FE30,1,$FJ30),Capacity!$V$3:$V$258,0),2)+HJ$9,255),Capacity!$S$3:$S$258,0),2)))</f>
        <v/>
      </c>
      <c r="HK31" t="str">
        <f>IF(HK30="","",IF($FI30="Y",0,INDEX(Capacity!$S$3:$T$258,MATCH(MOD(INDEX(Capacity!$V$3:$W$258,MATCH(INDEX($J30:$FE30,1,$FJ30),Capacity!$V$3:$V$258,0),2)+HK$9,255),Capacity!$S$3:$S$258,0),2)))</f>
        <v/>
      </c>
      <c r="HL31" t="str">
        <f>IF(HL30="","",IF($FI30="Y",0,INDEX(Capacity!$S$3:$T$258,MATCH(MOD(INDEX(Capacity!$V$3:$W$258,MATCH(INDEX($J30:$FE30,1,$FJ30),Capacity!$V$3:$V$258,0),2)+HL$9,255),Capacity!$S$3:$S$258,0),2)))</f>
        <v/>
      </c>
      <c r="HM31" t="str">
        <f>IF(HM30="","",IF($FI30="Y",0,INDEX(Capacity!$S$3:$T$258,MATCH(MOD(INDEX(Capacity!$V$3:$W$258,MATCH(INDEX($J30:$FE30,1,$FJ30),Capacity!$V$3:$V$258,0),2)+HM$9,255),Capacity!$S$3:$S$258,0),2)))</f>
        <v/>
      </c>
      <c r="HN31" t="str">
        <f>IF(HN30="","",IF($FI30="Y",0,INDEX(Capacity!$S$3:$T$258,MATCH(MOD(INDEX(Capacity!$V$3:$W$258,MATCH(INDEX($J30:$FE30,1,$FJ30),Capacity!$V$3:$V$258,0),2)+HN$9,255),Capacity!$S$3:$S$258,0),2)))</f>
        <v/>
      </c>
      <c r="HO31" t="str">
        <f>IF(HO30="","",IF($FI30="Y",0,INDEX(Capacity!$S$3:$T$258,MATCH(MOD(INDEX(Capacity!$V$3:$W$258,MATCH(INDEX($J30:$FE30,1,$FJ30),Capacity!$V$3:$V$258,0),2)+HO$9,255),Capacity!$S$3:$S$258,0),2)))</f>
        <v/>
      </c>
      <c r="HP31" t="str">
        <f>IF(HP30="","",IF($FI30="Y",0,INDEX(Capacity!$S$3:$T$258,MATCH(MOD(INDEX(Capacity!$V$3:$W$258,MATCH(INDEX($J30:$FE30,1,$FJ30),Capacity!$V$3:$V$258,0),2)+HP$9,255),Capacity!$S$3:$S$258,0),2)))</f>
        <v/>
      </c>
      <c r="HQ31" t="str">
        <f>IF(HQ30="","",IF($FI30="Y",0,INDEX(Capacity!$S$3:$T$258,MATCH(MOD(INDEX(Capacity!$V$3:$W$258,MATCH(INDEX($J30:$FE30,1,$FJ30),Capacity!$V$3:$V$258,0),2)+HQ$9,255),Capacity!$S$3:$S$258,0),2)))</f>
        <v/>
      </c>
      <c r="HR31" t="str">
        <f>IF(HR30="","",IF($FI30="Y",0,INDEX(Capacity!$S$3:$T$258,MATCH(MOD(INDEX(Capacity!$V$3:$W$258,MATCH(INDEX($J30:$FE30,1,$FJ30),Capacity!$V$3:$V$258,0),2)+HR$9,255),Capacity!$S$3:$S$258,0),2)))</f>
        <v/>
      </c>
      <c r="HS31" t="str">
        <f>IF(HS30="","",IF($FI30="Y",0,INDEX(Capacity!$S$3:$T$258,MATCH(MOD(INDEX(Capacity!$V$3:$W$258,MATCH(INDEX($J30:$FE30,1,$FJ30),Capacity!$V$3:$V$258,0),2)+HS$9,255),Capacity!$S$3:$S$258,0),2)))</f>
        <v/>
      </c>
      <c r="HT31" t="str">
        <f>IF(HT30="","",IF($FI30="Y",0,INDEX(Capacity!$S$3:$T$258,MATCH(MOD(INDEX(Capacity!$V$3:$W$258,MATCH(INDEX($J30:$FE30,1,$FJ30),Capacity!$V$3:$V$258,0),2)+HT$9,255),Capacity!$S$3:$S$258,0),2)))</f>
        <v/>
      </c>
      <c r="HU31" t="str">
        <f>IF(HU30="","",IF($FI30="Y",0,INDEX(Capacity!$S$3:$T$258,MATCH(MOD(INDEX(Capacity!$V$3:$W$258,MATCH(INDEX($J30:$FE30,1,$FJ30),Capacity!$V$3:$V$258,0),2)+HU$9,255),Capacity!$S$3:$S$258,0),2)))</f>
        <v/>
      </c>
      <c r="HV31" t="str">
        <f>IF(HV30="","",IF($FI30="Y",0,INDEX(Capacity!$S$3:$T$258,MATCH(MOD(INDEX(Capacity!$V$3:$W$258,MATCH(INDEX($J30:$FE30,1,$FJ30),Capacity!$V$3:$V$258,0),2)+HV$9,255),Capacity!$S$3:$S$258,0),2)))</f>
        <v/>
      </c>
      <c r="HW31" t="str">
        <f>IF(HW30="","",IF($FI30="Y",0,INDEX(Capacity!$S$3:$T$258,MATCH(MOD(INDEX(Capacity!$V$3:$W$258,MATCH(INDEX($J30:$FE30,1,$FJ30),Capacity!$V$3:$V$258,0),2)+HW$9,255),Capacity!$S$3:$S$258,0),2)))</f>
        <v/>
      </c>
      <c r="HX31" t="str">
        <f>IF(HX30="","",IF($FI30="Y",0,INDEX(Capacity!$S$3:$T$258,MATCH(MOD(INDEX(Capacity!$V$3:$W$258,MATCH(INDEX($J30:$FE30,1,$FJ30),Capacity!$V$3:$V$258,0),2)+HX$9,255),Capacity!$S$3:$S$258,0),2)))</f>
        <v/>
      </c>
      <c r="HY31" t="str">
        <f>IF(HY30="","",IF($FI30="Y",0,INDEX(Capacity!$S$3:$T$258,MATCH(MOD(INDEX(Capacity!$V$3:$W$258,MATCH(INDEX($J30:$FE30,1,$FJ30),Capacity!$V$3:$V$258,0),2)+HY$9,255),Capacity!$S$3:$S$258,0),2)))</f>
        <v/>
      </c>
      <c r="HZ31" t="str">
        <f>IF(HZ30="","",IF($FI30="Y",0,INDEX(Capacity!$S$3:$T$258,MATCH(MOD(INDEX(Capacity!$V$3:$W$258,MATCH(INDEX($J30:$FE30,1,$FJ30),Capacity!$V$3:$V$258,0),2)+HZ$9,255),Capacity!$S$3:$S$258,0),2)))</f>
        <v/>
      </c>
      <c r="IA31" t="str">
        <f>IF(IA30="","",IF($FI30="Y",0,INDEX(Capacity!$S$3:$T$258,MATCH(MOD(INDEX(Capacity!$V$3:$W$258,MATCH(INDEX($J30:$FE30,1,$FJ30),Capacity!$V$3:$V$258,0),2)+IA$9,255),Capacity!$S$3:$S$258,0),2)))</f>
        <v/>
      </c>
      <c r="IB31" t="str">
        <f>IF(IB30="","",IF($FI30="Y",0,INDEX(Capacity!$S$3:$T$258,MATCH(MOD(INDEX(Capacity!$V$3:$W$258,MATCH(INDEX($J30:$FE30,1,$FJ30),Capacity!$V$3:$V$258,0),2)+IB$9,255),Capacity!$S$3:$S$258,0),2)))</f>
        <v/>
      </c>
      <c r="IC31" t="str">
        <f>IF(IC30="","",IF($FI30="Y",0,INDEX(Capacity!$S$3:$T$258,MATCH(MOD(INDEX(Capacity!$V$3:$W$258,MATCH(INDEX($J30:$FE30,1,$FJ30),Capacity!$V$3:$V$258,0),2)+IC$9,255),Capacity!$S$3:$S$258,0),2)))</f>
        <v/>
      </c>
      <c r="ID31" t="str">
        <f>IF(ID30="","",IF($FI30="Y",0,INDEX(Capacity!$S$3:$T$258,MATCH(MOD(INDEX(Capacity!$V$3:$W$258,MATCH(INDEX($J30:$FE30,1,$FJ30),Capacity!$V$3:$V$258,0),2)+ID$9,255),Capacity!$S$3:$S$258,0),2)))</f>
        <v/>
      </c>
      <c r="IE31" t="str">
        <f>IF(IE30="","",IF($FI30="Y",0,INDEX(Capacity!$S$3:$T$258,MATCH(MOD(INDEX(Capacity!$V$3:$W$258,MATCH(INDEX($J30:$FE30,1,$FJ30),Capacity!$V$3:$V$258,0),2)+IE$9,255),Capacity!$S$3:$S$258,0),2)))</f>
        <v/>
      </c>
      <c r="IF31" t="str">
        <f>IF(IF30="","",IF($FI30="Y",0,INDEX(Capacity!$S$3:$T$258,MATCH(MOD(INDEX(Capacity!$V$3:$W$258,MATCH(INDEX($J30:$FE30,1,$FJ30),Capacity!$V$3:$V$258,0),2)+IF$9,255),Capacity!$S$3:$S$258,0),2)))</f>
        <v/>
      </c>
      <c r="IG31" t="str">
        <f>IF(IG30="","",IF($FI30="Y",0,INDEX(Capacity!$S$3:$T$258,MATCH(MOD(INDEX(Capacity!$V$3:$W$258,MATCH(INDEX($J30:$FE30,1,$FJ30),Capacity!$V$3:$V$258,0),2)+IG$9,255),Capacity!$S$3:$S$258,0),2)))</f>
        <v/>
      </c>
      <c r="IH31" t="str">
        <f>IF(IH30="","",IF($FI30="Y",0,INDEX(Capacity!$S$3:$T$258,MATCH(MOD(INDEX(Capacity!$V$3:$W$258,MATCH(INDEX($J30:$FE30,1,$FJ30),Capacity!$V$3:$V$258,0),2)+IH$9,255),Capacity!$S$3:$S$258,0),2)))</f>
        <v/>
      </c>
      <c r="II31" t="str">
        <f>IF(II30="","",IF($FI30="Y",0,INDEX(Capacity!$S$3:$T$258,MATCH(MOD(INDEX(Capacity!$V$3:$W$258,MATCH(INDEX($J30:$FE30,1,$FJ30),Capacity!$V$3:$V$258,0),2)+II$9,255),Capacity!$S$3:$S$258,0),2)))</f>
        <v/>
      </c>
      <c r="IJ31" t="str">
        <f>IF(IJ30="","",IF($FI30="Y",0,INDEX(Capacity!$S$3:$T$258,MATCH(MOD(INDEX(Capacity!$V$3:$W$258,MATCH(INDEX($J30:$FE30,1,$FJ30),Capacity!$V$3:$V$258,0),2)+IJ$9,255),Capacity!$S$3:$S$258,0),2)))</f>
        <v/>
      </c>
      <c r="IK31" t="str">
        <f>IF(IK30="","",IF($FI30="Y",0,INDEX(Capacity!$S$3:$T$258,MATCH(MOD(INDEX(Capacity!$V$3:$W$258,MATCH(INDEX($J30:$FE30,1,$FJ30),Capacity!$V$3:$V$258,0),2)+IK$9,255),Capacity!$S$3:$S$258,0),2)))</f>
        <v/>
      </c>
      <c r="IL31" t="str">
        <f>IF(IL30="","",IF($FI30="Y",0,INDEX(Capacity!$S$3:$T$258,MATCH(MOD(INDEX(Capacity!$V$3:$W$258,MATCH(INDEX($J30:$FE30,1,$FJ30),Capacity!$V$3:$V$258,0),2)+IL$9,255),Capacity!$S$3:$S$258,0),2)))</f>
        <v/>
      </c>
      <c r="IM31" t="str">
        <f>IF(IM30="","",IF($FI30="Y",0,INDEX(Capacity!$S$3:$T$258,MATCH(MOD(INDEX(Capacity!$V$3:$W$258,MATCH(INDEX($J30:$FE30,1,$FJ30),Capacity!$V$3:$V$258,0),2)+IM$9,255),Capacity!$S$3:$S$258,0),2)))</f>
        <v/>
      </c>
      <c r="IN31" t="str">
        <f>IF(IN30="","",IF($FI30="Y",0,INDEX(Capacity!$S$3:$T$258,MATCH(MOD(INDEX(Capacity!$V$3:$W$258,MATCH(INDEX($J30:$FE30,1,$FJ30),Capacity!$V$3:$V$258,0),2)+IN$9,255),Capacity!$S$3:$S$258,0),2)))</f>
        <v/>
      </c>
      <c r="IO31" t="str">
        <f>IF(IO30="","",IF($FI30="Y",0,INDEX(Capacity!$S$3:$T$258,MATCH(MOD(INDEX(Capacity!$V$3:$W$258,MATCH(INDEX($J30:$FE30,1,$FJ30),Capacity!$V$3:$V$258,0),2)+IO$9,255),Capacity!$S$3:$S$258,0),2)))</f>
        <v/>
      </c>
      <c r="IP31" t="str">
        <f>IF(IP30="","",IF($FI30="Y",0,INDEX(Capacity!$S$3:$T$258,MATCH(MOD(INDEX(Capacity!$V$3:$W$258,MATCH(INDEX($J30:$FE30,1,$FJ30),Capacity!$V$3:$V$258,0),2)+IP$9,255),Capacity!$S$3:$S$258,0),2)))</f>
        <v/>
      </c>
      <c r="IQ31" t="str">
        <f>IF(IQ30="","",IF($FI30="Y",0,INDEX(Capacity!$S$3:$T$258,MATCH(MOD(INDEX(Capacity!$V$3:$W$258,MATCH(INDEX($J30:$FE30,1,$FJ30),Capacity!$V$3:$V$258,0),2)+IQ$9,255),Capacity!$S$3:$S$258,0),2)))</f>
        <v/>
      </c>
      <c r="IR31" t="str">
        <f>IF(IR30="","",IF($FI30="Y",0,INDEX(Capacity!$S$3:$T$258,MATCH(MOD(INDEX(Capacity!$V$3:$W$258,MATCH(INDEX($J30:$FE30,1,$FJ30),Capacity!$V$3:$V$258,0),2)+IR$9,255),Capacity!$S$3:$S$258,0),2)))</f>
        <v/>
      </c>
      <c r="IS31" t="str">
        <f>IF(IS30="","",IF($FI30="Y",0,INDEX(Capacity!$S$3:$T$258,MATCH(MOD(INDEX(Capacity!$V$3:$W$258,MATCH(INDEX($J30:$FE30,1,$FJ30),Capacity!$V$3:$V$258,0),2)+IS$9,255),Capacity!$S$3:$S$258,0),2)))</f>
        <v/>
      </c>
      <c r="IT31" t="str">
        <f>IF(IT30="","",IF($FI30="Y",0,INDEX(Capacity!$S$3:$T$258,MATCH(MOD(INDEX(Capacity!$V$3:$W$258,MATCH(INDEX($J30:$FE30,1,$FJ30),Capacity!$V$3:$V$258,0),2)+IT$9,255),Capacity!$S$3:$S$258,0),2)))</f>
        <v/>
      </c>
      <c r="IU31" t="str">
        <f>IF(IU30="","",IF($FI30="Y",0,INDEX(Capacity!$S$3:$T$258,MATCH(MOD(INDEX(Capacity!$V$3:$W$258,MATCH(INDEX($J30:$FE30,1,$FJ30),Capacity!$V$3:$V$258,0),2)+IU$9,255),Capacity!$S$3:$S$258,0),2)))</f>
        <v/>
      </c>
      <c r="IV31" t="str">
        <f>IF(IV30="","",IF($FI30="Y",0,INDEX(Capacity!$S$3:$T$258,MATCH(MOD(INDEX(Capacity!$V$3:$W$258,MATCH(INDEX($J30:$FE30,1,$FJ30),Capacity!$V$3:$V$258,0),2)+IV$9,255),Capacity!$S$3:$S$258,0),2)))</f>
        <v/>
      </c>
      <c r="IW31" t="str">
        <f>IF(IW30="","",IF($FI30="Y",0,INDEX(Capacity!$S$3:$T$258,MATCH(MOD(INDEX(Capacity!$V$3:$W$258,MATCH(INDEX($J30:$FE30,1,$FJ30),Capacity!$V$3:$V$258,0),2)+IW$9,255),Capacity!$S$3:$S$258,0),2)))</f>
        <v/>
      </c>
      <c r="IX31" t="str">
        <f>IF(IX30="","",IF($FI30="Y",0,INDEX(Capacity!$S$3:$T$258,MATCH(MOD(INDEX(Capacity!$V$3:$W$258,MATCH(INDEX($J30:$FE30,1,$FJ30),Capacity!$V$3:$V$258,0),2)+IX$9,255),Capacity!$S$3:$S$258,0),2)))</f>
        <v/>
      </c>
      <c r="IY31" t="str">
        <f>IF(IY30="","",IF($FI30="Y",0,INDEX(Capacity!$S$3:$T$258,MATCH(MOD(INDEX(Capacity!$V$3:$W$258,MATCH(INDEX($J30:$FE30,1,$FJ30),Capacity!$V$3:$V$258,0),2)+IY$9,255),Capacity!$S$3:$S$258,0),2)))</f>
        <v/>
      </c>
      <c r="IZ31" t="str">
        <f>IF(IZ30="","",IF($FI30="Y",0,INDEX(Capacity!$S$3:$T$258,MATCH(MOD(INDEX(Capacity!$V$3:$W$258,MATCH(INDEX($J30:$FE30,1,$FJ30),Capacity!$V$3:$V$258,0),2)+IZ$9,255),Capacity!$S$3:$S$258,0),2)))</f>
        <v/>
      </c>
      <c r="JA31" t="str">
        <f>IF(JA30="","",IF($FI30="Y",0,INDEX(Capacity!$S$3:$T$258,MATCH(MOD(INDEX(Capacity!$V$3:$W$258,MATCH(INDEX($J30:$FE30,1,$FJ30),Capacity!$V$3:$V$258,0),2)+JA$9,255),Capacity!$S$3:$S$258,0),2)))</f>
        <v/>
      </c>
      <c r="JB31" t="str">
        <f>IF(JB30="","",IF($FI30="Y",0,INDEX(Capacity!$S$3:$T$258,MATCH(MOD(INDEX(Capacity!$V$3:$W$258,MATCH(INDEX($J30:$FE30,1,$FJ30),Capacity!$V$3:$V$258,0),2)+JB$9,255),Capacity!$S$3:$S$258,0),2)))</f>
        <v/>
      </c>
      <c r="JC31" t="str">
        <f>IF(JC30="","",IF($FI30="Y",0,INDEX(Capacity!$S$3:$T$258,MATCH(MOD(INDEX(Capacity!$V$3:$W$258,MATCH(INDEX($J30:$FE30,1,$FJ30),Capacity!$V$3:$V$258,0),2)+JC$9,255),Capacity!$S$3:$S$258,0),2)))</f>
        <v/>
      </c>
      <c r="JD31" t="str">
        <f>IF(JD30="","",IF($FI30="Y",0,INDEX(Capacity!$S$3:$T$258,MATCH(MOD(INDEX(Capacity!$V$3:$W$258,MATCH(INDEX($J30:$FE30,1,$FJ30),Capacity!$V$3:$V$258,0),2)+JD$9,255),Capacity!$S$3:$S$258,0),2)))</f>
        <v/>
      </c>
      <c r="JE31" t="str">
        <f>IF(JE30="","",IF($FI30="Y",0,INDEX(Capacity!$S$3:$T$258,MATCH(MOD(INDEX(Capacity!$V$3:$W$258,MATCH(INDEX($J30:$FE30,1,$FJ30),Capacity!$V$3:$V$258,0),2)+JE$9,255),Capacity!$S$3:$S$258,0),2)))</f>
        <v/>
      </c>
      <c r="JF31" t="str">
        <f>IF(JF30="","",IF($FI30="Y",0,INDEX(Capacity!$S$3:$T$258,MATCH(MOD(INDEX(Capacity!$V$3:$W$258,MATCH(INDEX($J30:$FE30,1,$FJ30),Capacity!$V$3:$V$258,0),2)+JF$9,255),Capacity!$S$3:$S$258,0),2)))</f>
        <v/>
      </c>
      <c r="JG31" t="str">
        <f>IF(JG30="","",IF($FI30="Y",0,INDEX(Capacity!$S$3:$T$258,MATCH(MOD(INDEX(Capacity!$V$3:$W$258,MATCH(INDEX($J30:$FE30,1,$FJ30),Capacity!$V$3:$V$258,0),2)+JG$9,255),Capacity!$S$3:$S$258,0),2)))</f>
        <v/>
      </c>
      <c r="JH31" t="str">
        <f>IF(JH30="","",IF($FI30="Y",0,INDEX(Capacity!$S$3:$T$258,MATCH(MOD(INDEX(Capacity!$V$3:$W$258,MATCH(INDEX($J30:$FE30,1,$FJ30),Capacity!$V$3:$V$258,0),2)+JH$9,255),Capacity!$S$3:$S$258,0),2)))</f>
        <v/>
      </c>
      <c r="JI31" t="str">
        <f>IF(JI30="","",IF($FI30="Y",0,INDEX(Capacity!$S$3:$T$258,MATCH(MOD(INDEX(Capacity!$V$3:$W$258,MATCH(INDEX($J30:$FE30,1,$FJ30),Capacity!$V$3:$V$258,0),2)+JI$9,255),Capacity!$S$3:$S$258,0),2)))</f>
        <v/>
      </c>
      <c r="JJ31" t="str">
        <f>IF(JJ30="","",IF($FI30="Y",0,INDEX(Capacity!$S$3:$T$258,MATCH(MOD(INDEX(Capacity!$V$3:$W$258,MATCH(INDEX($J30:$FE30,1,$FJ30),Capacity!$V$3:$V$258,0),2)+JJ$9,255),Capacity!$S$3:$S$258,0),2)))</f>
        <v/>
      </c>
      <c r="JK31" t="str">
        <f>IF(JK30="","",IF($FI30="Y",0,INDEX(Capacity!$S$3:$T$258,MATCH(MOD(INDEX(Capacity!$V$3:$W$258,MATCH(INDEX($J30:$FE30,1,$FJ30),Capacity!$V$3:$V$258,0),2)+JK$9,255),Capacity!$S$3:$S$258,0),2)))</f>
        <v/>
      </c>
      <c r="JL31" t="str">
        <f>IF(JL30="","",IF($FI30="Y",0,INDEX(Capacity!$S$3:$T$258,MATCH(MOD(INDEX(Capacity!$V$3:$W$258,MATCH(INDEX($J30:$FE30,1,$FJ30),Capacity!$V$3:$V$258,0),2)+JL$9,255),Capacity!$S$3:$S$258,0),2)))</f>
        <v/>
      </c>
      <c r="JM31" t="str">
        <f>IF(JM30="","",IF($FI30="Y",0,INDEX(Capacity!$S$3:$T$258,MATCH(MOD(INDEX(Capacity!$V$3:$W$258,MATCH(INDEX($J30:$FE30,1,$FJ30),Capacity!$V$3:$V$258,0),2)+JM$9,255),Capacity!$S$3:$S$258,0),2)))</f>
        <v/>
      </c>
      <c r="JN31" t="str">
        <f>IF(JN30="","",IF($FI30="Y",0,INDEX(Capacity!$S$3:$T$258,MATCH(MOD(INDEX(Capacity!$V$3:$W$258,MATCH(INDEX($J30:$FE30,1,$FJ30),Capacity!$V$3:$V$258,0),2)+JN$9,255),Capacity!$S$3:$S$258,0),2)))</f>
        <v/>
      </c>
      <c r="JO31" t="str">
        <f>IF(JO30="","",IF($FI30="Y",0,INDEX(Capacity!$S$3:$T$258,MATCH(MOD(INDEX(Capacity!$V$3:$W$258,MATCH(INDEX($J30:$FE30,1,$FJ30),Capacity!$V$3:$V$258,0),2)+JO$9,255),Capacity!$S$3:$S$258,0),2)))</f>
        <v/>
      </c>
      <c r="JP31" t="str">
        <f>IF(JP30="","",IF($FI30="Y",0,INDEX(Capacity!$S$3:$T$258,MATCH(MOD(INDEX(Capacity!$V$3:$W$258,MATCH(INDEX($J30:$FE30,1,$FJ30),Capacity!$V$3:$V$258,0),2)+JP$9,255),Capacity!$S$3:$S$258,0),2)))</f>
        <v/>
      </c>
      <c r="JQ31" t="str">
        <f>IF(JQ30="","",IF($FI30="Y",0,INDEX(Capacity!$S$3:$T$258,MATCH(MOD(INDEX(Capacity!$V$3:$W$258,MATCH(INDEX($J30:$FE30,1,$FJ30),Capacity!$V$3:$V$258,0),2)+JQ$9,255),Capacity!$S$3:$S$258,0),2)))</f>
        <v/>
      </c>
      <c r="JR31" t="str">
        <f>IF(JR30="","",IF($FI30="Y",0,INDEX(Capacity!$S$3:$T$258,MATCH(MOD(INDEX(Capacity!$V$3:$W$258,MATCH(INDEX($J30:$FE30,1,$FJ30),Capacity!$V$3:$V$258,0),2)+JR$9,255),Capacity!$S$3:$S$258,0),2)))</f>
        <v/>
      </c>
      <c r="JS31" t="str">
        <f>IF(JS30="","",IF($FI30="Y",0,INDEX(Capacity!$S$3:$T$258,MATCH(MOD(INDEX(Capacity!$V$3:$W$258,MATCH(INDEX($J30:$FE30,1,$FJ30),Capacity!$V$3:$V$258,0),2)+JS$9,255),Capacity!$S$3:$S$258,0),2)))</f>
        <v/>
      </c>
      <c r="JT31" t="str">
        <f>IF(JT30="","",IF($FI30="Y",0,INDEX(Capacity!$S$3:$T$258,MATCH(MOD(INDEX(Capacity!$V$3:$W$258,MATCH(INDEX($J30:$FE30,1,$FJ30),Capacity!$V$3:$V$258,0),2)+JT$9,255),Capacity!$S$3:$S$258,0),2)))</f>
        <v/>
      </c>
      <c r="JU31" t="str">
        <f>IF(JU30="","",IF($FI30="Y",0,INDEX(Capacity!$S$3:$T$258,MATCH(MOD(INDEX(Capacity!$V$3:$W$258,MATCH(INDEX($J30:$FE30,1,$FJ30),Capacity!$V$3:$V$258,0),2)+JU$9,255),Capacity!$S$3:$S$258,0),2)))</f>
        <v/>
      </c>
      <c r="JV31" t="str">
        <f>IF(JV30="","",IF($FI30="Y",0,INDEX(Capacity!$S$3:$T$258,MATCH(MOD(INDEX(Capacity!$V$3:$W$258,MATCH(INDEX($J30:$FE30,1,$FJ30),Capacity!$V$3:$V$258,0),2)+JV$9,255),Capacity!$S$3:$S$258,0),2)))</f>
        <v/>
      </c>
      <c r="JW31" t="str">
        <f>IF(JW30="","",IF($FI30="Y",0,INDEX(Capacity!$S$3:$T$258,MATCH(MOD(INDEX(Capacity!$V$3:$W$258,MATCH(INDEX($J30:$FE30,1,$FJ30),Capacity!$V$3:$V$258,0),2)+JW$9,255),Capacity!$S$3:$S$258,0),2)))</f>
        <v/>
      </c>
      <c r="JX31" t="str">
        <f>IF(JX30="","",IF($FI30="Y",0,INDEX(Capacity!$S$3:$T$258,MATCH(MOD(INDEX(Capacity!$V$3:$W$258,MATCH(INDEX($J30:$FE30,1,$FJ30),Capacity!$V$3:$V$258,0),2)+JX$9,255),Capacity!$S$3:$S$258,0),2)))</f>
        <v/>
      </c>
      <c r="JY31" t="str">
        <f>IF(JY30="","",IF($FI30="Y",0,INDEX(Capacity!$S$3:$T$258,MATCH(MOD(INDEX(Capacity!$V$3:$W$258,MATCH(INDEX($J30:$FE30,1,$FJ30),Capacity!$V$3:$V$258,0),2)+JY$9,255),Capacity!$S$3:$S$258,0),2)))</f>
        <v/>
      </c>
      <c r="JZ31" t="str">
        <f>IF(JZ30="","",IF($FI30="Y",0,INDEX(Capacity!$S$3:$T$258,MATCH(MOD(INDEX(Capacity!$V$3:$W$258,MATCH(INDEX($J30:$FE30,1,$FJ30),Capacity!$V$3:$V$258,0),2)+JZ$9,255),Capacity!$S$3:$S$258,0),2)))</f>
        <v/>
      </c>
      <c r="KA31" t="str">
        <f>IF(KA30="","",IF($FI30="Y",0,INDEX(Capacity!$S$3:$T$258,MATCH(MOD(INDEX(Capacity!$V$3:$W$258,MATCH(INDEX($J30:$FE30,1,$FJ30),Capacity!$V$3:$V$258,0),2)+KA$9,255),Capacity!$S$3:$S$258,0),2)))</f>
        <v/>
      </c>
      <c r="KB31" t="str">
        <f>IF(KB30="","",IF($FI30="Y",0,INDEX(Capacity!$S$3:$T$258,MATCH(MOD(INDEX(Capacity!$V$3:$W$258,MATCH(INDEX($J30:$FE30,1,$FJ30),Capacity!$V$3:$V$258,0),2)+KB$9,255),Capacity!$S$3:$S$258,0),2)))</f>
        <v/>
      </c>
      <c r="KC31" t="str">
        <f>IF(KC30="","",IF($FI30="Y",0,INDEX(Capacity!$S$3:$T$258,MATCH(MOD(INDEX(Capacity!$V$3:$W$258,MATCH(INDEX($J30:$FE30,1,$FJ30),Capacity!$V$3:$V$258,0),2)+KC$9,255),Capacity!$S$3:$S$258,0),2)))</f>
        <v/>
      </c>
      <c r="KD31" t="str">
        <f>IF(KD30="","",IF($FI30="Y",0,INDEX(Capacity!$S$3:$T$258,MATCH(MOD(INDEX(Capacity!$V$3:$W$258,MATCH(INDEX($J30:$FE30,1,$FJ30),Capacity!$V$3:$V$258,0),2)+KD$9,255),Capacity!$S$3:$S$258,0),2)))</f>
        <v/>
      </c>
      <c r="KE31" t="str">
        <f>IF(KE30="","",IF($FI30="Y",0,INDEX(Capacity!$S$3:$T$258,MATCH(MOD(INDEX(Capacity!$V$3:$W$258,MATCH(INDEX($J30:$FE30,1,$FJ30),Capacity!$V$3:$V$258,0),2)+KE$9,255),Capacity!$S$3:$S$258,0),2)))</f>
        <v/>
      </c>
      <c r="KF31" t="str">
        <f>IF(KF30="","",IF($FI30="Y",0,INDEX(Capacity!$S$3:$T$258,MATCH(MOD(INDEX(Capacity!$V$3:$W$258,MATCH(INDEX($J30:$FE30,1,$FJ30),Capacity!$V$3:$V$258,0),2)+KF$9,255),Capacity!$S$3:$S$258,0),2)))</f>
        <v/>
      </c>
      <c r="KG31" t="str">
        <f>IF(KG30="","",IF($FI30="Y",0,INDEX(Capacity!$S$3:$T$258,MATCH(MOD(INDEX(Capacity!$V$3:$W$258,MATCH(INDEX($J30:$FE30,1,$FJ30),Capacity!$V$3:$V$258,0),2)+KG$9,255),Capacity!$S$3:$S$258,0),2)))</f>
        <v/>
      </c>
      <c r="KH31" t="str">
        <f>IF(KH30="","",IF($FI30="Y",0,INDEX(Capacity!$S$3:$T$258,MATCH(MOD(INDEX(Capacity!$V$3:$W$258,MATCH(INDEX($J30:$FE30,1,$FJ30),Capacity!$V$3:$V$258,0),2)+KH$9,255),Capacity!$S$3:$S$258,0),2)))</f>
        <v/>
      </c>
      <c r="KI31" t="str">
        <f>IF(KI30="","",IF($FI30="Y",0,INDEX(Capacity!$S$3:$T$258,MATCH(MOD(INDEX(Capacity!$V$3:$W$258,MATCH(INDEX($J30:$FE30,1,$FJ30),Capacity!$V$3:$V$258,0),2)+KI$9,255),Capacity!$S$3:$S$258,0),2)))</f>
        <v/>
      </c>
      <c r="KJ31" t="str">
        <f>IF(KJ30="","",IF($FI30="Y",0,INDEX(Capacity!$S$3:$T$258,MATCH(MOD(INDEX(Capacity!$V$3:$W$258,MATCH(INDEX($J30:$FE30,1,$FJ30),Capacity!$V$3:$V$258,0),2)+KJ$9,255),Capacity!$S$3:$S$258,0),2)))</f>
        <v/>
      </c>
      <c r="KK31" t="str">
        <f>IF(KK30="","",IF($FI30="Y",0,INDEX(Capacity!$S$3:$T$258,MATCH(MOD(INDEX(Capacity!$V$3:$W$258,MATCH(INDEX($J30:$FE30,1,$FJ30),Capacity!$V$3:$V$258,0),2)+KK$9,255),Capacity!$S$3:$S$258,0),2)))</f>
        <v/>
      </c>
      <c r="KL31" t="str">
        <f>IF(KL30="","",IF($FI30="Y",0,INDEX(Capacity!$S$3:$T$258,MATCH(MOD(INDEX(Capacity!$V$3:$W$258,MATCH(INDEX($J30:$FE30,1,$FJ30),Capacity!$V$3:$V$258,0),2)+KL$9,255),Capacity!$S$3:$S$258,0),2)))</f>
        <v/>
      </c>
      <c r="KM31" t="str">
        <f>IF(KM30="","",IF($FI30="Y",0,INDEX(Capacity!$S$3:$T$258,MATCH(MOD(INDEX(Capacity!$V$3:$W$258,MATCH(INDEX($J30:$FE30,1,$FJ30),Capacity!$V$3:$V$258,0),2)+KM$9,255),Capacity!$S$3:$S$258,0),2)))</f>
        <v/>
      </c>
      <c r="KN31" t="str">
        <f>IF(KN30="","",IF($FI30="Y",0,INDEX(Capacity!$S$3:$T$258,MATCH(MOD(INDEX(Capacity!$V$3:$W$258,MATCH(INDEX($J30:$FE30,1,$FJ30),Capacity!$V$3:$V$258,0),2)+KN$9,255),Capacity!$S$3:$S$258,0),2)))</f>
        <v/>
      </c>
      <c r="KO31" t="str">
        <f>IF(KO30="","",IF($FI30="Y",0,INDEX(Capacity!$S$3:$T$258,MATCH(MOD(INDEX(Capacity!$V$3:$W$258,MATCH(INDEX($J30:$FE30,1,$FJ30),Capacity!$V$3:$V$258,0),2)+KO$9,255),Capacity!$S$3:$S$258,0),2)))</f>
        <v/>
      </c>
      <c r="KP31" t="str">
        <f>IF(KP30="","",IF($FI30="Y",0,INDEX(Capacity!$S$3:$T$258,MATCH(MOD(INDEX(Capacity!$V$3:$W$258,MATCH(INDEX($J30:$FE30,1,$FJ30),Capacity!$V$3:$V$258,0),2)+KP$9,255),Capacity!$S$3:$S$258,0),2)))</f>
        <v/>
      </c>
      <c r="KQ31" t="str">
        <f>IF(KQ30="","",IF($FI30="Y",0,INDEX(Capacity!$S$3:$T$258,MATCH(MOD(INDEX(Capacity!$V$3:$W$258,MATCH(INDEX($J30:$FE30,1,$FJ30),Capacity!$V$3:$V$258,0),2)+KQ$9,255),Capacity!$S$3:$S$258,0),2)))</f>
        <v/>
      </c>
      <c r="KR31" t="str">
        <f>IF(KR30="","",IF($FI30="Y",0,INDEX(Capacity!$S$3:$T$258,MATCH(MOD(INDEX(Capacity!$V$3:$W$258,MATCH(INDEX($J30:$FE30,1,$FJ30),Capacity!$V$3:$V$258,0),2)+KR$9,255),Capacity!$S$3:$S$258,0),2)))</f>
        <v/>
      </c>
      <c r="KS31" t="str">
        <f>IF(KS30="","",IF($FI30="Y",0,INDEX(Capacity!$S$3:$T$258,MATCH(MOD(INDEX(Capacity!$V$3:$W$258,MATCH(INDEX($J30:$FE30,1,$FJ30),Capacity!$V$3:$V$258,0),2)+KS$9,255),Capacity!$S$3:$S$258,0),2)))</f>
        <v/>
      </c>
      <c r="KT31" t="str">
        <f>IF(KT30="","",IF($FI30="Y",0,INDEX(Capacity!$S$3:$T$258,MATCH(MOD(INDEX(Capacity!$V$3:$W$258,MATCH(INDEX($J30:$FE30,1,$FJ30),Capacity!$V$3:$V$258,0),2)+KT$9,255),Capacity!$S$3:$S$258,0),2)))</f>
        <v/>
      </c>
      <c r="KU31" t="str">
        <f>IF(KU30="","",IF($FI30="Y",0,INDEX(Capacity!$S$3:$T$258,MATCH(MOD(INDEX(Capacity!$V$3:$W$258,MATCH(INDEX($J30:$FE30,1,$FJ30),Capacity!$V$3:$V$258,0),2)+KU$9,255),Capacity!$S$3:$S$258,0),2)))</f>
        <v/>
      </c>
      <c r="KV31" t="str">
        <f>IF(KV30="","",IF($FI30="Y",0,INDEX(Capacity!$S$3:$T$258,MATCH(MOD(INDEX(Capacity!$V$3:$W$258,MATCH(INDEX($J30:$FE30,1,$FJ30),Capacity!$V$3:$V$258,0),2)+KV$9,255),Capacity!$S$3:$S$258,0),2)))</f>
        <v/>
      </c>
      <c r="KW31" t="str">
        <f>IF(KW30="","",IF($FI30="Y",0,INDEX(Capacity!$S$3:$T$258,MATCH(MOD(INDEX(Capacity!$V$3:$W$258,MATCH(INDEX($J30:$FE30,1,$FJ30),Capacity!$V$3:$V$258,0),2)+KW$9,255),Capacity!$S$3:$S$258,0),2)))</f>
        <v/>
      </c>
      <c r="KX31" t="str">
        <f>IF(KX30="","",IF($FI30="Y",0,INDEX(Capacity!$S$3:$T$258,MATCH(MOD(INDEX(Capacity!$V$3:$W$258,MATCH(INDEX($J30:$FE30,1,$FJ30),Capacity!$V$3:$V$258,0),2)+KX$9,255),Capacity!$S$3:$S$258,0),2)))</f>
        <v/>
      </c>
      <c r="KY31" t="str">
        <f>IF(KY30="","",IF($FI30="Y",0,INDEX(Capacity!$S$3:$T$258,MATCH(MOD(INDEX(Capacity!$V$3:$W$258,MATCH(INDEX($J30:$FE30,1,$FJ30),Capacity!$V$3:$V$258,0),2)+KY$9,255),Capacity!$S$3:$S$258,0),2)))</f>
        <v/>
      </c>
      <c r="KZ31" t="str">
        <f>IF(KZ30="","",IF($FI30="Y",0,INDEX(Capacity!$S$3:$T$258,MATCH(MOD(INDEX(Capacity!$V$3:$W$258,MATCH(INDEX($J30:$FE30,1,$FJ30),Capacity!$V$3:$V$258,0),2)+KZ$9,255),Capacity!$S$3:$S$258,0),2)))</f>
        <v/>
      </c>
      <c r="LA31" t="str">
        <f>IF(LA30="","",IF($FI30="Y",0,INDEX(Capacity!$S$3:$T$258,MATCH(MOD(INDEX(Capacity!$V$3:$W$258,MATCH(INDEX($J30:$FE30,1,$FJ30),Capacity!$V$3:$V$258,0),2)+LA$9,255),Capacity!$S$3:$S$258,0),2)))</f>
        <v/>
      </c>
      <c r="LB31" t="str">
        <f>IF(LB30="","",IF($FI30="Y",0,INDEX(Capacity!$S$3:$T$258,MATCH(MOD(INDEX(Capacity!$V$3:$W$258,MATCH(INDEX($J30:$FE30,1,$FJ30),Capacity!$V$3:$V$258,0),2)+LB$9,255),Capacity!$S$3:$S$258,0),2)))</f>
        <v/>
      </c>
      <c r="LC31" t="str">
        <f>IF(LC30="","",IF($FI30="Y",0,INDEX(Capacity!$S$3:$T$258,MATCH(MOD(INDEX(Capacity!$V$3:$W$258,MATCH(INDEX($J30:$FE30,1,$FJ30),Capacity!$V$3:$V$258,0),2)+LC$9,255),Capacity!$S$3:$S$258,0),2)))</f>
        <v/>
      </c>
      <c r="LD31" t="str">
        <f>IF(LD30="","",IF($FI30="Y",0,INDEX(Capacity!$S$3:$T$258,MATCH(MOD(INDEX(Capacity!$V$3:$W$258,MATCH(INDEX($J30:$FE30,1,$FJ30),Capacity!$V$3:$V$258,0),2)+LD$9,255),Capacity!$S$3:$S$258,0),2)))</f>
        <v/>
      </c>
      <c r="LE31" t="str">
        <f>IF(LE30="","",IF($FI30="Y",0,INDEX(Capacity!$S$3:$T$258,MATCH(MOD(INDEX(Capacity!$V$3:$W$258,MATCH(INDEX($J30:$FE30,1,$FJ30),Capacity!$V$3:$V$258,0),2)+LE$9,255),Capacity!$S$3:$S$258,0),2)))</f>
        <v/>
      </c>
      <c r="LF31" t="str">
        <f>IF(LF30="","",IF($FI30="Y",0,INDEX(Capacity!$S$3:$T$258,MATCH(MOD(INDEX(Capacity!$V$3:$W$258,MATCH(INDEX($J30:$FE30,1,$FJ30),Capacity!$V$3:$V$258,0),2)+LF$9,255),Capacity!$S$3:$S$258,0),2)))</f>
        <v/>
      </c>
      <c r="LG31" t="str">
        <f>IF(LG30="","",IF($FI30="Y",0,INDEX(Capacity!$S$3:$T$258,MATCH(MOD(INDEX(Capacity!$V$3:$W$258,MATCH(INDEX($J30:$FE30,1,$FJ30),Capacity!$V$3:$V$258,0),2)+LG$9,255),Capacity!$S$3:$S$258,0),2)))</f>
        <v/>
      </c>
      <c r="LH31" t="str">
        <f>IF(LH30="","",IF($FI30="Y",0,INDEX(Capacity!$S$3:$T$258,MATCH(MOD(INDEX(Capacity!$V$3:$W$258,MATCH(INDEX($J30:$FE30,1,$FJ30),Capacity!$V$3:$V$258,0),2)+LH$9,255),Capacity!$S$3:$S$258,0),2)))</f>
        <v/>
      </c>
    </row>
    <row r="32" spans="2:320" x14ac:dyDescent="0.25">
      <c r="I32" s="7">
        <f t="shared" si="26"/>
        <v>23</v>
      </c>
      <c r="J32" t="str">
        <f t="shared" si="33"/>
        <v/>
      </c>
      <c r="K32" t="str">
        <f t="shared" si="33"/>
        <v/>
      </c>
      <c r="L32" t="str">
        <f t="shared" si="33"/>
        <v/>
      </c>
      <c r="M32" t="str">
        <f t="shared" si="33"/>
        <v/>
      </c>
      <c r="N32" t="str">
        <f t="shared" si="33"/>
        <v/>
      </c>
      <c r="O32" t="str">
        <f t="shared" si="33"/>
        <v/>
      </c>
      <c r="P32" t="str">
        <f t="shared" si="33"/>
        <v/>
      </c>
      <c r="Q32" t="str">
        <f t="shared" si="33"/>
        <v/>
      </c>
      <c r="R32" t="str">
        <f t="shared" si="33"/>
        <v/>
      </c>
      <c r="S32" t="str">
        <f t="shared" si="33"/>
        <v/>
      </c>
      <c r="T32" t="str">
        <f t="shared" si="33"/>
        <v/>
      </c>
      <c r="U32" t="str">
        <f t="shared" si="33"/>
        <v/>
      </c>
      <c r="V32" t="str">
        <f t="shared" si="33"/>
        <v/>
      </c>
      <c r="W32" t="str">
        <f t="shared" si="33"/>
        <v/>
      </c>
      <c r="X32" t="str">
        <f t="shared" si="33"/>
        <v/>
      </c>
      <c r="Y32" t="str">
        <f t="shared" si="33"/>
        <v/>
      </c>
      <c r="Z32" t="str">
        <f t="shared" si="38"/>
        <v/>
      </c>
      <c r="AA32" t="str">
        <f t="shared" si="38"/>
        <v/>
      </c>
      <c r="AB32" t="str">
        <f t="shared" si="38"/>
        <v/>
      </c>
      <c r="AC32" t="str">
        <f t="shared" si="38"/>
        <v/>
      </c>
      <c r="AD32" t="str">
        <f t="shared" si="38"/>
        <v/>
      </c>
      <c r="AE32" t="str">
        <f t="shared" si="38"/>
        <v/>
      </c>
      <c r="AF32">
        <f t="shared" si="38"/>
        <v>0</v>
      </c>
      <c r="AG32">
        <f t="shared" si="38"/>
        <v>87</v>
      </c>
      <c r="AH32">
        <f t="shared" si="38"/>
        <v>56</v>
      </c>
      <c r="AI32">
        <f t="shared" si="38"/>
        <v>212</v>
      </c>
      <c r="AJ32">
        <f t="shared" si="38"/>
        <v>181</v>
      </c>
      <c r="AK32">
        <f t="shared" si="38"/>
        <v>245</v>
      </c>
      <c r="AL32">
        <f t="shared" si="38"/>
        <v>2</v>
      </c>
      <c r="AM32">
        <f t="shared" si="38"/>
        <v>254</v>
      </c>
      <c r="AN32">
        <f t="shared" si="38"/>
        <v>34</v>
      </c>
      <c r="AO32">
        <f t="shared" si="38"/>
        <v>55</v>
      </c>
      <c r="AP32">
        <f t="shared" si="42"/>
        <v>31</v>
      </c>
      <c r="AQ32">
        <f t="shared" si="42"/>
        <v>17</v>
      </c>
      <c r="AR32">
        <f t="shared" si="42"/>
        <v>0</v>
      </c>
      <c r="AS32">
        <f t="shared" si="42"/>
        <v>0</v>
      </c>
      <c r="AT32">
        <f t="shared" si="42"/>
        <v>0</v>
      </c>
      <c r="AU32">
        <f t="shared" si="42"/>
        <v>0</v>
      </c>
      <c r="AV32">
        <f t="shared" si="42"/>
        <v>0</v>
      </c>
      <c r="AW32">
        <f t="shared" si="42"/>
        <v>0</v>
      </c>
      <c r="AX32">
        <f t="shared" si="42"/>
        <v>0</v>
      </c>
      <c r="AY32">
        <f t="shared" si="42"/>
        <v>0</v>
      </c>
      <c r="AZ32">
        <f t="shared" si="42"/>
        <v>0</v>
      </c>
      <c r="BA32">
        <f t="shared" si="42"/>
        <v>0</v>
      </c>
      <c r="BB32">
        <f t="shared" si="42"/>
        <v>0</v>
      </c>
      <c r="BC32">
        <f t="shared" si="42"/>
        <v>0</v>
      </c>
      <c r="BD32">
        <f t="shared" si="42"/>
        <v>0</v>
      </c>
      <c r="BE32">
        <f t="shared" si="42"/>
        <v>0</v>
      </c>
      <c r="BF32">
        <f t="shared" si="40"/>
        <v>0</v>
      </c>
      <c r="BG32">
        <f t="shared" si="40"/>
        <v>0</v>
      </c>
      <c r="BH32">
        <f t="shared" si="40"/>
        <v>0</v>
      </c>
      <c r="BI32">
        <f t="shared" si="40"/>
        <v>0</v>
      </c>
      <c r="BJ32">
        <f t="shared" si="40"/>
        <v>0</v>
      </c>
      <c r="BK32">
        <f t="shared" si="40"/>
        <v>0</v>
      </c>
      <c r="BL32">
        <f t="shared" si="40"/>
        <v>0</v>
      </c>
      <c r="BM32">
        <f t="shared" si="40"/>
        <v>0</v>
      </c>
      <c r="BN32">
        <f t="shared" si="40"/>
        <v>0</v>
      </c>
      <c r="BO32">
        <f t="shared" si="40"/>
        <v>0</v>
      </c>
      <c r="BP32">
        <f t="shared" si="40"/>
        <v>0</v>
      </c>
      <c r="BQ32">
        <f t="shared" si="40"/>
        <v>0</v>
      </c>
      <c r="BR32">
        <f t="shared" si="40"/>
        <v>0</v>
      </c>
      <c r="BS32">
        <f t="shared" si="40"/>
        <v>0</v>
      </c>
      <c r="BT32">
        <f t="shared" si="40"/>
        <v>0</v>
      </c>
      <c r="BU32">
        <f t="shared" si="40"/>
        <v>0</v>
      </c>
      <c r="BV32">
        <f t="shared" si="43"/>
        <v>0</v>
      </c>
      <c r="BW32">
        <f t="shared" si="43"/>
        <v>0</v>
      </c>
      <c r="BX32">
        <f t="shared" si="43"/>
        <v>0</v>
      </c>
      <c r="BY32">
        <f t="shared" si="43"/>
        <v>0</v>
      </c>
      <c r="BZ32">
        <f t="shared" si="43"/>
        <v>0</v>
      </c>
      <c r="CA32">
        <f t="shared" si="43"/>
        <v>0</v>
      </c>
      <c r="CB32">
        <f t="shared" si="43"/>
        <v>0</v>
      </c>
      <c r="CC32">
        <f t="shared" si="43"/>
        <v>0</v>
      </c>
      <c r="CD32">
        <f t="shared" si="43"/>
        <v>0</v>
      </c>
      <c r="CE32">
        <f t="shared" si="43"/>
        <v>0</v>
      </c>
      <c r="CF32">
        <f t="shared" si="43"/>
        <v>0</v>
      </c>
      <c r="CG32">
        <f t="shared" si="43"/>
        <v>0</v>
      </c>
      <c r="CH32">
        <f t="shared" si="43"/>
        <v>0</v>
      </c>
      <c r="CI32">
        <f t="shared" si="43"/>
        <v>0</v>
      </c>
      <c r="CJ32">
        <f t="shared" si="43"/>
        <v>0</v>
      </c>
      <c r="CK32">
        <f t="shared" si="35"/>
        <v>0</v>
      </c>
      <c r="CL32">
        <f t="shared" si="35"/>
        <v>0</v>
      </c>
      <c r="CM32">
        <f t="shared" si="35"/>
        <v>0</v>
      </c>
      <c r="CN32">
        <f t="shared" si="35"/>
        <v>0</v>
      </c>
      <c r="CO32">
        <f t="shared" si="35"/>
        <v>0</v>
      </c>
      <c r="CP32">
        <f t="shared" si="35"/>
        <v>0</v>
      </c>
      <c r="CQ32">
        <f t="shared" si="35"/>
        <v>0</v>
      </c>
      <c r="CR32">
        <f t="shared" si="35"/>
        <v>0</v>
      </c>
      <c r="CS32">
        <f t="shared" si="35"/>
        <v>0</v>
      </c>
      <c r="CT32">
        <f t="shared" si="35"/>
        <v>0</v>
      </c>
      <c r="CU32">
        <f t="shared" si="35"/>
        <v>0</v>
      </c>
      <c r="CV32">
        <f t="shared" si="35"/>
        <v>0</v>
      </c>
      <c r="CW32">
        <f t="shared" si="35"/>
        <v>0</v>
      </c>
      <c r="CX32">
        <f t="shared" si="35"/>
        <v>0</v>
      </c>
      <c r="CY32">
        <f t="shared" si="35"/>
        <v>0</v>
      </c>
      <c r="CZ32">
        <f t="shared" si="35"/>
        <v>0</v>
      </c>
      <c r="DA32">
        <f t="shared" si="41"/>
        <v>0</v>
      </c>
      <c r="DB32">
        <f t="shared" si="41"/>
        <v>0</v>
      </c>
      <c r="DC32">
        <f t="shared" si="41"/>
        <v>0</v>
      </c>
      <c r="DD32">
        <f t="shared" si="41"/>
        <v>0</v>
      </c>
      <c r="DE32">
        <f t="shared" si="41"/>
        <v>0</v>
      </c>
      <c r="DF32">
        <f t="shared" si="41"/>
        <v>0</v>
      </c>
      <c r="DG32">
        <f t="shared" si="41"/>
        <v>0</v>
      </c>
      <c r="DH32">
        <f t="shared" si="41"/>
        <v>0</v>
      </c>
      <c r="DI32">
        <f t="shared" si="41"/>
        <v>0</v>
      </c>
      <c r="DJ32">
        <f t="shared" si="41"/>
        <v>0</v>
      </c>
      <c r="DK32">
        <f t="shared" si="41"/>
        <v>0</v>
      </c>
      <c r="DL32">
        <f t="shared" si="41"/>
        <v>0</v>
      </c>
      <c r="DM32">
        <f t="shared" si="41"/>
        <v>0</v>
      </c>
      <c r="DN32">
        <f t="shared" si="41"/>
        <v>0</v>
      </c>
      <c r="DO32">
        <f t="shared" si="41"/>
        <v>0</v>
      </c>
      <c r="DP32">
        <f t="shared" si="41"/>
        <v>0</v>
      </c>
      <c r="DQ32">
        <f t="shared" si="41"/>
        <v>0</v>
      </c>
      <c r="DR32">
        <f t="shared" si="41"/>
        <v>0</v>
      </c>
      <c r="DS32">
        <f t="shared" si="41"/>
        <v>0</v>
      </c>
      <c r="DT32">
        <f t="shared" si="41"/>
        <v>0</v>
      </c>
      <c r="DU32">
        <f t="shared" si="41"/>
        <v>0</v>
      </c>
      <c r="DV32">
        <f t="shared" si="41"/>
        <v>0</v>
      </c>
      <c r="DW32">
        <f t="shared" si="41"/>
        <v>0</v>
      </c>
      <c r="DX32">
        <f t="shared" si="39"/>
        <v>0</v>
      </c>
      <c r="DY32">
        <f t="shared" si="39"/>
        <v>0</v>
      </c>
      <c r="DZ32">
        <f t="shared" si="39"/>
        <v>0</v>
      </c>
      <c r="EA32">
        <f t="shared" si="39"/>
        <v>0</v>
      </c>
      <c r="EB32">
        <f t="shared" si="39"/>
        <v>0</v>
      </c>
      <c r="EC32">
        <f t="shared" si="39"/>
        <v>0</v>
      </c>
      <c r="ED32">
        <f t="shared" si="39"/>
        <v>0</v>
      </c>
      <c r="EE32">
        <f t="shared" si="39"/>
        <v>0</v>
      </c>
      <c r="EF32">
        <f t="shared" si="39"/>
        <v>0</v>
      </c>
      <c r="EG32">
        <f t="shared" si="39"/>
        <v>0</v>
      </c>
      <c r="EH32">
        <f t="shared" si="39"/>
        <v>0</v>
      </c>
      <c r="EI32">
        <f t="shared" si="39"/>
        <v>0</v>
      </c>
      <c r="EJ32">
        <f t="shared" si="36"/>
        <v>0</v>
      </c>
      <c r="EK32">
        <f t="shared" si="36"/>
        <v>0</v>
      </c>
      <c r="EL32">
        <f t="shared" si="36"/>
        <v>0</v>
      </c>
      <c r="EM32">
        <f t="shared" si="36"/>
        <v>0</v>
      </c>
      <c r="EN32">
        <f t="shared" ref="EJ32:FE43" si="44">IFERROR(IF(INDEX($FM$10:$LH$118,$I32,$FK32-EN$8+1)="",_xlfn.BITXOR(EN31,0),_xlfn.BITXOR(EN31,INDEX($FM$10:$LH$118,$I32,$FK32-EN$8+1))),"")</f>
        <v>0</v>
      </c>
      <c r="EO32">
        <f t="shared" si="44"/>
        <v>0</v>
      </c>
      <c r="EP32">
        <f t="shared" si="44"/>
        <v>0</v>
      </c>
      <c r="EQ32">
        <f t="shared" si="44"/>
        <v>0</v>
      </c>
      <c r="ER32">
        <f t="shared" si="44"/>
        <v>0</v>
      </c>
      <c r="ES32">
        <f t="shared" si="44"/>
        <v>0</v>
      </c>
      <c r="ET32">
        <f t="shared" si="44"/>
        <v>0</v>
      </c>
      <c r="EU32">
        <f t="shared" si="44"/>
        <v>0</v>
      </c>
      <c r="EV32">
        <f t="shared" si="44"/>
        <v>0</v>
      </c>
      <c r="EW32">
        <f t="shared" si="44"/>
        <v>0</v>
      </c>
      <c r="EX32">
        <f t="shared" si="44"/>
        <v>0</v>
      </c>
      <c r="EY32">
        <f t="shared" si="44"/>
        <v>0</v>
      </c>
      <c r="EZ32">
        <f t="shared" si="44"/>
        <v>0</v>
      </c>
      <c r="FA32">
        <f t="shared" si="44"/>
        <v>0</v>
      </c>
      <c r="FB32">
        <f t="shared" si="44"/>
        <v>0</v>
      </c>
      <c r="FC32">
        <f t="shared" si="44"/>
        <v>0</v>
      </c>
      <c r="FD32">
        <f t="shared" si="44"/>
        <v>0</v>
      </c>
      <c r="FE32">
        <f t="shared" si="44"/>
        <v>0</v>
      </c>
      <c r="FG32" s="48" t="str">
        <f t="shared" si="27"/>
        <v/>
      </c>
      <c r="FI32" s="1" t="str">
        <f t="shared" si="24"/>
        <v/>
      </c>
      <c r="FJ32">
        <f t="shared" si="25"/>
        <v>24</v>
      </c>
      <c r="FK32">
        <f>FM8-FJ31+1</f>
        <v>21</v>
      </c>
      <c r="FM32">
        <f>IF(FM31="","",IF($FI31="Y",0,INDEX(Capacity!$S$3:$T$258,MATCH(MOD(INDEX(Capacity!$V$3:$W$258,MATCH(INDEX($J31:$FE31,1,$FJ31),Capacity!$V$3:$V$258,0),2)+FM$9,255),Capacity!$S$3:$S$258,0),2)))</f>
        <v>165</v>
      </c>
      <c r="FN32">
        <f>IF(FN31="","",IF($FI31="Y",0,INDEX(Capacity!$S$3:$T$258,MATCH(MOD(INDEX(Capacity!$V$3:$W$258,MATCH(INDEX($J31:$FE31,1,$FJ31),Capacity!$V$3:$V$258,0),2)+FN$9,255),Capacity!$S$3:$S$258,0),2)))</f>
        <v>149</v>
      </c>
      <c r="FO32">
        <f>IF(FO31="","",IF($FI31="Y",0,INDEX(Capacity!$S$3:$T$258,MATCH(MOD(INDEX(Capacity!$V$3:$W$258,MATCH(INDEX($J31:$FE31,1,$FJ31),Capacity!$V$3:$V$258,0),2)+FO$9,255),Capacity!$S$3:$S$258,0),2)))</f>
        <v>1</v>
      </c>
      <c r="FP32">
        <f>IF(FP31="","",IF($FI31="Y",0,INDEX(Capacity!$S$3:$T$258,MATCH(MOD(INDEX(Capacity!$V$3:$W$258,MATCH(INDEX($J31:$FE31,1,$FJ31),Capacity!$V$3:$V$258,0),2)+FP$9,255),Capacity!$S$3:$S$258,0),2)))</f>
        <v>251</v>
      </c>
      <c r="FQ32">
        <f>IF(FQ31="","",IF($FI31="Y",0,INDEX(Capacity!$S$3:$T$258,MATCH(MOD(INDEX(Capacity!$V$3:$W$258,MATCH(INDEX($J31:$FE31,1,$FJ31),Capacity!$V$3:$V$258,0),2)+FQ$9,255),Capacity!$S$3:$S$258,0),2)))</f>
        <v>54</v>
      </c>
      <c r="FR32">
        <f>IF(FR31="","",IF($FI31="Y",0,INDEX(Capacity!$S$3:$T$258,MATCH(MOD(INDEX(Capacity!$V$3:$W$258,MATCH(INDEX($J31:$FE31,1,$FJ31),Capacity!$V$3:$V$258,0),2)+FR$9,255),Capacity!$S$3:$S$258,0),2)))</f>
        <v>10</v>
      </c>
      <c r="FS32">
        <f>IF(FS31="","",IF($FI31="Y",0,INDEX(Capacity!$S$3:$T$258,MATCH(MOD(INDEX(Capacity!$V$3:$W$258,MATCH(INDEX($J31:$FE31,1,$FJ31),Capacity!$V$3:$V$258,0),2)+FS$9,255),Capacity!$S$3:$S$258,0),2)))</f>
        <v>8</v>
      </c>
      <c r="FT32">
        <f>IF(FT31="","",IF($FI31="Y",0,INDEX(Capacity!$S$3:$T$258,MATCH(MOD(INDEX(Capacity!$V$3:$W$258,MATCH(INDEX($J31:$FE31,1,$FJ31),Capacity!$V$3:$V$258,0),2)+FT$9,255),Capacity!$S$3:$S$258,0),2)))</f>
        <v>173</v>
      </c>
      <c r="FU32">
        <f>IF(FU31="","",IF($FI31="Y",0,INDEX(Capacity!$S$3:$T$258,MATCH(MOD(INDEX(Capacity!$V$3:$W$258,MATCH(INDEX($J31:$FE31,1,$FJ31),Capacity!$V$3:$V$258,0),2)+FU$9,255),Capacity!$S$3:$S$258,0),2)))</f>
        <v>12</v>
      </c>
      <c r="FV32">
        <f>IF(FV31="","",IF($FI31="Y",0,INDEX(Capacity!$S$3:$T$258,MATCH(MOD(INDEX(Capacity!$V$3:$W$258,MATCH(INDEX($J31:$FE31,1,$FJ31),Capacity!$V$3:$V$258,0),2)+FV$9,255),Capacity!$S$3:$S$258,0),2)))</f>
        <v>172</v>
      </c>
      <c r="FW32">
        <f>IF(FW31="","",IF($FI31="Y",0,INDEX(Capacity!$S$3:$T$258,MATCH(MOD(INDEX(Capacity!$V$3:$W$258,MATCH(INDEX($J31:$FE31,1,$FJ31),Capacity!$V$3:$V$258,0),2)+FW$9,255),Capacity!$S$3:$S$258,0),2)))</f>
        <v>243</v>
      </c>
      <c r="FX32" t="str">
        <f>IF(FX31="","",IF($FI31="Y",0,INDEX(Capacity!$S$3:$T$258,MATCH(MOD(INDEX(Capacity!$V$3:$W$258,MATCH(INDEX($J31:$FE31,1,$FJ31),Capacity!$V$3:$V$258,0),2)+FX$9,255),Capacity!$S$3:$S$258,0),2)))</f>
        <v/>
      </c>
      <c r="FY32" t="str">
        <f>IF(FY31="","",IF($FI31="Y",0,INDEX(Capacity!$S$3:$T$258,MATCH(MOD(INDEX(Capacity!$V$3:$W$258,MATCH(INDEX($J31:$FE31,1,$FJ31),Capacity!$V$3:$V$258,0),2)+FY$9,255),Capacity!$S$3:$S$258,0),2)))</f>
        <v/>
      </c>
      <c r="FZ32" t="str">
        <f>IF(FZ31="","",IF($FI31="Y",0,INDEX(Capacity!$S$3:$T$258,MATCH(MOD(INDEX(Capacity!$V$3:$W$258,MATCH(INDEX($J31:$FE31,1,$FJ31),Capacity!$V$3:$V$258,0),2)+FZ$9,255),Capacity!$S$3:$S$258,0),2)))</f>
        <v/>
      </c>
      <c r="GA32" t="str">
        <f>IF(GA31="","",IF($FI31="Y",0,INDEX(Capacity!$S$3:$T$258,MATCH(MOD(INDEX(Capacity!$V$3:$W$258,MATCH(INDEX($J31:$FE31,1,$FJ31),Capacity!$V$3:$V$258,0),2)+GA$9,255),Capacity!$S$3:$S$258,0),2)))</f>
        <v/>
      </c>
      <c r="GB32" t="str">
        <f>IF(GB31="","",IF($FI31="Y",0,INDEX(Capacity!$S$3:$T$258,MATCH(MOD(INDEX(Capacity!$V$3:$W$258,MATCH(INDEX($J31:$FE31,1,$FJ31),Capacity!$V$3:$V$258,0),2)+GB$9,255),Capacity!$S$3:$S$258,0),2)))</f>
        <v/>
      </c>
      <c r="GC32" t="str">
        <f>IF(GC31="","",IF($FI31="Y",0,INDEX(Capacity!$S$3:$T$258,MATCH(MOD(INDEX(Capacity!$V$3:$W$258,MATCH(INDEX($J31:$FE31,1,$FJ31),Capacity!$V$3:$V$258,0),2)+GC$9,255),Capacity!$S$3:$S$258,0),2)))</f>
        <v/>
      </c>
      <c r="GD32" t="str">
        <f>IF(GD31="","",IF($FI31="Y",0,INDEX(Capacity!$S$3:$T$258,MATCH(MOD(INDEX(Capacity!$V$3:$W$258,MATCH(INDEX($J31:$FE31,1,$FJ31),Capacity!$V$3:$V$258,0),2)+GD$9,255),Capacity!$S$3:$S$258,0),2)))</f>
        <v/>
      </c>
      <c r="GE32" t="str">
        <f>IF(GE31="","",IF($FI31="Y",0,INDEX(Capacity!$S$3:$T$258,MATCH(MOD(INDEX(Capacity!$V$3:$W$258,MATCH(INDEX($J31:$FE31,1,$FJ31),Capacity!$V$3:$V$258,0),2)+GE$9,255),Capacity!$S$3:$S$258,0),2)))</f>
        <v/>
      </c>
      <c r="GF32" t="str">
        <f>IF(GF31="","",IF($FI31="Y",0,INDEX(Capacity!$S$3:$T$258,MATCH(MOD(INDEX(Capacity!$V$3:$W$258,MATCH(INDEX($J31:$FE31,1,$FJ31),Capacity!$V$3:$V$258,0),2)+GF$9,255),Capacity!$S$3:$S$258,0),2)))</f>
        <v/>
      </c>
      <c r="GG32" t="str">
        <f>IF(GG31="","",IF($FI31="Y",0,INDEX(Capacity!$S$3:$T$258,MATCH(MOD(INDEX(Capacity!$V$3:$W$258,MATCH(INDEX($J31:$FE31,1,$FJ31),Capacity!$V$3:$V$258,0),2)+GG$9,255),Capacity!$S$3:$S$258,0),2)))</f>
        <v/>
      </c>
      <c r="GH32" t="str">
        <f>IF(GH31="","",IF($FI31="Y",0,INDEX(Capacity!$S$3:$T$258,MATCH(MOD(INDEX(Capacity!$V$3:$W$258,MATCH(INDEX($J31:$FE31,1,$FJ31),Capacity!$V$3:$V$258,0),2)+GH$9,255),Capacity!$S$3:$S$258,0),2)))</f>
        <v/>
      </c>
      <c r="GI32" t="str">
        <f>IF(GI31="","",IF($FI31="Y",0,INDEX(Capacity!$S$3:$T$258,MATCH(MOD(INDEX(Capacity!$V$3:$W$258,MATCH(INDEX($J31:$FE31,1,$FJ31),Capacity!$V$3:$V$258,0),2)+GI$9,255),Capacity!$S$3:$S$258,0),2)))</f>
        <v/>
      </c>
      <c r="GJ32" t="str">
        <f>IF(GJ31="","",IF($FI31="Y",0,INDEX(Capacity!$S$3:$T$258,MATCH(MOD(INDEX(Capacity!$V$3:$W$258,MATCH(INDEX($J31:$FE31,1,$FJ31),Capacity!$V$3:$V$258,0),2)+GJ$9,255),Capacity!$S$3:$S$258,0),2)))</f>
        <v/>
      </c>
      <c r="GK32" t="str">
        <f>IF(GK31="","",IF($FI31="Y",0,INDEX(Capacity!$S$3:$T$258,MATCH(MOD(INDEX(Capacity!$V$3:$W$258,MATCH(INDEX($J31:$FE31,1,$FJ31),Capacity!$V$3:$V$258,0),2)+GK$9,255),Capacity!$S$3:$S$258,0),2)))</f>
        <v/>
      </c>
      <c r="GL32" t="str">
        <f>IF(GL31="","",IF($FI31="Y",0,INDEX(Capacity!$S$3:$T$258,MATCH(MOD(INDEX(Capacity!$V$3:$W$258,MATCH(INDEX($J31:$FE31,1,$FJ31),Capacity!$V$3:$V$258,0),2)+GL$9,255),Capacity!$S$3:$S$258,0),2)))</f>
        <v/>
      </c>
      <c r="GM32" t="str">
        <f>IF(GM31="","",IF($FI31="Y",0,INDEX(Capacity!$S$3:$T$258,MATCH(MOD(INDEX(Capacity!$V$3:$W$258,MATCH(INDEX($J31:$FE31,1,$FJ31),Capacity!$V$3:$V$258,0),2)+GM$9,255),Capacity!$S$3:$S$258,0),2)))</f>
        <v/>
      </c>
      <c r="GN32" t="str">
        <f>IF(GN31="","",IF($FI31="Y",0,INDEX(Capacity!$S$3:$T$258,MATCH(MOD(INDEX(Capacity!$V$3:$W$258,MATCH(INDEX($J31:$FE31,1,$FJ31),Capacity!$V$3:$V$258,0),2)+GN$9,255),Capacity!$S$3:$S$258,0),2)))</f>
        <v/>
      </c>
      <c r="GO32" t="str">
        <f>IF(GO31="","",IF($FI31="Y",0,INDEX(Capacity!$S$3:$T$258,MATCH(MOD(INDEX(Capacity!$V$3:$W$258,MATCH(INDEX($J31:$FE31,1,$FJ31),Capacity!$V$3:$V$258,0),2)+GO$9,255),Capacity!$S$3:$S$258,0),2)))</f>
        <v/>
      </c>
      <c r="GP32" t="str">
        <f>IF(GP31="","",IF($FI31="Y",0,INDEX(Capacity!$S$3:$T$258,MATCH(MOD(INDEX(Capacity!$V$3:$W$258,MATCH(INDEX($J31:$FE31,1,$FJ31),Capacity!$V$3:$V$258,0),2)+GP$9,255),Capacity!$S$3:$S$258,0),2)))</f>
        <v/>
      </c>
      <c r="GQ32" t="str">
        <f>IF(GQ31="","",IF($FI31="Y",0,INDEX(Capacity!$S$3:$T$258,MATCH(MOD(INDEX(Capacity!$V$3:$W$258,MATCH(INDEX($J31:$FE31,1,$FJ31),Capacity!$V$3:$V$258,0),2)+GQ$9,255),Capacity!$S$3:$S$258,0),2)))</f>
        <v/>
      </c>
      <c r="GR32" t="str">
        <f>IF(GR31="","",IF($FI31="Y",0,INDEX(Capacity!$S$3:$T$258,MATCH(MOD(INDEX(Capacity!$V$3:$W$258,MATCH(INDEX($J31:$FE31,1,$FJ31),Capacity!$V$3:$V$258,0),2)+GR$9,255),Capacity!$S$3:$S$258,0),2)))</f>
        <v/>
      </c>
      <c r="GS32" t="str">
        <f>IF(GS31="","",IF($FI31="Y",0,INDEX(Capacity!$S$3:$T$258,MATCH(MOD(INDEX(Capacity!$V$3:$W$258,MATCH(INDEX($J31:$FE31,1,$FJ31),Capacity!$V$3:$V$258,0),2)+GS$9,255),Capacity!$S$3:$S$258,0),2)))</f>
        <v/>
      </c>
      <c r="GT32" t="str">
        <f>IF(GT31="","",IF($FI31="Y",0,INDEX(Capacity!$S$3:$T$258,MATCH(MOD(INDEX(Capacity!$V$3:$W$258,MATCH(INDEX($J31:$FE31,1,$FJ31),Capacity!$V$3:$V$258,0),2)+GT$9,255),Capacity!$S$3:$S$258,0),2)))</f>
        <v/>
      </c>
      <c r="GU32" t="str">
        <f>IF(GU31="","",IF($FI31="Y",0,INDEX(Capacity!$S$3:$T$258,MATCH(MOD(INDEX(Capacity!$V$3:$W$258,MATCH(INDEX($J31:$FE31,1,$FJ31),Capacity!$V$3:$V$258,0),2)+GU$9,255),Capacity!$S$3:$S$258,0),2)))</f>
        <v/>
      </c>
      <c r="GV32" t="str">
        <f>IF(GV31="","",IF($FI31="Y",0,INDEX(Capacity!$S$3:$T$258,MATCH(MOD(INDEX(Capacity!$V$3:$W$258,MATCH(INDEX($J31:$FE31,1,$FJ31),Capacity!$V$3:$V$258,0),2)+GV$9,255),Capacity!$S$3:$S$258,0),2)))</f>
        <v/>
      </c>
      <c r="GW32" t="str">
        <f>IF(GW31="","",IF($FI31="Y",0,INDEX(Capacity!$S$3:$T$258,MATCH(MOD(INDEX(Capacity!$V$3:$W$258,MATCH(INDEX($J31:$FE31,1,$FJ31),Capacity!$V$3:$V$258,0),2)+GW$9,255),Capacity!$S$3:$S$258,0),2)))</f>
        <v/>
      </c>
      <c r="GX32" t="str">
        <f>IF(GX31="","",IF($FI31="Y",0,INDEX(Capacity!$S$3:$T$258,MATCH(MOD(INDEX(Capacity!$V$3:$W$258,MATCH(INDEX($J31:$FE31,1,$FJ31),Capacity!$V$3:$V$258,0),2)+GX$9,255),Capacity!$S$3:$S$258,0),2)))</f>
        <v/>
      </c>
      <c r="GY32" t="str">
        <f>IF(GY31="","",IF($FI31="Y",0,INDEX(Capacity!$S$3:$T$258,MATCH(MOD(INDEX(Capacity!$V$3:$W$258,MATCH(INDEX($J31:$FE31,1,$FJ31),Capacity!$V$3:$V$258,0),2)+GY$9,255),Capacity!$S$3:$S$258,0),2)))</f>
        <v/>
      </c>
      <c r="GZ32" t="str">
        <f>IF(GZ31="","",IF($FI31="Y",0,INDEX(Capacity!$S$3:$T$258,MATCH(MOD(INDEX(Capacity!$V$3:$W$258,MATCH(INDEX($J31:$FE31,1,$FJ31),Capacity!$V$3:$V$258,0),2)+GZ$9,255),Capacity!$S$3:$S$258,0),2)))</f>
        <v/>
      </c>
      <c r="HA32" t="str">
        <f>IF(HA31="","",IF($FI31="Y",0,INDEX(Capacity!$S$3:$T$258,MATCH(MOD(INDEX(Capacity!$V$3:$W$258,MATCH(INDEX($J31:$FE31,1,$FJ31),Capacity!$V$3:$V$258,0),2)+HA$9,255),Capacity!$S$3:$S$258,0),2)))</f>
        <v/>
      </c>
      <c r="HB32" t="str">
        <f>IF(HB31="","",IF($FI31="Y",0,INDEX(Capacity!$S$3:$T$258,MATCH(MOD(INDEX(Capacity!$V$3:$W$258,MATCH(INDEX($J31:$FE31,1,$FJ31),Capacity!$V$3:$V$258,0),2)+HB$9,255),Capacity!$S$3:$S$258,0),2)))</f>
        <v/>
      </c>
      <c r="HC32" t="str">
        <f>IF(HC31="","",IF($FI31="Y",0,INDEX(Capacity!$S$3:$T$258,MATCH(MOD(INDEX(Capacity!$V$3:$W$258,MATCH(INDEX($J31:$FE31,1,$FJ31),Capacity!$V$3:$V$258,0),2)+HC$9,255),Capacity!$S$3:$S$258,0),2)))</f>
        <v/>
      </c>
      <c r="HD32" t="str">
        <f>IF(HD31="","",IF($FI31="Y",0,INDEX(Capacity!$S$3:$T$258,MATCH(MOD(INDEX(Capacity!$V$3:$W$258,MATCH(INDEX($J31:$FE31,1,$FJ31),Capacity!$V$3:$V$258,0),2)+HD$9,255),Capacity!$S$3:$S$258,0),2)))</f>
        <v/>
      </c>
      <c r="HE32" t="str">
        <f>IF(HE31="","",IF($FI31="Y",0,INDEX(Capacity!$S$3:$T$258,MATCH(MOD(INDEX(Capacity!$V$3:$W$258,MATCH(INDEX($J31:$FE31,1,$FJ31),Capacity!$V$3:$V$258,0),2)+HE$9,255),Capacity!$S$3:$S$258,0),2)))</f>
        <v/>
      </c>
      <c r="HF32" t="str">
        <f>IF(HF31="","",IF($FI31="Y",0,INDEX(Capacity!$S$3:$T$258,MATCH(MOD(INDEX(Capacity!$V$3:$W$258,MATCH(INDEX($J31:$FE31,1,$FJ31),Capacity!$V$3:$V$258,0),2)+HF$9,255),Capacity!$S$3:$S$258,0),2)))</f>
        <v/>
      </c>
      <c r="HG32" t="str">
        <f>IF(HG31="","",IF($FI31="Y",0,INDEX(Capacity!$S$3:$T$258,MATCH(MOD(INDEX(Capacity!$V$3:$W$258,MATCH(INDEX($J31:$FE31,1,$FJ31),Capacity!$V$3:$V$258,0),2)+HG$9,255),Capacity!$S$3:$S$258,0),2)))</f>
        <v/>
      </c>
      <c r="HH32" t="str">
        <f>IF(HH31="","",IF($FI31="Y",0,INDEX(Capacity!$S$3:$T$258,MATCH(MOD(INDEX(Capacity!$V$3:$W$258,MATCH(INDEX($J31:$FE31,1,$FJ31),Capacity!$V$3:$V$258,0),2)+HH$9,255),Capacity!$S$3:$S$258,0),2)))</f>
        <v/>
      </c>
      <c r="HI32" t="str">
        <f>IF(HI31="","",IF($FI31="Y",0,INDEX(Capacity!$S$3:$T$258,MATCH(MOD(INDEX(Capacity!$V$3:$W$258,MATCH(INDEX($J31:$FE31,1,$FJ31),Capacity!$V$3:$V$258,0),2)+HI$9,255),Capacity!$S$3:$S$258,0),2)))</f>
        <v/>
      </c>
      <c r="HJ32" t="str">
        <f>IF(HJ31="","",IF($FI31="Y",0,INDEX(Capacity!$S$3:$T$258,MATCH(MOD(INDEX(Capacity!$V$3:$W$258,MATCH(INDEX($J31:$FE31,1,$FJ31),Capacity!$V$3:$V$258,0),2)+HJ$9,255),Capacity!$S$3:$S$258,0),2)))</f>
        <v/>
      </c>
      <c r="HK32" t="str">
        <f>IF(HK31="","",IF($FI31="Y",0,INDEX(Capacity!$S$3:$T$258,MATCH(MOD(INDEX(Capacity!$V$3:$W$258,MATCH(INDEX($J31:$FE31,1,$FJ31),Capacity!$V$3:$V$258,0),2)+HK$9,255),Capacity!$S$3:$S$258,0),2)))</f>
        <v/>
      </c>
      <c r="HL32" t="str">
        <f>IF(HL31="","",IF($FI31="Y",0,INDEX(Capacity!$S$3:$T$258,MATCH(MOD(INDEX(Capacity!$V$3:$W$258,MATCH(INDEX($J31:$FE31,1,$FJ31),Capacity!$V$3:$V$258,0),2)+HL$9,255),Capacity!$S$3:$S$258,0),2)))</f>
        <v/>
      </c>
      <c r="HM32" t="str">
        <f>IF(HM31="","",IF($FI31="Y",0,INDEX(Capacity!$S$3:$T$258,MATCH(MOD(INDEX(Capacity!$V$3:$W$258,MATCH(INDEX($J31:$FE31,1,$FJ31),Capacity!$V$3:$V$258,0),2)+HM$9,255),Capacity!$S$3:$S$258,0),2)))</f>
        <v/>
      </c>
      <c r="HN32" t="str">
        <f>IF(HN31="","",IF($FI31="Y",0,INDEX(Capacity!$S$3:$T$258,MATCH(MOD(INDEX(Capacity!$V$3:$W$258,MATCH(INDEX($J31:$FE31,1,$FJ31),Capacity!$V$3:$V$258,0),2)+HN$9,255),Capacity!$S$3:$S$258,0),2)))</f>
        <v/>
      </c>
      <c r="HO32" t="str">
        <f>IF(HO31="","",IF($FI31="Y",0,INDEX(Capacity!$S$3:$T$258,MATCH(MOD(INDEX(Capacity!$V$3:$W$258,MATCH(INDEX($J31:$FE31,1,$FJ31),Capacity!$V$3:$V$258,0),2)+HO$9,255),Capacity!$S$3:$S$258,0),2)))</f>
        <v/>
      </c>
      <c r="HP32" t="str">
        <f>IF(HP31="","",IF($FI31="Y",0,INDEX(Capacity!$S$3:$T$258,MATCH(MOD(INDEX(Capacity!$V$3:$W$258,MATCH(INDEX($J31:$FE31,1,$FJ31),Capacity!$V$3:$V$258,0),2)+HP$9,255),Capacity!$S$3:$S$258,0),2)))</f>
        <v/>
      </c>
      <c r="HQ32" t="str">
        <f>IF(HQ31="","",IF($FI31="Y",0,INDEX(Capacity!$S$3:$T$258,MATCH(MOD(INDEX(Capacity!$V$3:$W$258,MATCH(INDEX($J31:$FE31,1,$FJ31),Capacity!$V$3:$V$258,0),2)+HQ$9,255),Capacity!$S$3:$S$258,0),2)))</f>
        <v/>
      </c>
      <c r="HR32" t="str">
        <f>IF(HR31="","",IF($FI31="Y",0,INDEX(Capacity!$S$3:$T$258,MATCH(MOD(INDEX(Capacity!$V$3:$W$258,MATCH(INDEX($J31:$FE31,1,$FJ31),Capacity!$V$3:$V$258,0),2)+HR$9,255),Capacity!$S$3:$S$258,0),2)))</f>
        <v/>
      </c>
      <c r="HS32" t="str">
        <f>IF(HS31="","",IF($FI31="Y",0,INDEX(Capacity!$S$3:$T$258,MATCH(MOD(INDEX(Capacity!$V$3:$W$258,MATCH(INDEX($J31:$FE31,1,$FJ31),Capacity!$V$3:$V$258,0),2)+HS$9,255),Capacity!$S$3:$S$258,0),2)))</f>
        <v/>
      </c>
      <c r="HT32" t="str">
        <f>IF(HT31="","",IF($FI31="Y",0,INDEX(Capacity!$S$3:$T$258,MATCH(MOD(INDEX(Capacity!$V$3:$W$258,MATCH(INDEX($J31:$FE31,1,$FJ31),Capacity!$V$3:$V$258,0),2)+HT$9,255),Capacity!$S$3:$S$258,0),2)))</f>
        <v/>
      </c>
      <c r="HU32" t="str">
        <f>IF(HU31="","",IF($FI31="Y",0,INDEX(Capacity!$S$3:$T$258,MATCH(MOD(INDEX(Capacity!$V$3:$W$258,MATCH(INDEX($J31:$FE31,1,$FJ31),Capacity!$V$3:$V$258,0),2)+HU$9,255),Capacity!$S$3:$S$258,0),2)))</f>
        <v/>
      </c>
      <c r="HV32" t="str">
        <f>IF(HV31="","",IF($FI31="Y",0,INDEX(Capacity!$S$3:$T$258,MATCH(MOD(INDEX(Capacity!$V$3:$W$258,MATCH(INDEX($J31:$FE31,1,$FJ31),Capacity!$V$3:$V$258,0),2)+HV$9,255),Capacity!$S$3:$S$258,0),2)))</f>
        <v/>
      </c>
      <c r="HW32" t="str">
        <f>IF(HW31="","",IF($FI31="Y",0,INDEX(Capacity!$S$3:$T$258,MATCH(MOD(INDEX(Capacity!$V$3:$W$258,MATCH(INDEX($J31:$FE31,1,$FJ31),Capacity!$V$3:$V$258,0),2)+HW$9,255),Capacity!$S$3:$S$258,0),2)))</f>
        <v/>
      </c>
      <c r="HX32" t="str">
        <f>IF(HX31="","",IF($FI31="Y",0,INDEX(Capacity!$S$3:$T$258,MATCH(MOD(INDEX(Capacity!$V$3:$W$258,MATCH(INDEX($J31:$FE31,1,$FJ31),Capacity!$V$3:$V$258,0),2)+HX$9,255),Capacity!$S$3:$S$258,0),2)))</f>
        <v/>
      </c>
      <c r="HY32" t="str">
        <f>IF(HY31="","",IF($FI31="Y",0,INDEX(Capacity!$S$3:$T$258,MATCH(MOD(INDEX(Capacity!$V$3:$W$258,MATCH(INDEX($J31:$FE31,1,$FJ31),Capacity!$V$3:$V$258,0),2)+HY$9,255),Capacity!$S$3:$S$258,0),2)))</f>
        <v/>
      </c>
      <c r="HZ32" t="str">
        <f>IF(HZ31="","",IF($FI31="Y",0,INDEX(Capacity!$S$3:$T$258,MATCH(MOD(INDEX(Capacity!$V$3:$W$258,MATCH(INDEX($J31:$FE31,1,$FJ31),Capacity!$V$3:$V$258,0),2)+HZ$9,255),Capacity!$S$3:$S$258,0),2)))</f>
        <v/>
      </c>
      <c r="IA32" t="str">
        <f>IF(IA31="","",IF($FI31="Y",0,INDEX(Capacity!$S$3:$T$258,MATCH(MOD(INDEX(Capacity!$V$3:$W$258,MATCH(INDEX($J31:$FE31,1,$FJ31),Capacity!$V$3:$V$258,0),2)+IA$9,255),Capacity!$S$3:$S$258,0),2)))</f>
        <v/>
      </c>
      <c r="IB32" t="str">
        <f>IF(IB31="","",IF($FI31="Y",0,INDEX(Capacity!$S$3:$T$258,MATCH(MOD(INDEX(Capacity!$V$3:$W$258,MATCH(INDEX($J31:$FE31,1,$FJ31),Capacity!$V$3:$V$258,0),2)+IB$9,255),Capacity!$S$3:$S$258,0),2)))</f>
        <v/>
      </c>
      <c r="IC32" t="str">
        <f>IF(IC31="","",IF($FI31="Y",0,INDEX(Capacity!$S$3:$T$258,MATCH(MOD(INDEX(Capacity!$V$3:$W$258,MATCH(INDEX($J31:$FE31,1,$FJ31),Capacity!$V$3:$V$258,0),2)+IC$9,255),Capacity!$S$3:$S$258,0),2)))</f>
        <v/>
      </c>
      <c r="ID32" t="str">
        <f>IF(ID31="","",IF($FI31="Y",0,INDEX(Capacity!$S$3:$T$258,MATCH(MOD(INDEX(Capacity!$V$3:$W$258,MATCH(INDEX($J31:$FE31,1,$FJ31),Capacity!$V$3:$V$258,0),2)+ID$9,255),Capacity!$S$3:$S$258,0),2)))</f>
        <v/>
      </c>
      <c r="IE32" t="str">
        <f>IF(IE31="","",IF($FI31="Y",0,INDEX(Capacity!$S$3:$T$258,MATCH(MOD(INDEX(Capacity!$V$3:$W$258,MATCH(INDEX($J31:$FE31,1,$FJ31),Capacity!$V$3:$V$258,0),2)+IE$9,255),Capacity!$S$3:$S$258,0),2)))</f>
        <v/>
      </c>
      <c r="IF32" t="str">
        <f>IF(IF31="","",IF($FI31="Y",0,INDEX(Capacity!$S$3:$T$258,MATCH(MOD(INDEX(Capacity!$V$3:$W$258,MATCH(INDEX($J31:$FE31,1,$FJ31),Capacity!$V$3:$V$258,0),2)+IF$9,255),Capacity!$S$3:$S$258,0),2)))</f>
        <v/>
      </c>
      <c r="IG32" t="str">
        <f>IF(IG31="","",IF($FI31="Y",0,INDEX(Capacity!$S$3:$T$258,MATCH(MOD(INDEX(Capacity!$V$3:$W$258,MATCH(INDEX($J31:$FE31,1,$FJ31),Capacity!$V$3:$V$258,0),2)+IG$9,255),Capacity!$S$3:$S$258,0),2)))</f>
        <v/>
      </c>
      <c r="IH32" t="str">
        <f>IF(IH31="","",IF($FI31="Y",0,INDEX(Capacity!$S$3:$T$258,MATCH(MOD(INDEX(Capacity!$V$3:$W$258,MATCH(INDEX($J31:$FE31,1,$FJ31),Capacity!$V$3:$V$258,0),2)+IH$9,255),Capacity!$S$3:$S$258,0),2)))</f>
        <v/>
      </c>
      <c r="II32" t="str">
        <f>IF(II31="","",IF($FI31="Y",0,INDEX(Capacity!$S$3:$T$258,MATCH(MOD(INDEX(Capacity!$V$3:$W$258,MATCH(INDEX($J31:$FE31,1,$FJ31),Capacity!$V$3:$V$258,0),2)+II$9,255),Capacity!$S$3:$S$258,0),2)))</f>
        <v/>
      </c>
      <c r="IJ32" t="str">
        <f>IF(IJ31="","",IF($FI31="Y",0,INDEX(Capacity!$S$3:$T$258,MATCH(MOD(INDEX(Capacity!$V$3:$W$258,MATCH(INDEX($J31:$FE31,1,$FJ31),Capacity!$V$3:$V$258,0),2)+IJ$9,255),Capacity!$S$3:$S$258,0),2)))</f>
        <v/>
      </c>
      <c r="IK32" t="str">
        <f>IF(IK31="","",IF($FI31="Y",0,INDEX(Capacity!$S$3:$T$258,MATCH(MOD(INDEX(Capacity!$V$3:$W$258,MATCH(INDEX($J31:$FE31,1,$FJ31),Capacity!$V$3:$V$258,0),2)+IK$9,255),Capacity!$S$3:$S$258,0),2)))</f>
        <v/>
      </c>
      <c r="IL32" t="str">
        <f>IF(IL31="","",IF($FI31="Y",0,INDEX(Capacity!$S$3:$T$258,MATCH(MOD(INDEX(Capacity!$V$3:$W$258,MATCH(INDEX($J31:$FE31,1,$FJ31),Capacity!$V$3:$V$258,0),2)+IL$9,255),Capacity!$S$3:$S$258,0),2)))</f>
        <v/>
      </c>
      <c r="IM32" t="str">
        <f>IF(IM31="","",IF($FI31="Y",0,INDEX(Capacity!$S$3:$T$258,MATCH(MOD(INDEX(Capacity!$V$3:$W$258,MATCH(INDEX($J31:$FE31,1,$FJ31),Capacity!$V$3:$V$258,0),2)+IM$9,255),Capacity!$S$3:$S$258,0),2)))</f>
        <v/>
      </c>
      <c r="IN32" t="str">
        <f>IF(IN31="","",IF($FI31="Y",0,INDEX(Capacity!$S$3:$T$258,MATCH(MOD(INDEX(Capacity!$V$3:$W$258,MATCH(INDEX($J31:$FE31,1,$FJ31),Capacity!$V$3:$V$258,0),2)+IN$9,255),Capacity!$S$3:$S$258,0),2)))</f>
        <v/>
      </c>
      <c r="IO32" t="str">
        <f>IF(IO31="","",IF($FI31="Y",0,INDEX(Capacity!$S$3:$T$258,MATCH(MOD(INDEX(Capacity!$V$3:$W$258,MATCH(INDEX($J31:$FE31,1,$FJ31),Capacity!$V$3:$V$258,0),2)+IO$9,255),Capacity!$S$3:$S$258,0),2)))</f>
        <v/>
      </c>
      <c r="IP32" t="str">
        <f>IF(IP31="","",IF($FI31="Y",0,INDEX(Capacity!$S$3:$T$258,MATCH(MOD(INDEX(Capacity!$V$3:$W$258,MATCH(INDEX($J31:$FE31,1,$FJ31),Capacity!$V$3:$V$258,0),2)+IP$9,255),Capacity!$S$3:$S$258,0),2)))</f>
        <v/>
      </c>
      <c r="IQ32" t="str">
        <f>IF(IQ31="","",IF($FI31="Y",0,INDEX(Capacity!$S$3:$T$258,MATCH(MOD(INDEX(Capacity!$V$3:$W$258,MATCH(INDEX($J31:$FE31,1,$FJ31),Capacity!$V$3:$V$258,0),2)+IQ$9,255),Capacity!$S$3:$S$258,0),2)))</f>
        <v/>
      </c>
      <c r="IR32" t="str">
        <f>IF(IR31="","",IF($FI31="Y",0,INDEX(Capacity!$S$3:$T$258,MATCH(MOD(INDEX(Capacity!$V$3:$W$258,MATCH(INDEX($J31:$FE31,1,$FJ31),Capacity!$V$3:$V$258,0),2)+IR$9,255),Capacity!$S$3:$S$258,0),2)))</f>
        <v/>
      </c>
      <c r="IS32" t="str">
        <f>IF(IS31="","",IF($FI31="Y",0,INDEX(Capacity!$S$3:$T$258,MATCH(MOD(INDEX(Capacity!$V$3:$W$258,MATCH(INDEX($J31:$FE31,1,$FJ31),Capacity!$V$3:$V$258,0),2)+IS$9,255),Capacity!$S$3:$S$258,0),2)))</f>
        <v/>
      </c>
      <c r="IT32" t="str">
        <f>IF(IT31="","",IF($FI31="Y",0,INDEX(Capacity!$S$3:$T$258,MATCH(MOD(INDEX(Capacity!$V$3:$W$258,MATCH(INDEX($J31:$FE31,1,$FJ31),Capacity!$V$3:$V$258,0),2)+IT$9,255),Capacity!$S$3:$S$258,0),2)))</f>
        <v/>
      </c>
      <c r="IU32" t="str">
        <f>IF(IU31="","",IF($FI31="Y",0,INDEX(Capacity!$S$3:$T$258,MATCH(MOD(INDEX(Capacity!$V$3:$W$258,MATCH(INDEX($J31:$FE31,1,$FJ31),Capacity!$V$3:$V$258,0),2)+IU$9,255),Capacity!$S$3:$S$258,0),2)))</f>
        <v/>
      </c>
      <c r="IV32" t="str">
        <f>IF(IV31="","",IF($FI31="Y",0,INDEX(Capacity!$S$3:$T$258,MATCH(MOD(INDEX(Capacity!$V$3:$W$258,MATCH(INDEX($J31:$FE31,1,$FJ31),Capacity!$V$3:$V$258,0),2)+IV$9,255),Capacity!$S$3:$S$258,0),2)))</f>
        <v/>
      </c>
      <c r="IW32" t="str">
        <f>IF(IW31="","",IF($FI31="Y",0,INDEX(Capacity!$S$3:$T$258,MATCH(MOD(INDEX(Capacity!$V$3:$W$258,MATCH(INDEX($J31:$FE31,1,$FJ31),Capacity!$V$3:$V$258,0),2)+IW$9,255),Capacity!$S$3:$S$258,0),2)))</f>
        <v/>
      </c>
      <c r="IX32" t="str">
        <f>IF(IX31="","",IF($FI31="Y",0,INDEX(Capacity!$S$3:$T$258,MATCH(MOD(INDEX(Capacity!$V$3:$W$258,MATCH(INDEX($J31:$FE31,1,$FJ31),Capacity!$V$3:$V$258,0),2)+IX$9,255),Capacity!$S$3:$S$258,0),2)))</f>
        <v/>
      </c>
      <c r="IY32" t="str">
        <f>IF(IY31="","",IF($FI31="Y",0,INDEX(Capacity!$S$3:$T$258,MATCH(MOD(INDEX(Capacity!$V$3:$W$258,MATCH(INDEX($J31:$FE31,1,$FJ31),Capacity!$V$3:$V$258,0),2)+IY$9,255),Capacity!$S$3:$S$258,0),2)))</f>
        <v/>
      </c>
      <c r="IZ32" t="str">
        <f>IF(IZ31="","",IF($FI31="Y",0,INDEX(Capacity!$S$3:$T$258,MATCH(MOD(INDEX(Capacity!$V$3:$W$258,MATCH(INDEX($J31:$FE31,1,$FJ31),Capacity!$V$3:$V$258,0),2)+IZ$9,255),Capacity!$S$3:$S$258,0),2)))</f>
        <v/>
      </c>
      <c r="JA32" t="str">
        <f>IF(JA31="","",IF($FI31="Y",0,INDEX(Capacity!$S$3:$T$258,MATCH(MOD(INDEX(Capacity!$V$3:$W$258,MATCH(INDEX($J31:$FE31,1,$FJ31),Capacity!$V$3:$V$258,0),2)+JA$9,255),Capacity!$S$3:$S$258,0),2)))</f>
        <v/>
      </c>
      <c r="JB32" t="str">
        <f>IF(JB31="","",IF($FI31="Y",0,INDEX(Capacity!$S$3:$T$258,MATCH(MOD(INDEX(Capacity!$V$3:$W$258,MATCH(INDEX($J31:$FE31,1,$FJ31),Capacity!$V$3:$V$258,0),2)+JB$9,255),Capacity!$S$3:$S$258,0),2)))</f>
        <v/>
      </c>
      <c r="JC32" t="str">
        <f>IF(JC31="","",IF($FI31="Y",0,INDEX(Capacity!$S$3:$T$258,MATCH(MOD(INDEX(Capacity!$V$3:$W$258,MATCH(INDEX($J31:$FE31,1,$FJ31),Capacity!$V$3:$V$258,0),2)+JC$9,255),Capacity!$S$3:$S$258,0),2)))</f>
        <v/>
      </c>
      <c r="JD32" t="str">
        <f>IF(JD31="","",IF($FI31="Y",0,INDEX(Capacity!$S$3:$T$258,MATCH(MOD(INDEX(Capacity!$V$3:$W$258,MATCH(INDEX($J31:$FE31,1,$FJ31),Capacity!$V$3:$V$258,0),2)+JD$9,255),Capacity!$S$3:$S$258,0),2)))</f>
        <v/>
      </c>
      <c r="JE32" t="str">
        <f>IF(JE31="","",IF($FI31="Y",0,INDEX(Capacity!$S$3:$T$258,MATCH(MOD(INDEX(Capacity!$V$3:$W$258,MATCH(INDEX($J31:$FE31,1,$FJ31),Capacity!$V$3:$V$258,0),2)+JE$9,255),Capacity!$S$3:$S$258,0),2)))</f>
        <v/>
      </c>
      <c r="JF32" t="str">
        <f>IF(JF31="","",IF($FI31="Y",0,INDEX(Capacity!$S$3:$T$258,MATCH(MOD(INDEX(Capacity!$V$3:$W$258,MATCH(INDEX($J31:$FE31,1,$FJ31),Capacity!$V$3:$V$258,0),2)+JF$9,255),Capacity!$S$3:$S$258,0),2)))</f>
        <v/>
      </c>
      <c r="JG32" t="str">
        <f>IF(JG31="","",IF($FI31="Y",0,INDEX(Capacity!$S$3:$T$258,MATCH(MOD(INDEX(Capacity!$V$3:$W$258,MATCH(INDEX($J31:$FE31,1,$FJ31),Capacity!$V$3:$V$258,0),2)+JG$9,255),Capacity!$S$3:$S$258,0),2)))</f>
        <v/>
      </c>
      <c r="JH32" t="str">
        <f>IF(JH31="","",IF($FI31="Y",0,INDEX(Capacity!$S$3:$T$258,MATCH(MOD(INDEX(Capacity!$V$3:$W$258,MATCH(INDEX($J31:$FE31,1,$FJ31),Capacity!$V$3:$V$258,0),2)+JH$9,255),Capacity!$S$3:$S$258,0),2)))</f>
        <v/>
      </c>
      <c r="JI32" t="str">
        <f>IF(JI31="","",IF($FI31="Y",0,INDEX(Capacity!$S$3:$T$258,MATCH(MOD(INDEX(Capacity!$V$3:$W$258,MATCH(INDEX($J31:$FE31,1,$FJ31),Capacity!$V$3:$V$258,0),2)+JI$9,255),Capacity!$S$3:$S$258,0),2)))</f>
        <v/>
      </c>
      <c r="JJ32" t="str">
        <f>IF(JJ31="","",IF($FI31="Y",0,INDEX(Capacity!$S$3:$T$258,MATCH(MOD(INDEX(Capacity!$V$3:$W$258,MATCH(INDEX($J31:$FE31,1,$FJ31),Capacity!$V$3:$V$258,0),2)+JJ$9,255),Capacity!$S$3:$S$258,0),2)))</f>
        <v/>
      </c>
      <c r="JK32" t="str">
        <f>IF(JK31="","",IF($FI31="Y",0,INDEX(Capacity!$S$3:$T$258,MATCH(MOD(INDEX(Capacity!$V$3:$W$258,MATCH(INDEX($J31:$FE31,1,$FJ31),Capacity!$V$3:$V$258,0),2)+JK$9,255),Capacity!$S$3:$S$258,0),2)))</f>
        <v/>
      </c>
      <c r="JL32" t="str">
        <f>IF(JL31="","",IF($FI31="Y",0,INDEX(Capacity!$S$3:$T$258,MATCH(MOD(INDEX(Capacity!$V$3:$W$258,MATCH(INDEX($J31:$FE31,1,$FJ31),Capacity!$V$3:$V$258,0),2)+JL$9,255),Capacity!$S$3:$S$258,0),2)))</f>
        <v/>
      </c>
      <c r="JM32" t="str">
        <f>IF(JM31="","",IF($FI31="Y",0,INDEX(Capacity!$S$3:$T$258,MATCH(MOD(INDEX(Capacity!$V$3:$W$258,MATCH(INDEX($J31:$FE31,1,$FJ31),Capacity!$V$3:$V$258,0),2)+JM$9,255),Capacity!$S$3:$S$258,0),2)))</f>
        <v/>
      </c>
      <c r="JN32" t="str">
        <f>IF(JN31="","",IF($FI31="Y",0,INDEX(Capacity!$S$3:$T$258,MATCH(MOD(INDEX(Capacity!$V$3:$W$258,MATCH(INDEX($J31:$FE31,1,$FJ31),Capacity!$V$3:$V$258,0),2)+JN$9,255),Capacity!$S$3:$S$258,0),2)))</f>
        <v/>
      </c>
      <c r="JO32" t="str">
        <f>IF(JO31="","",IF($FI31="Y",0,INDEX(Capacity!$S$3:$T$258,MATCH(MOD(INDEX(Capacity!$V$3:$W$258,MATCH(INDEX($J31:$FE31,1,$FJ31),Capacity!$V$3:$V$258,0),2)+JO$9,255),Capacity!$S$3:$S$258,0),2)))</f>
        <v/>
      </c>
      <c r="JP32" t="str">
        <f>IF(JP31="","",IF($FI31="Y",0,INDEX(Capacity!$S$3:$T$258,MATCH(MOD(INDEX(Capacity!$V$3:$W$258,MATCH(INDEX($J31:$FE31,1,$FJ31),Capacity!$V$3:$V$258,0),2)+JP$9,255),Capacity!$S$3:$S$258,0),2)))</f>
        <v/>
      </c>
      <c r="JQ32" t="str">
        <f>IF(JQ31="","",IF($FI31="Y",0,INDEX(Capacity!$S$3:$T$258,MATCH(MOD(INDEX(Capacity!$V$3:$W$258,MATCH(INDEX($J31:$FE31,1,$FJ31),Capacity!$V$3:$V$258,0),2)+JQ$9,255),Capacity!$S$3:$S$258,0),2)))</f>
        <v/>
      </c>
      <c r="JR32" t="str">
        <f>IF(JR31="","",IF($FI31="Y",0,INDEX(Capacity!$S$3:$T$258,MATCH(MOD(INDEX(Capacity!$V$3:$W$258,MATCH(INDEX($J31:$FE31,1,$FJ31),Capacity!$V$3:$V$258,0),2)+JR$9,255),Capacity!$S$3:$S$258,0),2)))</f>
        <v/>
      </c>
      <c r="JS32" t="str">
        <f>IF(JS31="","",IF($FI31="Y",0,INDEX(Capacity!$S$3:$T$258,MATCH(MOD(INDEX(Capacity!$V$3:$W$258,MATCH(INDEX($J31:$FE31,1,$FJ31),Capacity!$V$3:$V$258,0),2)+JS$9,255),Capacity!$S$3:$S$258,0),2)))</f>
        <v/>
      </c>
      <c r="JT32" t="str">
        <f>IF(JT31="","",IF($FI31="Y",0,INDEX(Capacity!$S$3:$T$258,MATCH(MOD(INDEX(Capacity!$V$3:$W$258,MATCH(INDEX($J31:$FE31,1,$FJ31),Capacity!$V$3:$V$258,0),2)+JT$9,255),Capacity!$S$3:$S$258,0),2)))</f>
        <v/>
      </c>
      <c r="JU32" t="str">
        <f>IF(JU31="","",IF($FI31="Y",0,INDEX(Capacity!$S$3:$T$258,MATCH(MOD(INDEX(Capacity!$V$3:$W$258,MATCH(INDEX($J31:$FE31,1,$FJ31),Capacity!$V$3:$V$258,0),2)+JU$9,255),Capacity!$S$3:$S$258,0),2)))</f>
        <v/>
      </c>
      <c r="JV32" t="str">
        <f>IF(JV31="","",IF($FI31="Y",0,INDEX(Capacity!$S$3:$T$258,MATCH(MOD(INDEX(Capacity!$V$3:$W$258,MATCH(INDEX($J31:$FE31,1,$FJ31),Capacity!$V$3:$V$258,0),2)+JV$9,255),Capacity!$S$3:$S$258,0),2)))</f>
        <v/>
      </c>
      <c r="JW32" t="str">
        <f>IF(JW31="","",IF($FI31="Y",0,INDEX(Capacity!$S$3:$T$258,MATCH(MOD(INDEX(Capacity!$V$3:$W$258,MATCH(INDEX($J31:$FE31,1,$FJ31),Capacity!$V$3:$V$258,0),2)+JW$9,255),Capacity!$S$3:$S$258,0),2)))</f>
        <v/>
      </c>
      <c r="JX32" t="str">
        <f>IF(JX31="","",IF($FI31="Y",0,INDEX(Capacity!$S$3:$T$258,MATCH(MOD(INDEX(Capacity!$V$3:$W$258,MATCH(INDEX($J31:$FE31,1,$FJ31),Capacity!$V$3:$V$258,0),2)+JX$9,255),Capacity!$S$3:$S$258,0),2)))</f>
        <v/>
      </c>
      <c r="JY32" t="str">
        <f>IF(JY31="","",IF($FI31="Y",0,INDEX(Capacity!$S$3:$T$258,MATCH(MOD(INDEX(Capacity!$V$3:$W$258,MATCH(INDEX($J31:$FE31,1,$FJ31),Capacity!$V$3:$V$258,0),2)+JY$9,255),Capacity!$S$3:$S$258,0),2)))</f>
        <v/>
      </c>
      <c r="JZ32" t="str">
        <f>IF(JZ31="","",IF($FI31="Y",0,INDEX(Capacity!$S$3:$T$258,MATCH(MOD(INDEX(Capacity!$V$3:$W$258,MATCH(INDEX($J31:$FE31,1,$FJ31),Capacity!$V$3:$V$258,0),2)+JZ$9,255),Capacity!$S$3:$S$258,0),2)))</f>
        <v/>
      </c>
      <c r="KA32" t="str">
        <f>IF(KA31="","",IF($FI31="Y",0,INDEX(Capacity!$S$3:$T$258,MATCH(MOD(INDEX(Capacity!$V$3:$W$258,MATCH(INDEX($J31:$FE31,1,$FJ31),Capacity!$V$3:$V$258,0),2)+KA$9,255),Capacity!$S$3:$S$258,0),2)))</f>
        <v/>
      </c>
      <c r="KB32" t="str">
        <f>IF(KB31="","",IF($FI31="Y",0,INDEX(Capacity!$S$3:$T$258,MATCH(MOD(INDEX(Capacity!$V$3:$W$258,MATCH(INDEX($J31:$FE31,1,$FJ31),Capacity!$V$3:$V$258,0),2)+KB$9,255),Capacity!$S$3:$S$258,0),2)))</f>
        <v/>
      </c>
      <c r="KC32" t="str">
        <f>IF(KC31="","",IF($FI31="Y",0,INDEX(Capacity!$S$3:$T$258,MATCH(MOD(INDEX(Capacity!$V$3:$W$258,MATCH(INDEX($J31:$FE31,1,$FJ31),Capacity!$V$3:$V$258,0),2)+KC$9,255),Capacity!$S$3:$S$258,0),2)))</f>
        <v/>
      </c>
      <c r="KD32" t="str">
        <f>IF(KD31="","",IF($FI31="Y",0,INDEX(Capacity!$S$3:$T$258,MATCH(MOD(INDEX(Capacity!$V$3:$W$258,MATCH(INDEX($J31:$FE31,1,$FJ31),Capacity!$V$3:$V$258,0),2)+KD$9,255),Capacity!$S$3:$S$258,0),2)))</f>
        <v/>
      </c>
      <c r="KE32" t="str">
        <f>IF(KE31="","",IF($FI31="Y",0,INDEX(Capacity!$S$3:$T$258,MATCH(MOD(INDEX(Capacity!$V$3:$W$258,MATCH(INDEX($J31:$FE31,1,$FJ31),Capacity!$V$3:$V$258,0),2)+KE$9,255),Capacity!$S$3:$S$258,0),2)))</f>
        <v/>
      </c>
      <c r="KF32" t="str">
        <f>IF(KF31="","",IF($FI31="Y",0,INDEX(Capacity!$S$3:$T$258,MATCH(MOD(INDEX(Capacity!$V$3:$W$258,MATCH(INDEX($J31:$FE31,1,$FJ31),Capacity!$V$3:$V$258,0),2)+KF$9,255),Capacity!$S$3:$S$258,0),2)))</f>
        <v/>
      </c>
      <c r="KG32" t="str">
        <f>IF(KG31="","",IF($FI31="Y",0,INDEX(Capacity!$S$3:$T$258,MATCH(MOD(INDEX(Capacity!$V$3:$W$258,MATCH(INDEX($J31:$FE31,1,$FJ31),Capacity!$V$3:$V$258,0),2)+KG$9,255),Capacity!$S$3:$S$258,0),2)))</f>
        <v/>
      </c>
      <c r="KH32" t="str">
        <f>IF(KH31="","",IF($FI31="Y",0,INDEX(Capacity!$S$3:$T$258,MATCH(MOD(INDEX(Capacity!$V$3:$W$258,MATCH(INDEX($J31:$FE31,1,$FJ31),Capacity!$V$3:$V$258,0),2)+KH$9,255),Capacity!$S$3:$S$258,0),2)))</f>
        <v/>
      </c>
      <c r="KI32" t="str">
        <f>IF(KI31="","",IF($FI31="Y",0,INDEX(Capacity!$S$3:$T$258,MATCH(MOD(INDEX(Capacity!$V$3:$W$258,MATCH(INDEX($J31:$FE31,1,$FJ31),Capacity!$V$3:$V$258,0),2)+KI$9,255),Capacity!$S$3:$S$258,0),2)))</f>
        <v/>
      </c>
      <c r="KJ32" t="str">
        <f>IF(KJ31="","",IF($FI31="Y",0,INDEX(Capacity!$S$3:$T$258,MATCH(MOD(INDEX(Capacity!$V$3:$W$258,MATCH(INDEX($J31:$FE31,1,$FJ31),Capacity!$V$3:$V$258,0),2)+KJ$9,255),Capacity!$S$3:$S$258,0),2)))</f>
        <v/>
      </c>
      <c r="KK32" t="str">
        <f>IF(KK31="","",IF($FI31="Y",0,INDEX(Capacity!$S$3:$T$258,MATCH(MOD(INDEX(Capacity!$V$3:$W$258,MATCH(INDEX($J31:$FE31,1,$FJ31),Capacity!$V$3:$V$258,0),2)+KK$9,255),Capacity!$S$3:$S$258,0),2)))</f>
        <v/>
      </c>
      <c r="KL32" t="str">
        <f>IF(KL31="","",IF($FI31="Y",0,INDEX(Capacity!$S$3:$T$258,MATCH(MOD(INDEX(Capacity!$V$3:$W$258,MATCH(INDEX($J31:$FE31,1,$FJ31),Capacity!$V$3:$V$258,0),2)+KL$9,255),Capacity!$S$3:$S$258,0),2)))</f>
        <v/>
      </c>
      <c r="KM32" t="str">
        <f>IF(KM31="","",IF($FI31="Y",0,INDEX(Capacity!$S$3:$T$258,MATCH(MOD(INDEX(Capacity!$V$3:$W$258,MATCH(INDEX($J31:$FE31,1,$FJ31),Capacity!$V$3:$V$258,0),2)+KM$9,255),Capacity!$S$3:$S$258,0),2)))</f>
        <v/>
      </c>
      <c r="KN32" t="str">
        <f>IF(KN31="","",IF($FI31="Y",0,INDEX(Capacity!$S$3:$T$258,MATCH(MOD(INDEX(Capacity!$V$3:$W$258,MATCH(INDEX($J31:$FE31,1,$FJ31),Capacity!$V$3:$V$258,0),2)+KN$9,255),Capacity!$S$3:$S$258,0),2)))</f>
        <v/>
      </c>
      <c r="KO32" t="str">
        <f>IF(KO31="","",IF($FI31="Y",0,INDEX(Capacity!$S$3:$T$258,MATCH(MOD(INDEX(Capacity!$V$3:$W$258,MATCH(INDEX($J31:$FE31,1,$FJ31),Capacity!$V$3:$V$258,0),2)+KO$9,255),Capacity!$S$3:$S$258,0),2)))</f>
        <v/>
      </c>
      <c r="KP32" t="str">
        <f>IF(KP31="","",IF($FI31="Y",0,INDEX(Capacity!$S$3:$T$258,MATCH(MOD(INDEX(Capacity!$V$3:$W$258,MATCH(INDEX($J31:$FE31,1,$FJ31),Capacity!$V$3:$V$258,0),2)+KP$9,255),Capacity!$S$3:$S$258,0),2)))</f>
        <v/>
      </c>
      <c r="KQ32" t="str">
        <f>IF(KQ31="","",IF($FI31="Y",0,INDEX(Capacity!$S$3:$T$258,MATCH(MOD(INDEX(Capacity!$V$3:$W$258,MATCH(INDEX($J31:$FE31,1,$FJ31),Capacity!$V$3:$V$258,0),2)+KQ$9,255),Capacity!$S$3:$S$258,0),2)))</f>
        <v/>
      </c>
      <c r="KR32" t="str">
        <f>IF(KR31="","",IF($FI31="Y",0,INDEX(Capacity!$S$3:$T$258,MATCH(MOD(INDEX(Capacity!$V$3:$W$258,MATCH(INDEX($J31:$FE31,1,$FJ31),Capacity!$V$3:$V$258,0),2)+KR$9,255),Capacity!$S$3:$S$258,0),2)))</f>
        <v/>
      </c>
      <c r="KS32" t="str">
        <f>IF(KS31="","",IF($FI31="Y",0,INDEX(Capacity!$S$3:$T$258,MATCH(MOD(INDEX(Capacity!$V$3:$W$258,MATCH(INDEX($J31:$FE31,1,$FJ31),Capacity!$V$3:$V$258,0),2)+KS$9,255),Capacity!$S$3:$S$258,0),2)))</f>
        <v/>
      </c>
      <c r="KT32" t="str">
        <f>IF(KT31="","",IF($FI31="Y",0,INDEX(Capacity!$S$3:$T$258,MATCH(MOD(INDEX(Capacity!$V$3:$W$258,MATCH(INDEX($J31:$FE31,1,$FJ31),Capacity!$V$3:$V$258,0),2)+KT$9,255),Capacity!$S$3:$S$258,0),2)))</f>
        <v/>
      </c>
      <c r="KU32" t="str">
        <f>IF(KU31="","",IF($FI31="Y",0,INDEX(Capacity!$S$3:$T$258,MATCH(MOD(INDEX(Capacity!$V$3:$W$258,MATCH(INDEX($J31:$FE31,1,$FJ31),Capacity!$V$3:$V$258,0),2)+KU$9,255),Capacity!$S$3:$S$258,0),2)))</f>
        <v/>
      </c>
      <c r="KV32" t="str">
        <f>IF(KV31="","",IF($FI31="Y",0,INDEX(Capacity!$S$3:$T$258,MATCH(MOD(INDEX(Capacity!$V$3:$W$258,MATCH(INDEX($J31:$FE31,1,$FJ31),Capacity!$V$3:$V$258,0),2)+KV$9,255),Capacity!$S$3:$S$258,0),2)))</f>
        <v/>
      </c>
      <c r="KW32" t="str">
        <f>IF(KW31="","",IF($FI31="Y",0,INDEX(Capacity!$S$3:$T$258,MATCH(MOD(INDEX(Capacity!$V$3:$W$258,MATCH(INDEX($J31:$FE31,1,$FJ31),Capacity!$V$3:$V$258,0),2)+KW$9,255),Capacity!$S$3:$S$258,0),2)))</f>
        <v/>
      </c>
      <c r="KX32" t="str">
        <f>IF(KX31="","",IF($FI31="Y",0,INDEX(Capacity!$S$3:$T$258,MATCH(MOD(INDEX(Capacity!$V$3:$W$258,MATCH(INDEX($J31:$FE31,1,$FJ31),Capacity!$V$3:$V$258,0),2)+KX$9,255),Capacity!$S$3:$S$258,0),2)))</f>
        <v/>
      </c>
      <c r="KY32" t="str">
        <f>IF(KY31="","",IF($FI31="Y",0,INDEX(Capacity!$S$3:$T$258,MATCH(MOD(INDEX(Capacity!$V$3:$W$258,MATCH(INDEX($J31:$FE31,1,$FJ31),Capacity!$V$3:$V$258,0),2)+KY$9,255),Capacity!$S$3:$S$258,0),2)))</f>
        <v/>
      </c>
      <c r="KZ32" t="str">
        <f>IF(KZ31="","",IF($FI31="Y",0,INDEX(Capacity!$S$3:$T$258,MATCH(MOD(INDEX(Capacity!$V$3:$W$258,MATCH(INDEX($J31:$FE31,1,$FJ31),Capacity!$V$3:$V$258,0),2)+KZ$9,255),Capacity!$S$3:$S$258,0),2)))</f>
        <v/>
      </c>
      <c r="LA32" t="str">
        <f>IF(LA31="","",IF($FI31="Y",0,INDEX(Capacity!$S$3:$T$258,MATCH(MOD(INDEX(Capacity!$V$3:$W$258,MATCH(INDEX($J31:$FE31,1,$FJ31),Capacity!$V$3:$V$258,0),2)+LA$9,255),Capacity!$S$3:$S$258,0),2)))</f>
        <v/>
      </c>
      <c r="LB32" t="str">
        <f>IF(LB31="","",IF($FI31="Y",0,INDEX(Capacity!$S$3:$T$258,MATCH(MOD(INDEX(Capacity!$V$3:$W$258,MATCH(INDEX($J31:$FE31,1,$FJ31),Capacity!$V$3:$V$258,0),2)+LB$9,255),Capacity!$S$3:$S$258,0),2)))</f>
        <v/>
      </c>
      <c r="LC32" t="str">
        <f>IF(LC31="","",IF($FI31="Y",0,INDEX(Capacity!$S$3:$T$258,MATCH(MOD(INDEX(Capacity!$V$3:$W$258,MATCH(INDEX($J31:$FE31,1,$FJ31),Capacity!$V$3:$V$258,0),2)+LC$9,255),Capacity!$S$3:$S$258,0),2)))</f>
        <v/>
      </c>
      <c r="LD32" t="str">
        <f>IF(LD31="","",IF($FI31="Y",0,INDEX(Capacity!$S$3:$T$258,MATCH(MOD(INDEX(Capacity!$V$3:$W$258,MATCH(INDEX($J31:$FE31,1,$FJ31),Capacity!$V$3:$V$258,0),2)+LD$9,255),Capacity!$S$3:$S$258,0),2)))</f>
        <v/>
      </c>
      <c r="LE32" t="str">
        <f>IF(LE31="","",IF($FI31="Y",0,INDEX(Capacity!$S$3:$T$258,MATCH(MOD(INDEX(Capacity!$V$3:$W$258,MATCH(INDEX($J31:$FE31,1,$FJ31),Capacity!$V$3:$V$258,0),2)+LE$9,255),Capacity!$S$3:$S$258,0),2)))</f>
        <v/>
      </c>
      <c r="LF32" t="str">
        <f>IF(LF31="","",IF($FI31="Y",0,INDEX(Capacity!$S$3:$T$258,MATCH(MOD(INDEX(Capacity!$V$3:$W$258,MATCH(INDEX($J31:$FE31,1,$FJ31),Capacity!$V$3:$V$258,0),2)+LF$9,255),Capacity!$S$3:$S$258,0),2)))</f>
        <v/>
      </c>
      <c r="LG32" t="str">
        <f>IF(LG31="","",IF($FI31="Y",0,INDEX(Capacity!$S$3:$T$258,MATCH(MOD(INDEX(Capacity!$V$3:$W$258,MATCH(INDEX($J31:$FE31,1,$FJ31),Capacity!$V$3:$V$258,0),2)+LG$9,255),Capacity!$S$3:$S$258,0),2)))</f>
        <v/>
      </c>
      <c r="LH32" t="str">
        <f>IF(LH31="","",IF($FI31="Y",0,INDEX(Capacity!$S$3:$T$258,MATCH(MOD(INDEX(Capacity!$V$3:$W$258,MATCH(INDEX($J31:$FE31,1,$FJ31),Capacity!$V$3:$V$258,0),2)+LH$9,255),Capacity!$S$3:$S$258,0),2)))</f>
        <v/>
      </c>
    </row>
    <row r="33" spans="9:320" x14ac:dyDescent="0.25">
      <c r="I33" s="7">
        <f t="shared" si="26"/>
        <v>24</v>
      </c>
      <c r="J33" t="str">
        <f t="shared" si="33"/>
        <v/>
      </c>
      <c r="K33" t="str">
        <f t="shared" si="33"/>
        <v/>
      </c>
      <c r="L33" t="str">
        <f t="shared" si="33"/>
        <v/>
      </c>
      <c r="M33" t="str">
        <f t="shared" si="33"/>
        <v/>
      </c>
      <c r="N33" t="str">
        <f t="shared" si="33"/>
        <v/>
      </c>
      <c r="O33" t="str">
        <f t="shared" si="33"/>
        <v/>
      </c>
      <c r="P33" t="str">
        <f t="shared" si="33"/>
        <v/>
      </c>
      <c r="Q33" t="str">
        <f t="shared" si="33"/>
        <v/>
      </c>
      <c r="R33" t="str">
        <f t="shared" si="33"/>
        <v/>
      </c>
      <c r="S33" t="str">
        <f t="shared" si="33"/>
        <v/>
      </c>
      <c r="T33" t="str">
        <f t="shared" si="33"/>
        <v/>
      </c>
      <c r="U33" t="str">
        <f t="shared" si="33"/>
        <v/>
      </c>
      <c r="V33" t="str">
        <f t="shared" si="33"/>
        <v/>
      </c>
      <c r="W33" t="str">
        <f t="shared" si="33"/>
        <v/>
      </c>
      <c r="X33" t="str">
        <f t="shared" si="33"/>
        <v/>
      </c>
      <c r="Y33" t="str">
        <f t="shared" si="33"/>
        <v/>
      </c>
      <c r="Z33" t="str">
        <f t="shared" si="38"/>
        <v/>
      </c>
      <c r="AA33" t="str">
        <f t="shared" si="38"/>
        <v/>
      </c>
      <c r="AB33" t="str">
        <f t="shared" si="38"/>
        <v/>
      </c>
      <c r="AC33" t="str">
        <f t="shared" si="38"/>
        <v/>
      </c>
      <c r="AD33" t="str">
        <f t="shared" si="38"/>
        <v/>
      </c>
      <c r="AE33" t="str">
        <f t="shared" si="38"/>
        <v/>
      </c>
      <c r="AF33" t="str">
        <f t="shared" si="38"/>
        <v/>
      </c>
      <c r="AG33">
        <f t="shared" si="38"/>
        <v>0</v>
      </c>
      <c r="AH33">
        <f t="shared" si="38"/>
        <v>15</v>
      </c>
      <c r="AI33">
        <f t="shared" si="38"/>
        <v>214</v>
      </c>
      <c r="AJ33">
        <f t="shared" si="38"/>
        <v>94</v>
      </c>
      <c r="AK33">
        <f t="shared" si="38"/>
        <v>153</v>
      </c>
      <c r="AL33">
        <f t="shared" si="38"/>
        <v>22</v>
      </c>
      <c r="AM33">
        <f t="shared" si="38"/>
        <v>238</v>
      </c>
      <c r="AN33">
        <f t="shared" si="38"/>
        <v>101</v>
      </c>
      <c r="AO33">
        <f t="shared" si="38"/>
        <v>47</v>
      </c>
      <c r="AP33">
        <f t="shared" si="42"/>
        <v>90</v>
      </c>
      <c r="AQ33">
        <f t="shared" si="42"/>
        <v>234</v>
      </c>
      <c r="AR33">
        <f t="shared" si="42"/>
        <v>0</v>
      </c>
      <c r="AS33">
        <f t="shared" si="42"/>
        <v>0</v>
      </c>
      <c r="AT33">
        <f t="shared" si="42"/>
        <v>0</v>
      </c>
      <c r="AU33">
        <f t="shared" si="42"/>
        <v>0</v>
      </c>
      <c r="AV33">
        <f t="shared" si="42"/>
        <v>0</v>
      </c>
      <c r="AW33">
        <f t="shared" si="42"/>
        <v>0</v>
      </c>
      <c r="AX33">
        <f t="shared" si="42"/>
        <v>0</v>
      </c>
      <c r="AY33">
        <f t="shared" si="42"/>
        <v>0</v>
      </c>
      <c r="AZ33">
        <f t="shared" si="42"/>
        <v>0</v>
      </c>
      <c r="BA33">
        <f t="shared" si="42"/>
        <v>0</v>
      </c>
      <c r="BB33">
        <f t="shared" si="42"/>
        <v>0</v>
      </c>
      <c r="BC33">
        <f t="shared" si="42"/>
        <v>0</v>
      </c>
      <c r="BD33">
        <f t="shared" si="42"/>
        <v>0</v>
      </c>
      <c r="BE33">
        <f t="shared" si="42"/>
        <v>0</v>
      </c>
      <c r="BF33">
        <f t="shared" si="40"/>
        <v>0</v>
      </c>
      <c r="BG33">
        <f t="shared" si="40"/>
        <v>0</v>
      </c>
      <c r="BH33">
        <f t="shared" si="40"/>
        <v>0</v>
      </c>
      <c r="BI33">
        <f t="shared" si="40"/>
        <v>0</v>
      </c>
      <c r="BJ33">
        <f t="shared" si="40"/>
        <v>0</v>
      </c>
      <c r="BK33">
        <f t="shared" si="40"/>
        <v>0</v>
      </c>
      <c r="BL33">
        <f t="shared" si="40"/>
        <v>0</v>
      </c>
      <c r="BM33">
        <f t="shared" si="40"/>
        <v>0</v>
      </c>
      <c r="BN33">
        <f t="shared" si="40"/>
        <v>0</v>
      </c>
      <c r="BO33">
        <f t="shared" si="40"/>
        <v>0</v>
      </c>
      <c r="BP33">
        <f t="shared" si="40"/>
        <v>0</v>
      </c>
      <c r="BQ33">
        <f t="shared" si="40"/>
        <v>0</v>
      </c>
      <c r="BR33">
        <f t="shared" si="40"/>
        <v>0</v>
      </c>
      <c r="BS33">
        <f t="shared" si="40"/>
        <v>0</v>
      </c>
      <c r="BT33">
        <f t="shared" si="40"/>
        <v>0</v>
      </c>
      <c r="BU33">
        <f t="shared" si="40"/>
        <v>0</v>
      </c>
      <c r="BV33">
        <f t="shared" si="43"/>
        <v>0</v>
      </c>
      <c r="BW33">
        <f t="shared" si="43"/>
        <v>0</v>
      </c>
      <c r="BX33">
        <f t="shared" si="43"/>
        <v>0</v>
      </c>
      <c r="BY33">
        <f t="shared" si="43"/>
        <v>0</v>
      </c>
      <c r="BZ33">
        <f t="shared" si="43"/>
        <v>0</v>
      </c>
      <c r="CA33">
        <f t="shared" si="43"/>
        <v>0</v>
      </c>
      <c r="CB33">
        <f t="shared" si="43"/>
        <v>0</v>
      </c>
      <c r="CC33">
        <f t="shared" si="43"/>
        <v>0</v>
      </c>
      <c r="CD33">
        <f t="shared" si="43"/>
        <v>0</v>
      </c>
      <c r="CE33">
        <f t="shared" si="43"/>
        <v>0</v>
      </c>
      <c r="CF33">
        <f t="shared" si="43"/>
        <v>0</v>
      </c>
      <c r="CG33">
        <f t="shared" si="43"/>
        <v>0</v>
      </c>
      <c r="CH33">
        <f t="shared" si="43"/>
        <v>0</v>
      </c>
      <c r="CI33">
        <f t="shared" si="43"/>
        <v>0</v>
      </c>
      <c r="CJ33">
        <f t="shared" si="43"/>
        <v>0</v>
      </c>
      <c r="CK33">
        <f t="shared" si="35"/>
        <v>0</v>
      </c>
      <c r="CL33">
        <f t="shared" si="35"/>
        <v>0</v>
      </c>
      <c r="CM33">
        <f t="shared" si="35"/>
        <v>0</v>
      </c>
      <c r="CN33">
        <f t="shared" si="35"/>
        <v>0</v>
      </c>
      <c r="CO33">
        <f t="shared" si="35"/>
        <v>0</v>
      </c>
      <c r="CP33">
        <f t="shared" si="35"/>
        <v>0</v>
      </c>
      <c r="CQ33">
        <f t="shared" si="35"/>
        <v>0</v>
      </c>
      <c r="CR33">
        <f t="shared" si="35"/>
        <v>0</v>
      </c>
      <c r="CS33">
        <f t="shared" si="35"/>
        <v>0</v>
      </c>
      <c r="CT33">
        <f t="shared" si="35"/>
        <v>0</v>
      </c>
      <c r="CU33">
        <f t="shared" si="35"/>
        <v>0</v>
      </c>
      <c r="CV33">
        <f t="shared" si="35"/>
        <v>0</v>
      </c>
      <c r="CW33">
        <f t="shared" si="35"/>
        <v>0</v>
      </c>
      <c r="CX33">
        <f t="shared" si="35"/>
        <v>0</v>
      </c>
      <c r="CY33">
        <f t="shared" si="35"/>
        <v>0</v>
      </c>
      <c r="CZ33">
        <f t="shared" si="35"/>
        <v>0</v>
      </c>
      <c r="DA33">
        <f t="shared" si="41"/>
        <v>0</v>
      </c>
      <c r="DB33">
        <f t="shared" si="41"/>
        <v>0</v>
      </c>
      <c r="DC33">
        <f t="shared" si="41"/>
        <v>0</v>
      </c>
      <c r="DD33">
        <f t="shared" si="41"/>
        <v>0</v>
      </c>
      <c r="DE33">
        <f t="shared" si="41"/>
        <v>0</v>
      </c>
      <c r="DF33">
        <f t="shared" si="41"/>
        <v>0</v>
      </c>
      <c r="DG33">
        <f t="shared" si="41"/>
        <v>0</v>
      </c>
      <c r="DH33">
        <f t="shared" si="41"/>
        <v>0</v>
      </c>
      <c r="DI33">
        <f t="shared" si="41"/>
        <v>0</v>
      </c>
      <c r="DJ33">
        <f t="shared" si="41"/>
        <v>0</v>
      </c>
      <c r="DK33">
        <f t="shared" si="41"/>
        <v>0</v>
      </c>
      <c r="DL33">
        <f t="shared" si="41"/>
        <v>0</v>
      </c>
      <c r="DM33">
        <f t="shared" si="41"/>
        <v>0</v>
      </c>
      <c r="DN33">
        <f t="shared" si="41"/>
        <v>0</v>
      </c>
      <c r="DO33">
        <f t="shared" si="41"/>
        <v>0</v>
      </c>
      <c r="DP33">
        <f t="shared" si="41"/>
        <v>0</v>
      </c>
      <c r="DQ33">
        <f t="shared" si="41"/>
        <v>0</v>
      </c>
      <c r="DR33">
        <f t="shared" si="41"/>
        <v>0</v>
      </c>
      <c r="DS33">
        <f t="shared" si="41"/>
        <v>0</v>
      </c>
      <c r="DT33">
        <f t="shared" si="41"/>
        <v>0</v>
      </c>
      <c r="DU33">
        <f t="shared" si="41"/>
        <v>0</v>
      </c>
      <c r="DV33">
        <f t="shared" si="41"/>
        <v>0</v>
      </c>
      <c r="DW33">
        <f t="shared" si="41"/>
        <v>0</v>
      </c>
      <c r="DX33">
        <f t="shared" si="39"/>
        <v>0</v>
      </c>
      <c r="DY33">
        <f t="shared" si="39"/>
        <v>0</v>
      </c>
      <c r="DZ33">
        <f t="shared" si="39"/>
        <v>0</v>
      </c>
      <c r="EA33">
        <f t="shared" si="39"/>
        <v>0</v>
      </c>
      <c r="EB33">
        <f t="shared" si="39"/>
        <v>0</v>
      </c>
      <c r="EC33">
        <f t="shared" si="39"/>
        <v>0</v>
      </c>
      <c r="ED33">
        <f t="shared" si="39"/>
        <v>0</v>
      </c>
      <c r="EE33">
        <f t="shared" si="39"/>
        <v>0</v>
      </c>
      <c r="EF33">
        <f t="shared" si="39"/>
        <v>0</v>
      </c>
      <c r="EG33">
        <f t="shared" si="39"/>
        <v>0</v>
      </c>
      <c r="EH33">
        <f t="shared" si="39"/>
        <v>0</v>
      </c>
      <c r="EI33">
        <f t="shared" si="39"/>
        <v>0</v>
      </c>
      <c r="EJ33">
        <f t="shared" si="44"/>
        <v>0</v>
      </c>
      <c r="EK33">
        <f t="shared" si="44"/>
        <v>0</v>
      </c>
      <c r="EL33">
        <f t="shared" si="44"/>
        <v>0</v>
      </c>
      <c r="EM33">
        <f t="shared" si="44"/>
        <v>0</v>
      </c>
      <c r="EN33">
        <f t="shared" si="44"/>
        <v>0</v>
      </c>
      <c r="EO33">
        <f t="shared" si="44"/>
        <v>0</v>
      </c>
      <c r="EP33">
        <f t="shared" si="44"/>
        <v>0</v>
      </c>
      <c r="EQ33">
        <f t="shared" si="44"/>
        <v>0</v>
      </c>
      <c r="ER33">
        <f t="shared" si="44"/>
        <v>0</v>
      </c>
      <c r="ES33">
        <f t="shared" si="44"/>
        <v>0</v>
      </c>
      <c r="ET33">
        <f t="shared" si="44"/>
        <v>0</v>
      </c>
      <c r="EU33">
        <f t="shared" si="44"/>
        <v>0</v>
      </c>
      <c r="EV33">
        <f t="shared" si="44"/>
        <v>0</v>
      </c>
      <c r="EW33">
        <f t="shared" si="44"/>
        <v>0</v>
      </c>
      <c r="EX33">
        <f t="shared" si="44"/>
        <v>0</v>
      </c>
      <c r="EY33">
        <f t="shared" si="44"/>
        <v>0</v>
      </c>
      <c r="EZ33">
        <f t="shared" si="44"/>
        <v>0</v>
      </c>
      <c r="FA33">
        <f t="shared" si="44"/>
        <v>0</v>
      </c>
      <c r="FB33">
        <f t="shared" si="44"/>
        <v>0</v>
      </c>
      <c r="FC33">
        <f t="shared" si="44"/>
        <v>0</v>
      </c>
      <c r="FD33">
        <f t="shared" si="44"/>
        <v>0</v>
      </c>
      <c r="FE33">
        <f t="shared" si="44"/>
        <v>0</v>
      </c>
      <c r="FG33" s="48" t="str">
        <f t="shared" si="27"/>
        <v/>
      </c>
      <c r="FI33" s="1" t="str">
        <f t="shared" si="24"/>
        <v/>
      </c>
      <c r="FJ33">
        <f t="shared" si="25"/>
        <v>25</v>
      </c>
      <c r="FK33">
        <f>FM8-FJ32+1</f>
        <v>20</v>
      </c>
      <c r="FM33">
        <f>IF(FM32="","",IF($FI32="Y",0,INDEX(Capacity!$S$3:$T$258,MATCH(MOD(INDEX(Capacity!$V$3:$W$258,MATCH(INDEX($J32:$FE32,1,$FJ32),Capacity!$V$3:$V$258,0),2)+FM$9,255),Capacity!$S$3:$S$258,0),2)))</f>
        <v>87</v>
      </c>
      <c r="FN33">
        <f>IF(FN32="","",IF($FI32="Y",0,INDEX(Capacity!$S$3:$T$258,MATCH(MOD(INDEX(Capacity!$V$3:$W$258,MATCH(INDEX($J32:$FE32,1,$FJ32),Capacity!$V$3:$V$258,0),2)+FN$9,255),Capacity!$S$3:$S$258,0),2)))</f>
        <v>55</v>
      </c>
      <c r="FO33">
        <f>IF(FO32="","",IF($FI32="Y",0,INDEX(Capacity!$S$3:$T$258,MATCH(MOD(INDEX(Capacity!$V$3:$W$258,MATCH(INDEX($J32:$FE32,1,$FJ32),Capacity!$V$3:$V$258,0),2)+FO$9,255),Capacity!$S$3:$S$258,0),2)))</f>
        <v>2</v>
      </c>
      <c r="FP33">
        <f>IF(FP32="","",IF($FI32="Y",0,INDEX(Capacity!$S$3:$T$258,MATCH(MOD(INDEX(Capacity!$V$3:$W$258,MATCH(INDEX($J32:$FE32,1,$FJ32),Capacity!$V$3:$V$258,0),2)+FP$9,255),Capacity!$S$3:$S$258,0),2)))</f>
        <v>235</v>
      </c>
      <c r="FQ33">
        <f>IF(FQ32="","",IF($FI32="Y",0,INDEX(Capacity!$S$3:$T$258,MATCH(MOD(INDEX(Capacity!$V$3:$W$258,MATCH(INDEX($J32:$FE32,1,$FJ32),Capacity!$V$3:$V$258,0),2)+FQ$9,255),Capacity!$S$3:$S$258,0),2)))</f>
        <v>108</v>
      </c>
      <c r="FR33">
        <f>IF(FR32="","",IF($FI32="Y",0,INDEX(Capacity!$S$3:$T$258,MATCH(MOD(INDEX(Capacity!$V$3:$W$258,MATCH(INDEX($J32:$FE32,1,$FJ32),Capacity!$V$3:$V$258,0),2)+FR$9,255),Capacity!$S$3:$S$258,0),2)))</f>
        <v>20</v>
      </c>
      <c r="FS33">
        <f>IF(FS32="","",IF($FI32="Y",0,INDEX(Capacity!$S$3:$T$258,MATCH(MOD(INDEX(Capacity!$V$3:$W$258,MATCH(INDEX($J32:$FE32,1,$FJ32),Capacity!$V$3:$V$258,0),2)+FS$9,255),Capacity!$S$3:$S$258,0),2)))</f>
        <v>16</v>
      </c>
      <c r="FT33">
        <f>IF(FT32="","",IF($FI32="Y",0,INDEX(Capacity!$S$3:$T$258,MATCH(MOD(INDEX(Capacity!$V$3:$W$258,MATCH(INDEX($J32:$FE32,1,$FJ32),Capacity!$V$3:$V$258,0),2)+FT$9,255),Capacity!$S$3:$S$258,0),2)))</f>
        <v>71</v>
      </c>
      <c r="FU33">
        <f>IF(FU32="","",IF($FI32="Y",0,INDEX(Capacity!$S$3:$T$258,MATCH(MOD(INDEX(Capacity!$V$3:$W$258,MATCH(INDEX($J32:$FE32,1,$FJ32),Capacity!$V$3:$V$258,0),2)+FU$9,255),Capacity!$S$3:$S$258,0),2)))</f>
        <v>24</v>
      </c>
      <c r="FV33">
        <f>IF(FV32="","",IF($FI32="Y",0,INDEX(Capacity!$S$3:$T$258,MATCH(MOD(INDEX(Capacity!$V$3:$W$258,MATCH(INDEX($J32:$FE32,1,$FJ32),Capacity!$V$3:$V$258,0),2)+FV$9,255),Capacity!$S$3:$S$258,0),2)))</f>
        <v>69</v>
      </c>
      <c r="FW33">
        <f>IF(FW32="","",IF($FI32="Y",0,INDEX(Capacity!$S$3:$T$258,MATCH(MOD(INDEX(Capacity!$V$3:$W$258,MATCH(INDEX($J32:$FE32,1,$FJ32),Capacity!$V$3:$V$258,0),2)+FW$9,255),Capacity!$S$3:$S$258,0),2)))</f>
        <v>251</v>
      </c>
      <c r="FX33" t="str">
        <f>IF(FX32="","",IF($FI32="Y",0,INDEX(Capacity!$S$3:$T$258,MATCH(MOD(INDEX(Capacity!$V$3:$W$258,MATCH(INDEX($J32:$FE32,1,$FJ32),Capacity!$V$3:$V$258,0),2)+FX$9,255),Capacity!$S$3:$S$258,0),2)))</f>
        <v/>
      </c>
      <c r="FY33" t="str">
        <f>IF(FY32="","",IF($FI32="Y",0,INDEX(Capacity!$S$3:$T$258,MATCH(MOD(INDEX(Capacity!$V$3:$W$258,MATCH(INDEX($J32:$FE32,1,$FJ32),Capacity!$V$3:$V$258,0),2)+FY$9,255),Capacity!$S$3:$S$258,0),2)))</f>
        <v/>
      </c>
      <c r="FZ33" t="str">
        <f>IF(FZ32="","",IF($FI32="Y",0,INDEX(Capacity!$S$3:$T$258,MATCH(MOD(INDEX(Capacity!$V$3:$W$258,MATCH(INDEX($J32:$FE32,1,$FJ32),Capacity!$V$3:$V$258,0),2)+FZ$9,255),Capacity!$S$3:$S$258,0),2)))</f>
        <v/>
      </c>
      <c r="GA33" t="str">
        <f>IF(GA32="","",IF($FI32="Y",0,INDEX(Capacity!$S$3:$T$258,MATCH(MOD(INDEX(Capacity!$V$3:$W$258,MATCH(INDEX($J32:$FE32,1,$FJ32),Capacity!$V$3:$V$258,0),2)+GA$9,255),Capacity!$S$3:$S$258,0),2)))</f>
        <v/>
      </c>
      <c r="GB33" t="str">
        <f>IF(GB32="","",IF($FI32="Y",0,INDEX(Capacity!$S$3:$T$258,MATCH(MOD(INDEX(Capacity!$V$3:$W$258,MATCH(INDEX($J32:$FE32,1,$FJ32),Capacity!$V$3:$V$258,0),2)+GB$9,255),Capacity!$S$3:$S$258,0),2)))</f>
        <v/>
      </c>
      <c r="GC33" t="str">
        <f>IF(GC32="","",IF($FI32="Y",0,INDEX(Capacity!$S$3:$T$258,MATCH(MOD(INDEX(Capacity!$V$3:$W$258,MATCH(INDEX($J32:$FE32,1,$FJ32),Capacity!$V$3:$V$258,0),2)+GC$9,255),Capacity!$S$3:$S$258,0),2)))</f>
        <v/>
      </c>
      <c r="GD33" t="str">
        <f>IF(GD32="","",IF($FI32="Y",0,INDEX(Capacity!$S$3:$T$258,MATCH(MOD(INDEX(Capacity!$V$3:$W$258,MATCH(INDEX($J32:$FE32,1,$FJ32),Capacity!$V$3:$V$258,0),2)+GD$9,255),Capacity!$S$3:$S$258,0),2)))</f>
        <v/>
      </c>
      <c r="GE33" t="str">
        <f>IF(GE32="","",IF($FI32="Y",0,INDEX(Capacity!$S$3:$T$258,MATCH(MOD(INDEX(Capacity!$V$3:$W$258,MATCH(INDEX($J32:$FE32,1,$FJ32),Capacity!$V$3:$V$258,0),2)+GE$9,255),Capacity!$S$3:$S$258,0),2)))</f>
        <v/>
      </c>
      <c r="GF33" t="str">
        <f>IF(GF32="","",IF($FI32="Y",0,INDEX(Capacity!$S$3:$T$258,MATCH(MOD(INDEX(Capacity!$V$3:$W$258,MATCH(INDEX($J32:$FE32,1,$FJ32),Capacity!$V$3:$V$258,0),2)+GF$9,255),Capacity!$S$3:$S$258,0),2)))</f>
        <v/>
      </c>
      <c r="GG33" t="str">
        <f>IF(GG32="","",IF($FI32="Y",0,INDEX(Capacity!$S$3:$T$258,MATCH(MOD(INDEX(Capacity!$V$3:$W$258,MATCH(INDEX($J32:$FE32,1,$FJ32),Capacity!$V$3:$V$258,0),2)+GG$9,255),Capacity!$S$3:$S$258,0),2)))</f>
        <v/>
      </c>
      <c r="GH33" t="str">
        <f>IF(GH32="","",IF($FI32="Y",0,INDEX(Capacity!$S$3:$T$258,MATCH(MOD(INDEX(Capacity!$V$3:$W$258,MATCH(INDEX($J32:$FE32,1,$FJ32),Capacity!$V$3:$V$258,0),2)+GH$9,255),Capacity!$S$3:$S$258,0),2)))</f>
        <v/>
      </c>
      <c r="GI33" t="str">
        <f>IF(GI32="","",IF($FI32="Y",0,INDEX(Capacity!$S$3:$T$258,MATCH(MOD(INDEX(Capacity!$V$3:$W$258,MATCH(INDEX($J32:$FE32,1,$FJ32),Capacity!$V$3:$V$258,0),2)+GI$9,255),Capacity!$S$3:$S$258,0),2)))</f>
        <v/>
      </c>
      <c r="GJ33" t="str">
        <f>IF(GJ32="","",IF($FI32="Y",0,INDEX(Capacity!$S$3:$T$258,MATCH(MOD(INDEX(Capacity!$V$3:$W$258,MATCH(INDEX($J32:$FE32,1,$FJ32),Capacity!$V$3:$V$258,0),2)+GJ$9,255),Capacity!$S$3:$S$258,0),2)))</f>
        <v/>
      </c>
      <c r="GK33" t="str">
        <f>IF(GK32="","",IF($FI32="Y",0,INDEX(Capacity!$S$3:$T$258,MATCH(MOD(INDEX(Capacity!$V$3:$W$258,MATCH(INDEX($J32:$FE32,1,$FJ32),Capacity!$V$3:$V$258,0),2)+GK$9,255),Capacity!$S$3:$S$258,0),2)))</f>
        <v/>
      </c>
      <c r="GL33" t="str">
        <f>IF(GL32="","",IF($FI32="Y",0,INDEX(Capacity!$S$3:$T$258,MATCH(MOD(INDEX(Capacity!$V$3:$W$258,MATCH(INDEX($J32:$FE32,1,$FJ32),Capacity!$V$3:$V$258,0),2)+GL$9,255),Capacity!$S$3:$S$258,0),2)))</f>
        <v/>
      </c>
      <c r="GM33" t="str">
        <f>IF(GM32="","",IF($FI32="Y",0,INDEX(Capacity!$S$3:$T$258,MATCH(MOD(INDEX(Capacity!$V$3:$W$258,MATCH(INDEX($J32:$FE32,1,$FJ32),Capacity!$V$3:$V$258,0),2)+GM$9,255),Capacity!$S$3:$S$258,0),2)))</f>
        <v/>
      </c>
      <c r="GN33" t="str">
        <f>IF(GN32="","",IF($FI32="Y",0,INDEX(Capacity!$S$3:$T$258,MATCH(MOD(INDEX(Capacity!$V$3:$W$258,MATCH(INDEX($J32:$FE32,1,$FJ32),Capacity!$V$3:$V$258,0),2)+GN$9,255),Capacity!$S$3:$S$258,0),2)))</f>
        <v/>
      </c>
      <c r="GO33" t="str">
        <f>IF(GO32="","",IF($FI32="Y",0,INDEX(Capacity!$S$3:$T$258,MATCH(MOD(INDEX(Capacity!$V$3:$W$258,MATCH(INDEX($J32:$FE32,1,$FJ32),Capacity!$V$3:$V$258,0),2)+GO$9,255),Capacity!$S$3:$S$258,0),2)))</f>
        <v/>
      </c>
      <c r="GP33" t="str">
        <f>IF(GP32="","",IF($FI32="Y",0,INDEX(Capacity!$S$3:$T$258,MATCH(MOD(INDEX(Capacity!$V$3:$W$258,MATCH(INDEX($J32:$FE32,1,$FJ32),Capacity!$V$3:$V$258,0),2)+GP$9,255),Capacity!$S$3:$S$258,0),2)))</f>
        <v/>
      </c>
      <c r="GQ33" t="str">
        <f>IF(GQ32="","",IF($FI32="Y",0,INDEX(Capacity!$S$3:$T$258,MATCH(MOD(INDEX(Capacity!$V$3:$W$258,MATCH(INDEX($J32:$FE32,1,$FJ32),Capacity!$V$3:$V$258,0),2)+GQ$9,255),Capacity!$S$3:$S$258,0),2)))</f>
        <v/>
      </c>
      <c r="GR33" t="str">
        <f>IF(GR32="","",IF($FI32="Y",0,INDEX(Capacity!$S$3:$T$258,MATCH(MOD(INDEX(Capacity!$V$3:$W$258,MATCH(INDEX($J32:$FE32,1,$FJ32),Capacity!$V$3:$V$258,0),2)+GR$9,255),Capacity!$S$3:$S$258,0),2)))</f>
        <v/>
      </c>
      <c r="GS33" t="str">
        <f>IF(GS32="","",IF($FI32="Y",0,INDEX(Capacity!$S$3:$T$258,MATCH(MOD(INDEX(Capacity!$V$3:$W$258,MATCH(INDEX($J32:$FE32,1,$FJ32),Capacity!$V$3:$V$258,0),2)+GS$9,255),Capacity!$S$3:$S$258,0),2)))</f>
        <v/>
      </c>
      <c r="GT33" t="str">
        <f>IF(GT32="","",IF($FI32="Y",0,INDEX(Capacity!$S$3:$T$258,MATCH(MOD(INDEX(Capacity!$V$3:$W$258,MATCH(INDEX($J32:$FE32,1,$FJ32),Capacity!$V$3:$V$258,0),2)+GT$9,255),Capacity!$S$3:$S$258,0),2)))</f>
        <v/>
      </c>
      <c r="GU33" t="str">
        <f>IF(GU32="","",IF($FI32="Y",0,INDEX(Capacity!$S$3:$T$258,MATCH(MOD(INDEX(Capacity!$V$3:$W$258,MATCH(INDEX($J32:$FE32,1,$FJ32),Capacity!$V$3:$V$258,0),2)+GU$9,255),Capacity!$S$3:$S$258,0),2)))</f>
        <v/>
      </c>
      <c r="GV33" t="str">
        <f>IF(GV32="","",IF($FI32="Y",0,INDEX(Capacity!$S$3:$T$258,MATCH(MOD(INDEX(Capacity!$V$3:$W$258,MATCH(INDEX($J32:$FE32,1,$FJ32),Capacity!$V$3:$V$258,0),2)+GV$9,255),Capacity!$S$3:$S$258,0),2)))</f>
        <v/>
      </c>
      <c r="GW33" t="str">
        <f>IF(GW32="","",IF($FI32="Y",0,INDEX(Capacity!$S$3:$T$258,MATCH(MOD(INDEX(Capacity!$V$3:$W$258,MATCH(INDEX($J32:$FE32,1,$FJ32),Capacity!$V$3:$V$258,0),2)+GW$9,255),Capacity!$S$3:$S$258,0),2)))</f>
        <v/>
      </c>
      <c r="GX33" t="str">
        <f>IF(GX32="","",IF($FI32="Y",0,INDEX(Capacity!$S$3:$T$258,MATCH(MOD(INDEX(Capacity!$V$3:$W$258,MATCH(INDEX($J32:$FE32,1,$FJ32),Capacity!$V$3:$V$258,0),2)+GX$9,255),Capacity!$S$3:$S$258,0),2)))</f>
        <v/>
      </c>
      <c r="GY33" t="str">
        <f>IF(GY32="","",IF($FI32="Y",0,INDEX(Capacity!$S$3:$T$258,MATCH(MOD(INDEX(Capacity!$V$3:$W$258,MATCH(INDEX($J32:$FE32,1,$FJ32),Capacity!$V$3:$V$258,0),2)+GY$9,255),Capacity!$S$3:$S$258,0),2)))</f>
        <v/>
      </c>
      <c r="GZ33" t="str">
        <f>IF(GZ32="","",IF($FI32="Y",0,INDEX(Capacity!$S$3:$T$258,MATCH(MOD(INDEX(Capacity!$V$3:$W$258,MATCH(INDEX($J32:$FE32,1,$FJ32),Capacity!$V$3:$V$258,0),2)+GZ$9,255),Capacity!$S$3:$S$258,0),2)))</f>
        <v/>
      </c>
      <c r="HA33" t="str">
        <f>IF(HA32="","",IF($FI32="Y",0,INDEX(Capacity!$S$3:$T$258,MATCH(MOD(INDEX(Capacity!$V$3:$W$258,MATCH(INDEX($J32:$FE32,1,$FJ32),Capacity!$V$3:$V$258,0),2)+HA$9,255),Capacity!$S$3:$S$258,0),2)))</f>
        <v/>
      </c>
      <c r="HB33" t="str">
        <f>IF(HB32="","",IF($FI32="Y",0,INDEX(Capacity!$S$3:$T$258,MATCH(MOD(INDEX(Capacity!$V$3:$W$258,MATCH(INDEX($J32:$FE32,1,$FJ32),Capacity!$V$3:$V$258,0),2)+HB$9,255),Capacity!$S$3:$S$258,0),2)))</f>
        <v/>
      </c>
      <c r="HC33" t="str">
        <f>IF(HC32="","",IF($FI32="Y",0,INDEX(Capacity!$S$3:$T$258,MATCH(MOD(INDEX(Capacity!$V$3:$W$258,MATCH(INDEX($J32:$FE32,1,$FJ32),Capacity!$V$3:$V$258,0),2)+HC$9,255),Capacity!$S$3:$S$258,0),2)))</f>
        <v/>
      </c>
      <c r="HD33" t="str">
        <f>IF(HD32="","",IF($FI32="Y",0,INDEX(Capacity!$S$3:$T$258,MATCH(MOD(INDEX(Capacity!$V$3:$W$258,MATCH(INDEX($J32:$FE32,1,$FJ32),Capacity!$V$3:$V$258,0),2)+HD$9,255),Capacity!$S$3:$S$258,0),2)))</f>
        <v/>
      </c>
      <c r="HE33" t="str">
        <f>IF(HE32="","",IF($FI32="Y",0,INDEX(Capacity!$S$3:$T$258,MATCH(MOD(INDEX(Capacity!$V$3:$W$258,MATCH(INDEX($J32:$FE32,1,$FJ32),Capacity!$V$3:$V$258,0),2)+HE$9,255),Capacity!$S$3:$S$258,0),2)))</f>
        <v/>
      </c>
      <c r="HF33" t="str">
        <f>IF(HF32="","",IF($FI32="Y",0,INDEX(Capacity!$S$3:$T$258,MATCH(MOD(INDEX(Capacity!$V$3:$W$258,MATCH(INDEX($J32:$FE32,1,$FJ32),Capacity!$V$3:$V$258,0),2)+HF$9,255),Capacity!$S$3:$S$258,0),2)))</f>
        <v/>
      </c>
      <c r="HG33" t="str">
        <f>IF(HG32="","",IF($FI32="Y",0,INDEX(Capacity!$S$3:$T$258,MATCH(MOD(INDEX(Capacity!$V$3:$W$258,MATCH(INDEX($J32:$FE32,1,$FJ32),Capacity!$V$3:$V$258,0),2)+HG$9,255),Capacity!$S$3:$S$258,0),2)))</f>
        <v/>
      </c>
      <c r="HH33" t="str">
        <f>IF(HH32="","",IF($FI32="Y",0,INDEX(Capacity!$S$3:$T$258,MATCH(MOD(INDEX(Capacity!$V$3:$W$258,MATCH(INDEX($J32:$FE32,1,$FJ32),Capacity!$V$3:$V$258,0),2)+HH$9,255),Capacity!$S$3:$S$258,0),2)))</f>
        <v/>
      </c>
      <c r="HI33" t="str">
        <f>IF(HI32="","",IF($FI32="Y",0,INDEX(Capacity!$S$3:$T$258,MATCH(MOD(INDEX(Capacity!$V$3:$W$258,MATCH(INDEX($J32:$FE32,1,$FJ32),Capacity!$V$3:$V$258,0),2)+HI$9,255),Capacity!$S$3:$S$258,0),2)))</f>
        <v/>
      </c>
      <c r="HJ33" t="str">
        <f>IF(HJ32="","",IF($FI32="Y",0,INDEX(Capacity!$S$3:$T$258,MATCH(MOD(INDEX(Capacity!$V$3:$W$258,MATCH(INDEX($J32:$FE32,1,$FJ32),Capacity!$V$3:$V$258,0),2)+HJ$9,255),Capacity!$S$3:$S$258,0),2)))</f>
        <v/>
      </c>
      <c r="HK33" t="str">
        <f>IF(HK32="","",IF($FI32="Y",0,INDEX(Capacity!$S$3:$T$258,MATCH(MOD(INDEX(Capacity!$V$3:$W$258,MATCH(INDEX($J32:$FE32,1,$FJ32),Capacity!$V$3:$V$258,0),2)+HK$9,255),Capacity!$S$3:$S$258,0),2)))</f>
        <v/>
      </c>
      <c r="HL33" t="str">
        <f>IF(HL32="","",IF($FI32="Y",0,INDEX(Capacity!$S$3:$T$258,MATCH(MOD(INDEX(Capacity!$V$3:$W$258,MATCH(INDEX($J32:$FE32,1,$FJ32),Capacity!$V$3:$V$258,0),2)+HL$9,255),Capacity!$S$3:$S$258,0),2)))</f>
        <v/>
      </c>
      <c r="HM33" t="str">
        <f>IF(HM32="","",IF($FI32="Y",0,INDEX(Capacity!$S$3:$T$258,MATCH(MOD(INDEX(Capacity!$V$3:$W$258,MATCH(INDEX($J32:$FE32,1,$FJ32),Capacity!$V$3:$V$258,0),2)+HM$9,255),Capacity!$S$3:$S$258,0),2)))</f>
        <v/>
      </c>
      <c r="HN33" t="str">
        <f>IF(HN32="","",IF($FI32="Y",0,INDEX(Capacity!$S$3:$T$258,MATCH(MOD(INDEX(Capacity!$V$3:$W$258,MATCH(INDEX($J32:$FE32,1,$FJ32),Capacity!$V$3:$V$258,0),2)+HN$9,255),Capacity!$S$3:$S$258,0),2)))</f>
        <v/>
      </c>
      <c r="HO33" t="str">
        <f>IF(HO32="","",IF($FI32="Y",0,INDEX(Capacity!$S$3:$T$258,MATCH(MOD(INDEX(Capacity!$V$3:$W$258,MATCH(INDEX($J32:$FE32,1,$FJ32),Capacity!$V$3:$V$258,0),2)+HO$9,255),Capacity!$S$3:$S$258,0),2)))</f>
        <v/>
      </c>
      <c r="HP33" t="str">
        <f>IF(HP32="","",IF($FI32="Y",0,INDEX(Capacity!$S$3:$T$258,MATCH(MOD(INDEX(Capacity!$V$3:$W$258,MATCH(INDEX($J32:$FE32,1,$FJ32),Capacity!$V$3:$V$258,0),2)+HP$9,255),Capacity!$S$3:$S$258,0),2)))</f>
        <v/>
      </c>
      <c r="HQ33" t="str">
        <f>IF(HQ32="","",IF($FI32="Y",0,INDEX(Capacity!$S$3:$T$258,MATCH(MOD(INDEX(Capacity!$V$3:$W$258,MATCH(INDEX($J32:$FE32,1,$FJ32),Capacity!$V$3:$V$258,0),2)+HQ$9,255),Capacity!$S$3:$S$258,0),2)))</f>
        <v/>
      </c>
      <c r="HR33" t="str">
        <f>IF(HR32="","",IF($FI32="Y",0,INDEX(Capacity!$S$3:$T$258,MATCH(MOD(INDEX(Capacity!$V$3:$W$258,MATCH(INDEX($J32:$FE32,1,$FJ32),Capacity!$V$3:$V$258,0),2)+HR$9,255),Capacity!$S$3:$S$258,0),2)))</f>
        <v/>
      </c>
      <c r="HS33" t="str">
        <f>IF(HS32="","",IF($FI32="Y",0,INDEX(Capacity!$S$3:$T$258,MATCH(MOD(INDEX(Capacity!$V$3:$W$258,MATCH(INDEX($J32:$FE32,1,$FJ32),Capacity!$V$3:$V$258,0),2)+HS$9,255),Capacity!$S$3:$S$258,0),2)))</f>
        <v/>
      </c>
      <c r="HT33" t="str">
        <f>IF(HT32="","",IF($FI32="Y",0,INDEX(Capacity!$S$3:$T$258,MATCH(MOD(INDEX(Capacity!$V$3:$W$258,MATCH(INDEX($J32:$FE32,1,$FJ32),Capacity!$V$3:$V$258,0),2)+HT$9,255),Capacity!$S$3:$S$258,0),2)))</f>
        <v/>
      </c>
      <c r="HU33" t="str">
        <f>IF(HU32="","",IF($FI32="Y",0,INDEX(Capacity!$S$3:$T$258,MATCH(MOD(INDEX(Capacity!$V$3:$W$258,MATCH(INDEX($J32:$FE32,1,$FJ32),Capacity!$V$3:$V$258,0),2)+HU$9,255),Capacity!$S$3:$S$258,0),2)))</f>
        <v/>
      </c>
      <c r="HV33" t="str">
        <f>IF(HV32="","",IF($FI32="Y",0,INDEX(Capacity!$S$3:$T$258,MATCH(MOD(INDEX(Capacity!$V$3:$W$258,MATCH(INDEX($J32:$FE32,1,$FJ32),Capacity!$V$3:$V$258,0),2)+HV$9,255),Capacity!$S$3:$S$258,0),2)))</f>
        <v/>
      </c>
      <c r="HW33" t="str">
        <f>IF(HW32="","",IF($FI32="Y",0,INDEX(Capacity!$S$3:$T$258,MATCH(MOD(INDEX(Capacity!$V$3:$W$258,MATCH(INDEX($J32:$FE32,1,$FJ32),Capacity!$V$3:$V$258,0),2)+HW$9,255),Capacity!$S$3:$S$258,0),2)))</f>
        <v/>
      </c>
      <c r="HX33" t="str">
        <f>IF(HX32="","",IF($FI32="Y",0,INDEX(Capacity!$S$3:$T$258,MATCH(MOD(INDEX(Capacity!$V$3:$W$258,MATCH(INDEX($J32:$FE32,1,$FJ32),Capacity!$V$3:$V$258,0),2)+HX$9,255),Capacity!$S$3:$S$258,0),2)))</f>
        <v/>
      </c>
      <c r="HY33" t="str">
        <f>IF(HY32="","",IF($FI32="Y",0,INDEX(Capacity!$S$3:$T$258,MATCH(MOD(INDEX(Capacity!$V$3:$W$258,MATCH(INDEX($J32:$FE32,1,$FJ32),Capacity!$V$3:$V$258,0),2)+HY$9,255),Capacity!$S$3:$S$258,0),2)))</f>
        <v/>
      </c>
      <c r="HZ33" t="str">
        <f>IF(HZ32="","",IF($FI32="Y",0,INDEX(Capacity!$S$3:$T$258,MATCH(MOD(INDEX(Capacity!$V$3:$W$258,MATCH(INDEX($J32:$FE32,1,$FJ32),Capacity!$V$3:$V$258,0),2)+HZ$9,255),Capacity!$S$3:$S$258,0),2)))</f>
        <v/>
      </c>
      <c r="IA33" t="str">
        <f>IF(IA32="","",IF($FI32="Y",0,INDEX(Capacity!$S$3:$T$258,MATCH(MOD(INDEX(Capacity!$V$3:$W$258,MATCH(INDEX($J32:$FE32,1,$FJ32),Capacity!$V$3:$V$258,0),2)+IA$9,255),Capacity!$S$3:$S$258,0),2)))</f>
        <v/>
      </c>
      <c r="IB33" t="str">
        <f>IF(IB32="","",IF($FI32="Y",0,INDEX(Capacity!$S$3:$T$258,MATCH(MOD(INDEX(Capacity!$V$3:$W$258,MATCH(INDEX($J32:$FE32,1,$FJ32),Capacity!$V$3:$V$258,0),2)+IB$9,255),Capacity!$S$3:$S$258,0),2)))</f>
        <v/>
      </c>
      <c r="IC33" t="str">
        <f>IF(IC32="","",IF($FI32="Y",0,INDEX(Capacity!$S$3:$T$258,MATCH(MOD(INDEX(Capacity!$V$3:$W$258,MATCH(INDEX($J32:$FE32,1,$FJ32),Capacity!$V$3:$V$258,0),2)+IC$9,255),Capacity!$S$3:$S$258,0),2)))</f>
        <v/>
      </c>
      <c r="ID33" t="str">
        <f>IF(ID32="","",IF($FI32="Y",0,INDEX(Capacity!$S$3:$T$258,MATCH(MOD(INDEX(Capacity!$V$3:$W$258,MATCH(INDEX($J32:$FE32,1,$FJ32),Capacity!$V$3:$V$258,0),2)+ID$9,255),Capacity!$S$3:$S$258,0),2)))</f>
        <v/>
      </c>
      <c r="IE33" t="str">
        <f>IF(IE32="","",IF($FI32="Y",0,INDEX(Capacity!$S$3:$T$258,MATCH(MOD(INDEX(Capacity!$V$3:$W$258,MATCH(INDEX($J32:$FE32,1,$FJ32),Capacity!$V$3:$V$258,0),2)+IE$9,255),Capacity!$S$3:$S$258,0),2)))</f>
        <v/>
      </c>
      <c r="IF33" t="str">
        <f>IF(IF32="","",IF($FI32="Y",0,INDEX(Capacity!$S$3:$T$258,MATCH(MOD(INDEX(Capacity!$V$3:$W$258,MATCH(INDEX($J32:$FE32,1,$FJ32),Capacity!$V$3:$V$258,0),2)+IF$9,255),Capacity!$S$3:$S$258,0),2)))</f>
        <v/>
      </c>
      <c r="IG33" t="str">
        <f>IF(IG32="","",IF($FI32="Y",0,INDEX(Capacity!$S$3:$T$258,MATCH(MOD(INDEX(Capacity!$V$3:$W$258,MATCH(INDEX($J32:$FE32,1,$FJ32),Capacity!$V$3:$V$258,0),2)+IG$9,255),Capacity!$S$3:$S$258,0),2)))</f>
        <v/>
      </c>
      <c r="IH33" t="str">
        <f>IF(IH32="","",IF($FI32="Y",0,INDEX(Capacity!$S$3:$T$258,MATCH(MOD(INDEX(Capacity!$V$3:$W$258,MATCH(INDEX($J32:$FE32,1,$FJ32),Capacity!$V$3:$V$258,0),2)+IH$9,255),Capacity!$S$3:$S$258,0),2)))</f>
        <v/>
      </c>
      <c r="II33" t="str">
        <f>IF(II32="","",IF($FI32="Y",0,INDEX(Capacity!$S$3:$T$258,MATCH(MOD(INDEX(Capacity!$V$3:$W$258,MATCH(INDEX($J32:$FE32,1,$FJ32),Capacity!$V$3:$V$258,0),2)+II$9,255),Capacity!$S$3:$S$258,0),2)))</f>
        <v/>
      </c>
      <c r="IJ33" t="str">
        <f>IF(IJ32="","",IF($FI32="Y",0,INDEX(Capacity!$S$3:$T$258,MATCH(MOD(INDEX(Capacity!$V$3:$W$258,MATCH(INDEX($J32:$FE32,1,$FJ32),Capacity!$V$3:$V$258,0),2)+IJ$9,255),Capacity!$S$3:$S$258,0),2)))</f>
        <v/>
      </c>
      <c r="IK33" t="str">
        <f>IF(IK32="","",IF($FI32="Y",0,INDEX(Capacity!$S$3:$T$258,MATCH(MOD(INDEX(Capacity!$V$3:$W$258,MATCH(INDEX($J32:$FE32,1,$FJ32),Capacity!$V$3:$V$258,0),2)+IK$9,255),Capacity!$S$3:$S$258,0),2)))</f>
        <v/>
      </c>
      <c r="IL33" t="str">
        <f>IF(IL32="","",IF($FI32="Y",0,INDEX(Capacity!$S$3:$T$258,MATCH(MOD(INDEX(Capacity!$V$3:$W$258,MATCH(INDEX($J32:$FE32,1,$FJ32),Capacity!$V$3:$V$258,0),2)+IL$9,255),Capacity!$S$3:$S$258,0),2)))</f>
        <v/>
      </c>
      <c r="IM33" t="str">
        <f>IF(IM32="","",IF($FI32="Y",0,INDEX(Capacity!$S$3:$T$258,MATCH(MOD(INDEX(Capacity!$V$3:$W$258,MATCH(INDEX($J32:$FE32,1,$FJ32),Capacity!$V$3:$V$258,0),2)+IM$9,255),Capacity!$S$3:$S$258,0),2)))</f>
        <v/>
      </c>
      <c r="IN33" t="str">
        <f>IF(IN32="","",IF($FI32="Y",0,INDEX(Capacity!$S$3:$T$258,MATCH(MOD(INDEX(Capacity!$V$3:$W$258,MATCH(INDEX($J32:$FE32,1,$FJ32),Capacity!$V$3:$V$258,0),2)+IN$9,255),Capacity!$S$3:$S$258,0),2)))</f>
        <v/>
      </c>
      <c r="IO33" t="str">
        <f>IF(IO32="","",IF($FI32="Y",0,INDEX(Capacity!$S$3:$T$258,MATCH(MOD(INDEX(Capacity!$V$3:$W$258,MATCH(INDEX($J32:$FE32,1,$FJ32),Capacity!$V$3:$V$258,0),2)+IO$9,255),Capacity!$S$3:$S$258,0),2)))</f>
        <v/>
      </c>
      <c r="IP33" t="str">
        <f>IF(IP32="","",IF($FI32="Y",0,INDEX(Capacity!$S$3:$T$258,MATCH(MOD(INDEX(Capacity!$V$3:$W$258,MATCH(INDEX($J32:$FE32,1,$FJ32),Capacity!$V$3:$V$258,0),2)+IP$9,255),Capacity!$S$3:$S$258,0),2)))</f>
        <v/>
      </c>
      <c r="IQ33" t="str">
        <f>IF(IQ32="","",IF($FI32="Y",0,INDEX(Capacity!$S$3:$T$258,MATCH(MOD(INDEX(Capacity!$V$3:$W$258,MATCH(INDEX($J32:$FE32,1,$FJ32),Capacity!$V$3:$V$258,0),2)+IQ$9,255),Capacity!$S$3:$S$258,0),2)))</f>
        <v/>
      </c>
      <c r="IR33" t="str">
        <f>IF(IR32="","",IF($FI32="Y",0,INDEX(Capacity!$S$3:$T$258,MATCH(MOD(INDEX(Capacity!$V$3:$W$258,MATCH(INDEX($J32:$FE32,1,$FJ32),Capacity!$V$3:$V$258,0),2)+IR$9,255),Capacity!$S$3:$S$258,0),2)))</f>
        <v/>
      </c>
      <c r="IS33" t="str">
        <f>IF(IS32="","",IF($FI32="Y",0,INDEX(Capacity!$S$3:$T$258,MATCH(MOD(INDEX(Capacity!$V$3:$W$258,MATCH(INDEX($J32:$FE32,1,$FJ32),Capacity!$V$3:$V$258,0),2)+IS$9,255),Capacity!$S$3:$S$258,0),2)))</f>
        <v/>
      </c>
      <c r="IT33" t="str">
        <f>IF(IT32="","",IF($FI32="Y",0,INDEX(Capacity!$S$3:$T$258,MATCH(MOD(INDEX(Capacity!$V$3:$W$258,MATCH(INDEX($J32:$FE32,1,$FJ32),Capacity!$V$3:$V$258,0),2)+IT$9,255),Capacity!$S$3:$S$258,0),2)))</f>
        <v/>
      </c>
      <c r="IU33" t="str">
        <f>IF(IU32="","",IF($FI32="Y",0,INDEX(Capacity!$S$3:$T$258,MATCH(MOD(INDEX(Capacity!$V$3:$W$258,MATCH(INDEX($J32:$FE32,1,$FJ32),Capacity!$V$3:$V$258,0),2)+IU$9,255),Capacity!$S$3:$S$258,0),2)))</f>
        <v/>
      </c>
      <c r="IV33" t="str">
        <f>IF(IV32="","",IF($FI32="Y",0,INDEX(Capacity!$S$3:$T$258,MATCH(MOD(INDEX(Capacity!$V$3:$W$258,MATCH(INDEX($J32:$FE32,1,$FJ32),Capacity!$V$3:$V$258,0),2)+IV$9,255),Capacity!$S$3:$S$258,0),2)))</f>
        <v/>
      </c>
      <c r="IW33" t="str">
        <f>IF(IW32="","",IF($FI32="Y",0,INDEX(Capacity!$S$3:$T$258,MATCH(MOD(INDEX(Capacity!$V$3:$W$258,MATCH(INDEX($J32:$FE32,1,$FJ32),Capacity!$V$3:$V$258,0),2)+IW$9,255),Capacity!$S$3:$S$258,0),2)))</f>
        <v/>
      </c>
      <c r="IX33" t="str">
        <f>IF(IX32="","",IF($FI32="Y",0,INDEX(Capacity!$S$3:$T$258,MATCH(MOD(INDEX(Capacity!$V$3:$W$258,MATCH(INDEX($J32:$FE32,1,$FJ32),Capacity!$V$3:$V$258,0),2)+IX$9,255),Capacity!$S$3:$S$258,0),2)))</f>
        <v/>
      </c>
      <c r="IY33" t="str">
        <f>IF(IY32="","",IF($FI32="Y",0,INDEX(Capacity!$S$3:$T$258,MATCH(MOD(INDEX(Capacity!$V$3:$W$258,MATCH(INDEX($J32:$FE32,1,$FJ32),Capacity!$V$3:$V$258,0),2)+IY$9,255),Capacity!$S$3:$S$258,0),2)))</f>
        <v/>
      </c>
      <c r="IZ33" t="str">
        <f>IF(IZ32="","",IF($FI32="Y",0,INDEX(Capacity!$S$3:$T$258,MATCH(MOD(INDEX(Capacity!$V$3:$W$258,MATCH(INDEX($J32:$FE32,1,$FJ32),Capacity!$V$3:$V$258,0),2)+IZ$9,255),Capacity!$S$3:$S$258,0),2)))</f>
        <v/>
      </c>
      <c r="JA33" t="str">
        <f>IF(JA32="","",IF($FI32="Y",0,INDEX(Capacity!$S$3:$T$258,MATCH(MOD(INDEX(Capacity!$V$3:$W$258,MATCH(INDEX($J32:$FE32,1,$FJ32),Capacity!$V$3:$V$258,0),2)+JA$9,255),Capacity!$S$3:$S$258,0),2)))</f>
        <v/>
      </c>
      <c r="JB33" t="str">
        <f>IF(JB32="","",IF($FI32="Y",0,INDEX(Capacity!$S$3:$T$258,MATCH(MOD(INDEX(Capacity!$V$3:$W$258,MATCH(INDEX($J32:$FE32,1,$FJ32),Capacity!$V$3:$V$258,0),2)+JB$9,255),Capacity!$S$3:$S$258,0),2)))</f>
        <v/>
      </c>
      <c r="JC33" t="str">
        <f>IF(JC32="","",IF($FI32="Y",0,INDEX(Capacity!$S$3:$T$258,MATCH(MOD(INDEX(Capacity!$V$3:$W$258,MATCH(INDEX($J32:$FE32,1,$FJ32),Capacity!$V$3:$V$258,0),2)+JC$9,255),Capacity!$S$3:$S$258,0),2)))</f>
        <v/>
      </c>
      <c r="JD33" t="str">
        <f>IF(JD32="","",IF($FI32="Y",0,INDEX(Capacity!$S$3:$T$258,MATCH(MOD(INDEX(Capacity!$V$3:$W$258,MATCH(INDEX($J32:$FE32,1,$FJ32),Capacity!$V$3:$V$258,0),2)+JD$9,255),Capacity!$S$3:$S$258,0),2)))</f>
        <v/>
      </c>
      <c r="JE33" t="str">
        <f>IF(JE32="","",IF($FI32="Y",0,INDEX(Capacity!$S$3:$T$258,MATCH(MOD(INDEX(Capacity!$V$3:$W$258,MATCH(INDEX($J32:$FE32,1,$FJ32),Capacity!$V$3:$V$258,0),2)+JE$9,255),Capacity!$S$3:$S$258,0),2)))</f>
        <v/>
      </c>
      <c r="JF33" t="str">
        <f>IF(JF32="","",IF($FI32="Y",0,INDEX(Capacity!$S$3:$T$258,MATCH(MOD(INDEX(Capacity!$V$3:$W$258,MATCH(INDEX($J32:$FE32,1,$FJ32),Capacity!$V$3:$V$258,0),2)+JF$9,255),Capacity!$S$3:$S$258,0),2)))</f>
        <v/>
      </c>
      <c r="JG33" t="str">
        <f>IF(JG32="","",IF($FI32="Y",0,INDEX(Capacity!$S$3:$T$258,MATCH(MOD(INDEX(Capacity!$V$3:$W$258,MATCH(INDEX($J32:$FE32,1,$FJ32),Capacity!$V$3:$V$258,0),2)+JG$9,255),Capacity!$S$3:$S$258,0),2)))</f>
        <v/>
      </c>
      <c r="JH33" t="str">
        <f>IF(JH32="","",IF($FI32="Y",0,INDEX(Capacity!$S$3:$T$258,MATCH(MOD(INDEX(Capacity!$V$3:$W$258,MATCH(INDEX($J32:$FE32,1,$FJ32),Capacity!$V$3:$V$258,0),2)+JH$9,255),Capacity!$S$3:$S$258,0),2)))</f>
        <v/>
      </c>
      <c r="JI33" t="str">
        <f>IF(JI32="","",IF($FI32="Y",0,INDEX(Capacity!$S$3:$T$258,MATCH(MOD(INDEX(Capacity!$V$3:$W$258,MATCH(INDEX($J32:$FE32,1,$FJ32),Capacity!$V$3:$V$258,0),2)+JI$9,255),Capacity!$S$3:$S$258,0),2)))</f>
        <v/>
      </c>
      <c r="JJ33" t="str">
        <f>IF(JJ32="","",IF($FI32="Y",0,INDEX(Capacity!$S$3:$T$258,MATCH(MOD(INDEX(Capacity!$V$3:$W$258,MATCH(INDEX($J32:$FE32,1,$FJ32),Capacity!$V$3:$V$258,0),2)+JJ$9,255),Capacity!$S$3:$S$258,0),2)))</f>
        <v/>
      </c>
      <c r="JK33" t="str">
        <f>IF(JK32="","",IF($FI32="Y",0,INDEX(Capacity!$S$3:$T$258,MATCH(MOD(INDEX(Capacity!$V$3:$W$258,MATCH(INDEX($J32:$FE32,1,$FJ32),Capacity!$V$3:$V$258,0),2)+JK$9,255),Capacity!$S$3:$S$258,0),2)))</f>
        <v/>
      </c>
      <c r="JL33" t="str">
        <f>IF(JL32="","",IF($FI32="Y",0,INDEX(Capacity!$S$3:$T$258,MATCH(MOD(INDEX(Capacity!$V$3:$W$258,MATCH(INDEX($J32:$FE32,1,$FJ32),Capacity!$V$3:$V$258,0),2)+JL$9,255),Capacity!$S$3:$S$258,0),2)))</f>
        <v/>
      </c>
      <c r="JM33" t="str">
        <f>IF(JM32="","",IF($FI32="Y",0,INDEX(Capacity!$S$3:$T$258,MATCH(MOD(INDEX(Capacity!$V$3:$W$258,MATCH(INDEX($J32:$FE32,1,$FJ32),Capacity!$V$3:$V$258,0),2)+JM$9,255),Capacity!$S$3:$S$258,0),2)))</f>
        <v/>
      </c>
      <c r="JN33" t="str">
        <f>IF(JN32="","",IF($FI32="Y",0,INDEX(Capacity!$S$3:$T$258,MATCH(MOD(INDEX(Capacity!$V$3:$W$258,MATCH(INDEX($J32:$FE32,1,$FJ32),Capacity!$V$3:$V$258,0),2)+JN$9,255),Capacity!$S$3:$S$258,0),2)))</f>
        <v/>
      </c>
      <c r="JO33" t="str">
        <f>IF(JO32="","",IF($FI32="Y",0,INDEX(Capacity!$S$3:$T$258,MATCH(MOD(INDEX(Capacity!$V$3:$W$258,MATCH(INDEX($J32:$FE32,1,$FJ32),Capacity!$V$3:$V$258,0),2)+JO$9,255),Capacity!$S$3:$S$258,0),2)))</f>
        <v/>
      </c>
      <c r="JP33" t="str">
        <f>IF(JP32="","",IF($FI32="Y",0,INDEX(Capacity!$S$3:$T$258,MATCH(MOD(INDEX(Capacity!$V$3:$W$258,MATCH(INDEX($J32:$FE32,1,$FJ32),Capacity!$V$3:$V$258,0),2)+JP$9,255),Capacity!$S$3:$S$258,0),2)))</f>
        <v/>
      </c>
      <c r="JQ33" t="str">
        <f>IF(JQ32="","",IF($FI32="Y",0,INDEX(Capacity!$S$3:$T$258,MATCH(MOD(INDEX(Capacity!$V$3:$W$258,MATCH(INDEX($J32:$FE32,1,$FJ32),Capacity!$V$3:$V$258,0),2)+JQ$9,255),Capacity!$S$3:$S$258,0),2)))</f>
        <v/>
      </c>
      <c r="JR33" t="str">
        <f>IF(JR32="","",IF($FI32="Y",0,INDEX(Capacity!$S$3:$T$258,MATCH(MOD(INDEX(Capacity!$V$3:$W$258,MATCH(INDEX($J32:$FE32,1,$FJ32),Capacity!$V$3:$V$258,0),2)+JR$9,255),Capacity!$S$3:$S$258,0),2)))</f>
        <v/>
      </c>
      <c r="JS33" t="str">
        <f>IF(JS32="","",IF($FI32="Y",0,INDEX(Capacity!$S$3:$T$258,MATCH(MOD(INDEX(Capacity!$V$3:$W$258,MATCH(INDEX($J32:$FE32,1,$FJ32),Capacity!$V$3:$V$258,0),2)+JS$9,255),Capacity!$S$3:$S$258,0),2)))</f>
        <v/>
      </c>
      <c r="JT33" t="str">
        <f>IF(JT32="","",IF($FI32="Y",0,INDEX(Capacity!$S$3:$T$258,MATCH(MOD(INDEX(Capacity!$V$3:$W$258,MATCH(INDEX($J32:$FE32,1,$FJ32),Capacity!$V$3:$V$258,0),2)+JT$9,255),Capacity!$S$3:$S$258,0),2)))</f>
        <v/>
      </c>
      <c r="JU33" t="str">
        <f>IF(JU32="","",IF($FI32="Y",0,INDEX(Capacity!$S$3:$T$258,MATCH(MOD(INDEX(Capacity!$V$3:$W$258,MATCH(INDEX($J32:$FE32,1,$FJ32),Capacity!$V$3:$V$258,0),2)+JU$9,255),Capacity!$S$3:$S$258,0),2)))</f>
        <v/>
      </c>
      <c r="JV33" t="str">
        <f>IF(JV32="","",IF($FI32="Y",0,INDEX(Capacity!$S$3:$T$258,MATCH(MOD(INDEX(Capacity!$V$3:$W$258,MATCH(INDEX($J32:$FE32,1,$FJ32),Capacity!$V$3:$V$258,0),2)+JV$9,255),Capacity!$S$3:$S$258,0),2)))</f>
        <v/>
      </c>
      <c r="JW33" t="str">
        <f>IF(JW32="","",IF($FI32="Y",0,INDEX(Capacity!$S$3:$T$258,MATCH(MOD(INDEX(Capacity!$V$3:$W$258,MATCH(INDEX($J32:$FE32,1,$FJ32),Capacity!$V$3:$V$258,0),2)+JW$9,255),Capacity!$S$3:$S$258,0),2)))</f>
        <v/>
      </c>
      <c r="JX33" t="str">
        <f>IF(JX32="","",IF($FI32="Y",0,INDEX(Capacity!$S$3:$T$258,MATCH(MOD(INDEX(Capacity!$V$3:$W$258,MATCH(INDEX($J32:$FE32,1,$FJ32),Capacity!$V$3:$V$258,0),2)+JX$9,255),Capacity!$S$3:$S$258,0),2)))</f>
        <v/>
      </c>
      <c r="JY33" t="str">
        <f>IF(JY32="","",IF($FI32="Y",0,INDEX(Capacity!$S$3:$T$258,MATCH(MOD(INDEX(Capacity!$V$3:$W$258,MATCH(INDEX($J32:$FE32,1,$FJ32),Capacity!$V$3:$V$258,0),2)+JY$9,255),Capacity!$S$3:$S$258,0),2)))</f>
        <v/>
      </c>
      <c r="JZ33" t="str">
        <f>IF(JZ32="","",IF($FI32="Y",0,INDEX(Capacity!$S$3:$T$258,MATCH(MOD(INDEX(Capacity!$V$3:$W$258,MATCH(INDEX($J32:$FE32,1,$FJ32),Capacity!$V$3:$V$258,0),2)+JZ$9,255),Capacity!$S$3:$S$258,0),2)))</f>
        <v/>
      </c>
      <c r="KA33" t="str">
        <f>IF(KA32="","",IF($FI32="Y",0,INDEX(Capacity!$S$3:$T$258,MATCH(MOD(INDEX(Capacity!$V$3:$W$258,MATCH(INDEX($J32:$FE32,1,$FJ32),Capacity!$V$3:$V$258,0),2)+KA$9,255),Capacity!$S$3:$S$258,0),2)))</f>
        <v/>
      </c>
      <c r="KB33" t="str">
        <f>IF(KB32="","",IF($FI32="Y",0,INDEX(Capacity!$S$3:$T$258,MATCH(MOD(INDEX(Capacity!$V$3:$W$258,MATCH(INDEX($J32:$FE32,1,$FJ32),Capacity!$V$3:$V$258,0),2)+KB$9,255),Capacity!$S$3:$S$258,0),2)))</f>
        <v/>
      </c>
      <c r="KC33" t="str">
        <f>IF(KC32="","",IF($FI32="Y",0,INDEX(Capacity!$S$3:$T$258,MATCH(MOD(INDEX(Capacity!$V$3:$W$258,MATCH(INDEX($J32:$FE32,1,$FJ32),Capacity!$V$3:$V$258,0),2)+KC$9,255),Capacity!$S$3:$S$258,0),2)))</f>
        <v/>
      </c>
      <c r="KD33" t="str">
        <f>IF(KD32="","",IF($FI32="Y",0,INDEX(Capacity!$S$3:$T$258,MATCH(MOD(INDEX(Capacity!$V$3:$W$258,MATCH(INDEX($J32:$FE32,1,$FJ32),Capacity!$V$3:$V$258,0),2)+KD$9,255),Capacity!$S$3:$S$258,0),2)))</f>
        <v/>
      </c>
      <c r="KE33" t="str">
        <f>IF(KE32="","",IF($FI32="Y",0,INDEX(Capacity!$S$3:$T$258,MATCH(MOD(INDEX(Capacity!$V$3:$W$258,MATCH(INDEX($J32:$FE32,1,$FJ32),Capacity!$V$3:$V$258,0),2)+KE$9,255),Capacity!$S$3:$S$258,0),2)))</f>
        <v/>
      </c>
      <c r="KF33" t="str">
        <f>IF(KF32="","",IF($FI32="Y",0,INDEX(Capacity!$S$3:$T$258,MATCH(MOD(INDEX(Capacity!$V$3:$W$258,MATCH(INDEX($J32:$FE32,1,$FJ32),Capacity!$V$3:$V$258,0),2)+KF$9,255),Capacity!$S$3:$S$258,0),2)))</f>
        <v/>
      </c>
      <c r="KG33" t="str">
        <f>IF(KG32="","",IF($FI32="Y",0,INDEX(Capacity!$S$3:$T$258,MATCH(MOD(INDEX(Capacity!$V$3:$W$258,MATCH(INDEX($J32:$FE32,1,$FJ32),Capacity!$V$3:$V$258,0),2)+KG$9,255),Capacity!$S$3:$S$258,0),2)))</f>
        <v/>
      </c>
      <c r="KH33" t="str">
        <f>IF(KH32="","",IF($FI32="Y",0,INDEX(Capacity!$S$3:$T$258,MATCH(MOD(INDEX(Capacity!$V$3:$W$258,MATCH(INDEX($J32:$FE32,1,$FJ32),Capacity!$V$3:$V$258,0),2)+KH$9,255),Capacity!$S$3:$S$258,0),2)))</f>
        <v/>
      </c>
      <c r="KI33" t="str">
        <f>IF(KI32="","",IF($FI32="Y",0,INDEX(Capacity!$S$3:$T$258,MATCH(MOD(INDEX(Capacity!$V$3:$W$258,MATCH(INDEX($J32:$FE32,1,$FJ32),Capacity!$V$3:$V$258,0),2)+KI$9,255),Capacity!$S$3:$S$258,0),2)))</f>
        <v/>
      </c>
      <c r="KJ33" t="str">
        <f>IF(KJ32="","",IF($FI32="Y",0,INDEX(Capacity!$S$3:$T$258,MATCH(MOD(INDEX(Capacity!$V$3:$W$258,MATCH(INDEX($J32:$FE32,1,$FJ32),Capacity!$V$3:$V$258,0),2)+KJ$9,255),Capacity!$S$3:$S$258,0),2)))</f>
        <v/>
      </c>
      <c r="KK33" t="str">
        <f>IF(KK32="","",IF($FI32="Y",0,INDEX(Capacity!$S$3:$T$258,MATCH(MOD(INDEX(Capacity!$V$3:$W$258,MATCH(INDEX($J32:$FE32,1,$FJ32),Capacity!$V$3:$V$258,0),2)+KK$9,255),Capacity!$S$3:$S$258,0),2)))</f>
        <v/>
      </c>
      <c r="KL33" t="str">
        <f>IF(KL32="","",IF($FI32="Y",0,INDEX(Capacity!$S$3:$T$258,MATCH(MOD(INDEX(Capacity!$V$3:$W$258,MATCH(INDEX($J32:$FE32,1,$FJ32),Capacity!$V$3:$V$258,0),2)+KL$9,255),Capacity!$S$3:$S$258,0),2)))</f>
        <v/>
      </c>
      <c r="KM33" t="str">
        <f>IF(KM32="","",IF($FI32="Y",0,INDEX(Capacity!$S$3:$T$258,MATCH(MOD(INDEX(Capacity!$V$3:$W$258,MATCH(INDEX($J32:$FE32,1,$FJ32),Capacity!$V$3:$V$258,0),2)+KM$9,255),Capacity!$S$3:$S$258,0),2)))</f>
        <v/>
      </c>
      <c r="KN33" t="str">
        <f>IF(KN32="","",IF($FI32="Y",0,INDEX(Capacity!$S$3:$T$258,MATCH(MOD(INDEX(Capacity!$V$3:$W$258,MATCH(INDEX($J32:$FE32,1,$FJ32),Capacity!$V$3:$V$258,0),2)+KN$9,255),Capacity!$S$3:$S$258,0),2)))</f>
        <v/>
      </c>
      <c r="KO33" t="str">
        <f>IF(KO32="","",IF($FI32="Y",0,INDEX(Capacity!$S$3:$T$258,MATCH(MOD(INDEX(Capacity!$V$3:$W$258,MATCH(INDEX($J32:$FE32,1,$FJ32),Capacity!$V$3:$V$258,0),2)+KO$9,255),Capacity!$S$3:$S$258,0),2)))</f>
        <v/>
      </c>
      <c r="KP33" t="str">
        <f>IF(KP32="","",IF($FI32="Y",0,INDEX(Capacity!$S$3:$T$258,MATCH(MOD(INDEX(Capacity!$V$3:$W$258,MATCH(INDEX($J32:$FE32,1,$FJ32),Capacity!$V$3:$V$258,0),2)+KP$9,255),Capacity!$S$3:$S$258,0),2)))</f>
        <v/>
      </c>
      <c r="KQ33" t="str">
        <f>IF(KQ32="","",IF($FI32="Y",0,INDEX(Capacity!$S$3:$T$258,MATCH(MOD(INDEX(Capacity!$V$3:$W$258,MATCH(INDEX($J32:$FE32,1,$FJ32),Capacity!$V$3:$V$258,0),2)+KQ$9,255),Capacity!$S$3:$S$258,0),2)))</f>
        <v/>
      </c>
      <c r="KR33" t="str">
        <f>IF(KR32="","",IF($FI32="Y",0,INDEX(Capacity!$S$3:$T$258,MATCH(MOD(INDEX(Capacity!$V$3:$W$258,MATCH(INDEX($J32:$FE32,1,$FJ32),Capacity!$V$3:$V$258,0),2)+KR$9,255),Capacity!$S$3:$S$258,0),2)))</f>
        <v/>
      </c>
      <c r="KS33" t="str">
        <f>IF(KS32="","",IF($FI32="Y",0,INDEX(Capacity!$S$3:$T$258,MATCH(MOD(INDEX(Capacity!$V$3:$W$258,MATCH(INDEX($J32:$FE32,1,$FJ32),Capacity!$V$3:$V$258,0),2)+KS$9,255),Capacity!$S$3:$S$258,0),2)))</f>
        <v/>
      </c>
      <c r="KT33" t="str">
        <f>IF(KT32="","",IF($FI32="Y",0,INDEX(Capacity!$S$3:$T$258,MATCH(MOD(INDEX(Capacity!$V$3:$W$258,MATCH(INDEX($J32:$FE32,1,$FJ32),Capacity!$V$3:$V$258,0),2)+KT$9,255),Capacity!$S$3:$S$258,0),2)))</f>
        <v/>
      </c>
      <c r="KU33" t="str">
        <f>IF(KU32="","",IF($FI32="Y",0,INDEX(Capacity!$S$3:$T$258,MATCH(MOD(INDEX(Capacity!$V$3:$W$258,MATCH(INDEX($J32:$FE32,1,$FJ32),Capacity!$V$3:$V$258,0),2)+KU$9,255),Capacity!$S$3:$S$258,0),2)))</f>
        <v/>
      </c>
      <c r="KV33" t="str">
        <f>IF(KV32="","",IF($FI32="Y",0,INDEX(Capacity!$S$3:$T$258,MATCH(MOD(INDEX(Capacity!$V$3:$W$258,MATCH(INDEX($J32:$FE32,1,$FJ32),Capacity!$V$3:$V$258,0),2)+KV$9,255),Capacity!$S$3:$S$258,0),2)))</f>
        <v/>
      </c>
      <c r="KW33" t="str">
        <f>IF(KW32="","",IF($FI32="Y",0,INDEX(Capacity!$S$3:$T$258,MATCH(MOD(INDEX(Capacity!$V$3:$W$258,MATCH(INDEX($J32:$FE32,1,$FJ32),Capacity!$V$3:$V$258,0),2)+KW$9,255),Capacity!$S$3:$S$258,0),2)))</f>
        <v/>
      </c>
      <c r="KX33" t="str">
        <f>IF(KX32="","",IF($FI32="Y",0,INDEX(Capacity!$S$3:$T$258,MATCH(MOD(INDEX(Capacity!$V$3:$W$258,MATCH(INDEX($J32:$FE32,1,$FJ32),Capacity!$V$3:$V$258,0),2)+KX$9,255),Capacity!$S$3:$S$258,0),2)))</f>
        <v/>
      </c>
      <c r="KY33" t="str">
        <f>IF(KY32="","",IF($FI32="Y",0,INDEX(Capacity!$S$3:$T$258,MATCH(MOD(INDEX(Capacity!$V$3:$W$258,MATCH(INDEX($J32:$FE32,1,$FJ32),Capacity!$V$3:$V$258,0),2)+KY$9,255),Capacity!$S$3:$S$258,0),2)))</f>
        <v/>
      </c>
      <c r="KZ33" t="str">
        <f>IF(KZ32="","",IF($FI32="Y",0,INDEX(Capacity!$S$3:$T$258,MATCH(MOD(INDEX(Capacity!$V$3:$W$258,MATCH(INDEX($J32:$FE32,1,$FJ32),Capacity!$V$3:$V$258,0),2)+KZ$9,255),Capacity!$S$3:$S$258,0),2)))</f>
        <v/>
      </c>
      <c r="LA33" t="str">
        <f>IF(LA32="","",IF($FI32="Y",0,INDEX(Capacity!$S$3:$T$258,MATCH(MOD(INDEX(Capacity!$V$3:$W$258,MATCH(INDEX($J32:$FE32,1,$FJ32),Capacity!$V$3:$V$258,0),2)+LA$9,255),Capacity!$S$3:$S$258,0),2)))</f>
        <v/>
      </c>
      <c r="LB33" t="str">
        <f>IF(LB32="","",IF($FI32="Y",0,INDEX(Capacity!$S$3:$T$258,MATCH(MOD(INDEX(Capacity!$V$3:$W$258,MATCH(INDEX($J32:$FE32,1,$FJ32),Capacity!$V$3:$V$258,0),2)+LB$9,255),Capacity!$S$3:$S$258,0),2)))</f>
        <v/>
      </c>
      <c r="LC33" t="str">
        <f>IF(LC32="","",IF($FI32="Y",0,INDEX(Capacity!$S$3:$T$258,MATCH(MOD(INDEX(Capacity!$V$3:$W$258,MATCH(INDEX($J32:$FE32,1,$FJ32),Capacity!$V$3:$V$258,0),2)+LC$9,255),Capacity!$S$3:$S$258,0),2)))</f>
        <v/>
      </c>
      <c r="LD33" t="str">
        <f>IF(LD32="","",IF($FI32="Y",0,INDEX(Capacity!$S$3:$T$258,MATCH(MOD(INDEX(Capacity!$V$3:$W$258,MATCH(INDEX($J32:$FE32,1,$FJ32),Capacity!$V$3:$V$258,0),2)+LD$9,255),Capacity!$S$3:$S$258,0),2)))</f>
        <v/>
      </c>
      <c r="LE33" t="str">
        <f>IF(LE32="","",IF($FI32="Y",0,INDEX(Capacity!$S$3:$T$258,MATCH(MOD(INDEX(Capacity!$V$3:$W$258,MATCH(INDEX($J32:$FE32,1,$FJ32),Capacity!$V$3:$V$258,0),2)+LE$9,255),Capacity!$S$3:$S$258,0),2)))</f>
        <v/>
      </c>
      <c r="LF33" t="str">
        <f>IF(LF32="","",IF($FI32="Y",0,INDEX(Capacity!$S$3:$T$258,MATCH(MOD(INDEX(Capacity!$V$3:$W$258,MATCH(INDEX($J32:$FE32,1,$FJ32),Capacity!$V$3:$V$258,0),2)+LF$9,255),Capacity!$S$3:$S$258,0),2)))</f>
        <v/>
      </c>
      <c r="LG33" t="str">
        <f>IF(LG32="","",IF($FI32="Y",0,INDEX(Capacity!$S$3:$T$258,MATCH(MOD(INDEX(Capacity!$V$3:$W$258,MATCH(INDEX($J32:$FE32,1,$FJ32),Capacity!$V$3:$V$258,0),2)+LG$9,255),Capacity!$S$3:$S$258,0),2)))</f>
        <v/>
      </c>
      <c r="LH33" t="str">
        <f>IF(LH32="","",IF($FI32="Y",0,INDEX(Capacity!$S$3:$T$258,MATCH(MOD(INDEX(Capacity!$V$3:$W$258,MATCH(INDEX($J32:$FE32,1,$FJ32),Capacity!$V$3:$V$258,0),2)+LH$9,255),Capacity!$S$3:$S$258,0),2)))</f>
        <v/>
      </c>
    </row>
    <row r="34" spans="9:320" x14ac:dyDescent="0.25">
      <c r="I34" s="7">
        <f t="shared" si="26"/>
        <v>25</v>
      </c>
      <c r="J34" t="str">
        <f t="shared" si="33"/>
        <v/>
      </c>
      <c r="K34" t="str">
        <f t="shared" si="33"/>
        <v/>
      </c>
      <c r="L34" t="str">
        <f t="shared" si="33"/>
        <v/>
      </c>
      <c r="M34" t="str">
        <f t="shared" si="33"/>
        <v/>
      </c>
      <c r="N34" t="str">
        <f t="shared" si="33"/>
        <v/>
      </c>
      <c r="O34" t="str">
        <f t="shared" si="33"/>
        <v/>
      </c>
      <c r="P34" t="str">
        <f t="shared" si="33"/>
        <v/>
      </c>
      <c r="Q34" t="str">
        <f t="shared" si="33"/>
        <v/>
      </c>
      <c r="R34" t="str">
        <f t="shared" si="33"/>
        <v/>
      </c>
      <c r="S34" t="str">
        <f t="shared" si="33"/>
        <v/>
      </c>
      <c r="T34" t="str">
        <f t="shared" si="33"/>
        <v/>
      </c>
      <c r="U34" t="str">
        <f t="shared" si="33"/>
        <v/>
      </c>
      <c r="V34" t="str">
        <f t="shared" si="33"/>
        <v/>
      </c>
      <c r="W34" t="str">
        <f t="shared" si="33"/>
        <v/>
      </c>
      <c r="X34" t="str">
        <f t="shared" si="33"/>
        <v/>
      </c>
      <c r="Y34" t="str">
        <f t="shared" si="33"/>
        <v/>
      </c>
      <c r="Z34" t="str">
        <f t="shared" si="38"/>
        <v/>
      </c>
      <c r="AA34" t="str">
        <f t="shared" si="38"/>
        <v/>
      </c>
      <c r="AB34" t="str">
        <f t="shared" si="38"/>
        <v/>
      </c>
      <c r="AC34" t="str">
        <f t="shared" si="38"/>
        <v/>
      </c>
      <c r="AD34" t="str">
        <f t="shared" si="38"/>
        <v/>
      </c>
      <c r="AE34" t="str">
        <f t="shared" si="38"/>
        <v/>
      </c>
      <c r="AF34" t="str">
        <f t="shared" si="38"/>
        <v/>
      </c>
      <c r="AG34" t="str">
        <f t="shared" si="38"/>
        <v/>
      </c>
      <c r="AH34">
        <f t="shared" si="38"/>
        <v>0</v>
      </c>
      <c r="AI34">
        <f t="shared" si="38"/>
        <v>106</v>
      </c>
      <c r="AJ34">
        <f t="shared" si="38"/>
        <v>116</v>
      </c>
      <c r="AK34">
        <f t="shared" si="38"/>
        <v>239</v>
      </c>
      <c r="AL34">
        <f t="shared" si="38"/>
        <v>89</v>
      </c>
      <c r="AM34">
        <f t="shared" si="38"/>
        <v>247</v>
      </c>
      <c r="AN34">
        <f t="shared" si="38"/>
        <v>40</v>
      </c>
      <c r="AO34">
        <f t="shared" si="38"/>
        <v>109</v>
      </c>
      <c r="AP34">
        <f t="shared" si="42"/>
        <v>191</v>
      </c>
      <c r="AQ34">
        <f t="shared" si="42"/>
        <v>130</v>
      </c>
      <c r="AR34">
        <f t="shared" si="42"/>
        <v>59</v>
      </c>
      <c r="AS34">
        <f t="shared" si="42"/>
        <v>0</v>
      </c>
      <c r="AT34">
        <f t="shared" si="42"/>
        <v>0</v>
      </c>
      <c r="AU34">
        <f t="shared" si="42"/>
        <v>0</v>
      </c>
      <c r="AV34">
        <f t="shared" si="42"/>
        <v>0</v>
      </c>
      <c r="AW34">
        <f t="shared" si="42"/>
        <v>0</v>
      </c>
      <c r="AX34">
        <f t="shared" si="42"/>
        <v>0</v>
      </c>
      <c r="AY34">
        <f t="shared" si="42"/>
        <v>0</v>
      </c>
      <c r="AZ34">
        <f t="shared" si="42"/>
        <v>0</v>
      </c>
      <c r="BA34">
        <f t="shared" si="42"/>
        <v>0</v>
      </c>
      <c r="BB34">
        <f t="shared" si="42"/>
        <v>0</v>
      </c>
      <c r="BC34">
        <f t="shared" si="42"/>
        <v>0</v>
      </c>
      <c r="BD34">
        <f t="shared" si="42"/>
        <v>0</v>
      </c>
      <c r="BE34">
        <f t="shared" si="42"/>
        <v>0</v>
      </c>
      <c r="BF34">
        <f t="shared" si="40"/>
        <v>0</v>
      </c>
      <c r="BG34">
        <f t="shared" si="40"/>
        <v>0</v>
      </c>
      <c r="BH34">
        <f t="shared" si="40"/>
        <v>0</v>
      </c>
      <c r="BI34">
        <f t="shared" si="40"/>
        <v>0</v>
      </c>
      <c r="BJ34">
        <f t="shared" si="40"/>
        <v>0</v>
      </c>
      <c r="BK34">
        <f t="shared" si="40"/>
        <v>0</v>
      </c>
      <c r="BL34">
        <f t="shared" si="40"/>
        <v>0</v>
      </c>
      <c r="BM34">
        <f t="shared" si="40"/>
        <v>0</v>
      </c>
      <c r="BN34">
        <f t="shared" si="40"/>
        <v>0</v>
      </c>
      <c r="BO34">
        <f t="shared" si="40"/>
        <v>0</v>
      </c>
      <c r="BP34">
        <f t="shared" si="40"/>
        <v>0</v>
      </c>
      <c r="BQ34">
        <f t="shared" si="40"/>
        <v>0</v>
      </c>
      <c r="BR34">
        <f t="shared" si="40"/>
        <v>0</v>
      </c>
      <c r="BS34">
        <f t="shared" si="40"/>
        <v>0</v>
      </c>
      <c r="BT34">
        <f t="shared" si="40"/>
        <v>0</v>
      </c>
      <c r="BU34">
        <f t="shared" si="40"/>
        <v>0</v>
      </c>
      <c r="BV34">
        <f t="shared" si="43"/>
        <v>0</v>
      </c>
      <c r="BW34">
        <f t="shared" si="43"/>
        <v>0</v>
      </c>
      <c r="BX34">
        <f t="shared" si="43"/>
        <v>0</v>
      </c>
      <c r="BY34">
        <f t="shared" si="43"/>
        <v>0</v>
      </c>
      <c r="BZ34">
        <f t="shared" si="43"/>
        <v>0</v>
      </c>
      <c r="CA34">
        <f t="shared" si="43"/>
        <v>0</v>
      </c>
      <c r="CB34">
        <f t="shared" si="43"/>
        <v>0</v>
      </c>
      <c r="CC34">
        <f t="shared" si="43"/>
        <v>0</v>
      </c>
      <c r="CD34">
        <f t="shared" si="43"/>
        <v>0</v>
      </c>
      <c r="CE34">
        <f t="shared" si="43"/>
        <v>0</v>
      </c>
      <c r="CF34">
        <f t="shared" si="43"/>
        <v>0</v>
      </c>
      <c r="CG34">
        <f t="shared" si="43"/>
        <v>0</v>
      </c>
      <c r="CH34">
        <f t="shared" si="43"/>
        <v>0</v>
      </c>
      <c r="CI34">
        <f t="shared" si="43"/>
        <v>0</v>
      </c>
      <c r="CJ34">
        <f t="shared" si="43"/>
        <v>0</v>
      </c>
      <c r="CK34">
        <f t="shared" si="35"/>
        <v>0</v>
      </c>
      <c r="CL34">
        <f t="shared" si="35"/>
        <v>0</v>
      </c>
      <c r="CM34">
        <f t="shared" si="35"/>
        <v>0</v>
      </c>
      <c r="CN34">
        <f t="shared" si="35"/>
        <v>0</v>
      </c>
      <c r="CO34">
        <f t="shared" si="35"/>
        <v>0</v>
      </c>
      <c r="CP34">
        <f t="shared" si="35"/>
        <v>0</v>
      </c>
      <c r="CQ34">
        <f t="shared" si="35"/>
        <v>0</v>
      </c>
      <c r="CR34">
        <f t="shared" si="35"/>
        <v>0</v>
      </c>
      <c r="CS34">
        <f t="shared" si="35"/>
        <v>0</v>
      </c>
      <c r="CT34">
        <f t="shared" si="35"/>
        <v>0</v>
      </c>
      <c r="CU34">
        <f t="shared" si="35"/>
        <v>0</v>
      </c>
      <c r="CV34">
        <f t="shared" si="35"/>
        <v>0</v>
      </c>
      <c r="CW34">
        <f t="shared" si="35"/>
        <v>0</v>
      </c>
      <c r="CX34">
        <f t="shared" si="35"/>
        <v>0</v>
      </c>
      <c r="CY34">
        <f t="shared" si="35"/>
        <v>0</v>
      </c>
      <c r="CZ34">
        <f t="shared" si="35"/>
        <v>0</v>
      </c>
      <c r="DA34">
        <f t="shared" si="41"/>
        <v>0</v>
      </c>
      <c r="DB34">
        <f t="shared" si="41"/>
        <v>0</v>
      </c>
      <c r="DC34">
        <f t="shared" si="41"/>
        <v>0</v>
      </c>
      <c r="DD34">
        <f t="shared" si="41"/>
        <v>0</v>
      </c>
      <c r="DE34">
        <f t="shared" si="41"/>
        <v>0</v>
      </c>
      <c r="DF34">
        <f t="shared" si="41"/>
        <v>0</v>
      </c>
      <c r="DG34">
        <f t="shared" si="41"/>
        <v>0</v>
      </c>
      <c r="DH34">
        <f t="shared" si="41"/>
        <v>0</v>
      </c>
      <c r="DI34">
        <f t="shared" si="41"/>
        <v>0</v>
      </c>
      <c r="DJ34">
        <f t="shared" si="41"/>
        <v>0</v>
      </c>
      <c r="DK34">
        <f t="shared" si="41"/>
        <v>0</v>
      </c>
      <c r="DL34">
        <f t="shared" si="41"/>
        <v>0</v>
      </c>
      <c r="DM34">
        <f t="shared" si="41"/>
        <v>0</v>
      </c>
      <c r="DN34">
        <f t="shared" si="41"/>
        <v>0</v>
      </c>
      <c r="DO34">
        <f t="shared" si="41"/>
        <v>0</v>
      </c>
      <c r="DP34">
        <f t="shared" si="41"/>
        <v>0</v>
      </c>
      <c r="DQ34">
        <f t="shared" si="41"/>
        <v>0</v>
      </c>
      <c r="DR34">
        <f t="shared" si="41"/>
        <v>0</v>
      </c>
      <c r="DS34">
        <f t="shared" si="41"/>
        <v>0</v>
      </c>
      <c r="DT34">
        <f t="shared" si="41"/>
        <v>0</v>
      </c>
      <c r="DU34">
        <f t="shared" si="41"/>
        <v>0</v>
      </c>
      <c r="DV34">
        <f t="shared" si="41"/>
        <v>0</v>
      </c>
      <c r="DW34">
        <f t="shared" si="41"/>
        <v>0</v>
      </c>
      <c r="DX34">
        <f t="shared" si="39"/>
        <v>0</v>
      </c>
      <c r="DY34">
        <f t="shared" si="39"/>
        <v>0</v>
      </c>
      <c r="DZ34">
        <f t="shared" si="39"/>
        <v>0</v>
      </c>
      <c r="EA34">
        <f t="shared" si="39"/>
        <v>0</v>
      </c>
      <c r="EB34">
        <f t="shared" si="39"/>
        <v>0</v>
      </c>
      <c r="EC34">
        <f t="shared" si="39"/>
        <v>0</v>
      </c>
      <c r="ED34">
        <f t="shared" si="39"/>
        <v>0</v>
      </c>
      <c r="EE34">
        <f t="shared" si="39"/>
        <v>0</v>
      </c>
      <c r="EF34">
        <f t="shared" si="39"/>
        <v>0</v>
      </c>
      <c r="EG34">
        <f t="shared" si="39"/>
        <v>0</v>
      </c>
      <c r="EH34">
        <f t="shared" si="39"/>
        <v>0</v>
      </c>
      <c r="EI34">
        <f t="shared" si="39"/>
        <v>0</v>
      </c>
      <c r="EJ34">
        <f t="shared" si="44"/>
        <v>0</v>
      </c>
      <c r="EK34">
        <f t="shared" si="44"/>
        <v>0</v>
      </c>
      <c r="EL34">
        <f t="shared" si="44"/>
        <v>0</v>
      </c>
      <c r="EM34">
        <f t="shared" si="44"/>
        <v>0</v>
      </c>
      <c r="EN34">
        <f t="shared" si="44"/>
        <v>0</v>
      </c>
      <c r="EO34">
        <f t="shared" si="44"/>
        <v>0</v>
      </c>
      <c r="EP34">
        <f t="shared" si="44"/>
        <v>0</v>
      </c>
      <c r="EQ34">
        <f t="shared" si="44"/>
        <v>0</v>
      </c>
      <c r="ER34">
        <f t="shared" si="44"/>
        <v>0</v>
      </c>
      <c r="ES34">
        <f t="shared" si="44"/>
        <v>0</v>
      </c>
      <c r="ET34">
        <f t="shared" si="44"/>
        <v>0</v>
      </c>
      <c r="EU34">
        <f t="shared" si="44"/>
        <v>0</v>
      </c>
      <c r="EV34">
        <f t="shared" si="44"/>
        <v>0</v>
      </c>
      <c r="EW34">
        <f t="shared" si="44"/>
        <v>0</v>
      </c>
      <c r="EX34">
        <f t="shared" si="44"/>
        <v>0</v>
      </c>
      <c r="EY34">
        <f t="shared" si="44"/>
        <v>0</v>
      </c>
      <c r="EZ34">
        <f t="shared" si="44"/>
        <v>0</v>
      </c>
      <c r="FA34">
        <f t="shared" si="44"/>
        <v>0</v>
      </c>
      <c r="FB34">
        <f t="shared" si="44"/>
        <v>0</v>
      </c>
      <c r="FC34">
        <f t="shared" si="44"/>
        <v>0</v>
      </c>
      <c r="FD34">
        <f t="shared" si="44"/>
        <v>0</v>
      </c>
      <c r="FE34">
        <f t="shared" si="44"/>
        <v>0</v>
      </c>
      <c r="FG34" s="48" t="str">
        <f t="shared" si="27"/>
        <v/>
      </c>
      <c r="FI34" s="1" t="str">
        <f t="shared" si="24"/>
        <v/>
      </c>
      <c r="FJ34">
        <f t="shared" si="25"/>
        <v>26</v>
      </c>
      <c r="FK34">
        <f>FM8-FJ33+1</f>
        <v>19</v>
      </c>
      <c r="FM34">
        <f>IF(FM33="","",IF($FI33="Y",0,INDEX(Capacity!$S$3:$T$258,MATCH(MOD(INDEX(Capacity!$V$3:$W$258,MATCH(INDEX($J33:$FE33,1,$FJ33),Capacity!$V$3:$V$258,0),2)+FM$9,255),Capacity!$S$3:$S$258,0),2)))</f>
        <v>15</v>
      </c>
      <c r="FN34">
        <f>IF(FN33="","",IF($FI33="Y",0,INDEX(Capacity!$S$3:$T$258,MATCH(MOD(INDEX(Capacity!$V$3:$W$258,MATCH(INDEX($J33:$FE33,1,$FJ33),Capacity!$V$3:$V$258,0),2)+FN$9,255),Capacity!$S$3:$S$258,0),2)))</f>
        <v>188</v>
      </c>
      <c r="FO34">
        <f>IF(FO33="","",IF($FI33="Y",0,INDEX(Capacity!$S$3:$T$258,MATCH(MOD(INDEX(Capacity!$V$3:$W$258,MATCH(INDEX($J33:$FE33,1,$FJ33),Capacity!$V$3:$V$258,0),2)+FO$9,255),Capacity!$S$3:$S$258,0),2)))</f>
        <v>42</v>
      </c>
      <c r="FP34">
        <f>IF(FP33="","",IF($FI33="Y",0,INDEX(Capacity!$S$3:$T$258,MATCH(MOD(INDEX(Capacity!$V$3:$W$258,MATCH(INDEX($J33:$FE33,1,$FJ33),Capacity!$V$3:$V$258,0),2)+FP$9,255),Capacity!$S$3:$S$258,0),2)))</f>
        <v>118</v>
      </c>
      <c r="FQ34">
        <f>IF(FQ33="","",IF($FI33="Y",0,INDEX(Capacity!$S$3:$T$258,MATCH(MOD(INDEX(Capacity!$V$3:$W$258,MATCH(INDEX($J33:$FE33,1,$FJ33),Capacity!$V$3:$V$258,0),2)+FQ$9,255),Capacity!$S$3:$S$258,0),2)))</f>
        <v>79</v>
      </c>
      <c r="FR34">
        <f>IF(FR33="","",IF($FI33="Y",0,INDEX(Capacity!$S$3:$T$258,MATCH(MOD(INDEX(Capacity!$V$3:$W$258,MATCH(INDEX($J33:$FE33,1,$FJ33),Capacity!$V$3:$V$258,0),2)+FR$9,255),Capacity!$S$3:$S$258,0),2)))</f>
        <v>25</v>
      </c>
      <c r="FS34">
        <f>IF(FS33="","",IF($FI33="Y",0,INDEX(Capacity!$S$3:$T$258,MATCH(MOD(INDEX(Capacity!$V$3:$W$258,MATCH(INDEX($J33:$FE33,1,$FJ33),Capacity!$V$3:$V$258,0),2)+FS$9,255),Capacity!$S$3:$S$258,0),2)))</f>
        <v>77</v>
      </c>
      <c r="FT34">
        <f>IF(FT33="","",IF($FI33="Y",0,INDEX(Capacity!$S$3:$T$258,MATCH(MOD(INDEX(Capacity!$V$3:$W$258,MATCH(INDEX($J33:$FE33,1,$FJ33),Capacity!$V$3:$V$258,0),2)+FT$9,255),Capacity!$S$3:$S$258,0),2)))</f>
        <v>66</v>
      </c>
      <c r="FU34">
        <f>IF(FU33="","",IF($FI33="Y",0,INDEX(Capacity!$S$3:$T$258,MATCH(MOD(INDEX(Capacity!$V$3:$W$258,MATCH(INDEX($J33:$FE33,1,$FJ33),Capacity!$V$3:$V$258,0),2)+FU$9,255),Capacity!$S$3:$S$258,0),2)))</f>
        <v>229</v>
      </c>
      <c r="FV34">
        <f>IF(FV33="","",IF($FI33="Y",0,INDEX(Capacity!$S$3:$T$258,MATCH(MOD(INDEX(Capacity!$V$3:$W$258,MATCH(INDEX($J33:$FE33,1,$FJ33),Capacity!$V$3:$V$258,0),2)+FV$9,255),Capacity!$S$3:$S$258,0),2)))</f>
        <v>104</v>
      </c>
      <c r="FW34">
        <f>IF(FW33="","",IF($FI33="Y",0,INDEX(Capacity!$S$3:$T$258,MATCH(MOD(INDEX(Capacity!$V$3:$W$258,MATCH(INDEX($J33:$FE33,1,$FJ33),Capacity!$V$3:$V$258,0),2)+FW$9,255),Capacity!$S$3:$S$258,0),2)))</f>
        <v>59</v>
      </c>
      <c r="FX34" t="str">
        <f>IF(FX33="","",IF($FI33="Y",0,INDEX(Capacity!$S$3:$T$258,MATCH(MOD(INDEX(Capacity!$V$3:$W$258,MATCH(INDEX($J33:$FE33,1,$FJ33),Capacity!$V$3:$V$258,0),2)+FX$9,255),Capacity!$S$3:$S$258,0),2)))</f>
        <v/>
      </c>
      <c r="FY34" t="str">
        <f>IF(FY33="","",IF($FI33="Y",0,INDEX(Capacity!$S$3:$T$258,MATCH(MOD(INDEX(Capacity!$V$3:$W$258,MATCH(INDEX($J33:$FE33,1,$FJ33),Capacity!$V$3:$V$258,0),2)+FY$9,255),Capacity!$S$3:$S$258,0),2)))</f>
        <v/>
      </c>
      <c r="FZ34" t="str">
        <f>IF(FZ33="","",IF($FI33="Y",0,INDEX(Capacity!$S$3:$T$258,MATCH(MOD(INDEX(Capacity!$V$3:$W$258,MATCH(INDEX($J33:$FE33,1,$FJ33),Capacity!$V$3:$V$258,0),2)+FZ$9,255),Capacity!$S$3:$S$258,0),2)))</f>
        <v/>
      </c>
      <c r="GA34" t="str">
        <f>IF(GA33="","",IF($FI33="Y",0,INDEX(Capacity!$S$3:$T$258,MATCH(MOD(INDEX(Capacity!$V$3:$W$258,MATCH(INDEX($J33:$FE33,1,$FJ33),Capacity!$V$3:$V$258,0),2)+GA$9,255),Capacity!$S$3:$S$258,0),2)))</f>
        <v/>
      </c>
      <c r="GB34" t="str">
        <f>IF(GB33="","",IF($FI33="Y",0,INDEX(Capacity!$S$3:$T$258,MATCH(MOD(INDEX(Capacity!$V$3:$W$258,MATCH(INDEX($J33:$FE33,1,$FJ33),Capacity!$V$3:$V$258,0),2)+GB$9,255),Capacity!$S$3:$S$258,0),2)))</f>
        <v/>
      </c>
      <c r="GC34" t="str">
        <f>IF(GC33="","",IF($FI33="Y",0,INDEX(Capacity!$S$3:$T$258,MATCH(MOD(INDEX(Capacity!$V$3:$W$258,MATCH(INDEX($J33:$FE33,1,$FJ33),Capacity!$V$3:$V$258,0),2)+GC$9,255),Capacity!$S$3:$S$258,0),2)))</f>
        <v/>
      </c>
      <c r="GD34" t="str">
        <f>IF(GD33="","",IF($FI33="Y",0,INDEX(Capacity!$S$3:$T$258,MATCH(MOD(INDEX(Capacity!$V$3:$W$258,MATCH(INDEX($J33:$FE33,1,$FJ33),Capacity!$V$3:$V$258,0),2)+GD$9,255),Capacity!$S$3:$S$258,0),2)))</f>
        <v/>
      </c>
      <c r="GE34" t="str">
        <f>IF(GE33="","",IF($FI33="Y",0,INDEX(Capacity!$S$3:$T$258,MATCH(MOD(INDEX(Capacity!$V$3:$W$258,MATCH(INDEX($J33:$FE33,1,$FJ33),Capacity!$V$3:$V$258,0),2)+GE$9,255),Capacity!$S$3:$S$258,0),2)))</f>
        <v/>
      </c>
      <c r="GF34" t="str">
        <f>IF(GF33="","",IF($FI33="Y",0,INDEX(Capacity!$S$3:$T$258,MATCH(MOD(INDEX(Capacity!$V$3:$W$258,MATCH(INDEX($J33:$FE33,1,$FJ33),Capacity!$V$3:$V$258,0),2)+GF$9,255),Capacity!$S$3:$S$258,0),2)))</f>
        <v/>
      </c>
      <c r="GG34" t="str">
        <f>IF(GG33="","",IF($FI33="Y",0,INDEX(Capacity!$S$3:$T$258,MATCH(MOD(INDEX(Capacity!$V$3:$W$258,MATCH(INDEX($J33:$FE33,1,$FJ33),Capacity!$V$3:$V$258,0),2)+GG$9,255),Capacity!$S$3:$S$258,0),2)))</f>
        <v/>
      </c>
      <c r="GH34" t="str">
        <f>IF(GH33="","",IF($FI33="Y",0,INDEX(Capacity!$S$3:$T$258,MATCH(MOD(INDEX(Capacity!$V$3:$W$258,MATCH(INDEX($J33:$FE33,1,$FJ33),Capacity!$V$3:$V$258,0),2)+GH$9,255),Capacity!$S$3:$S$258,0),2)))</f>
        <v/>
      </c>
      <c r="GI34" t="str">
        <f>IF(GI33="","",IF($FI33="Y",0,INDEX(Capacity!$S$3:$T$258,MATCH(MOD(INDEX(Capacity!$V$3:$W$258,MATCH(INDEX($J33:$FE33,1,$FJ33),Capacity!$V$3:$V$258,0),2)+GI$9,255),Capacity!$S$3:$S$258,0),2)))</f>
        <v/>
      </c>
      <c r="GJ34" t="str">
        <f>IF(GJ33="","",IF($FI33="Y",0,INDEX(Capacity!$S$3:$T$258,MATCH(MOD(INDEX(Capacity!$V$3:$W$258,MATCH(INDEX($J33:$FE33,1,$FJ33),Capacity!$V$3:$V$258,0),2)+GJ$9,255),Capacity!$S$3:$S$258,0),2)))</f>
        <v/>
      </c>
      <c r="GK34" t="str">
        <f>IF(GK33="","",IF($FI33="Y",0,INDEX(Capacity!$S$3:$T$258,MATCH(MOD(INDEX(Capacity!$V$3:$W$258,MATCH(INDEX($J33:$FE33,1,$FJ33),Capacity!$V$3:$V$258,0),2)+GK$9,255),Capacity!$S$3:$S$258,0),2)))</f>
        <v/>
      </c>
      <c r="GL34" t="str">
        <f>IF(GL33="","",IF($FI33="Y",0,INDEX(Capacity!$S$3:$T$258,MATCH(MOD(INDEX(Capacity!$V$3:$W$258,MATCH(INDEX($J33:$FE33,1,$FJ33),Capacity!$V$3:$V$258,0),2)+GL$9,255),Capacity!$S$3:$S$258,0),2)))</f>
        <v/>
      </c>
      <c r="GM34" t="str">
        <f>IF(GM33="","",IF($FI33="Y",0,INDEX(Capacity!$S$3:$T$258,MATCH(MOD(INDEX(Capacity!$V$3:$W$258,MATCH(INDEX($J33:$FE33,1,$FJ33),Capacity!$V$3:$V$258,0),2)+GM$9,255),Capacity!$S$3:$S$258,0),2)))</f>
        <v/>
      </c>
      <c r="GN34" t="str">
        <f>IF(GN33="","",IF($FI33="Y",0,INDEX(Capacity!$S$3:$T$258,MATCH(MOD(INDEX(Capacity!$V$3:$W$258,MATCH(INDEX($J33:$FE33,1,$FJ33),Capacity!$V$3:$V$258,0),2)+GN$9,255),Capacity!$S$3:$S$258,0),2)))</f>
        <v/>
      </c>
      <c r="GO34" t="str">
        <f>IF(GO33="","",IF($FI33="Y",0,INDEX(Capacity!$S$3:$T$258,MATCH(MOD(INDEX(Capacity!$V$3:$W$258,MATCH(INDEX($J33:$FE33,1,$FJ33),Capacity!$V$3:$V$258,0),2)+GO$9,255),Capacity!$S$3:$S$258,0),2)))</f>
        <v/>
      </c>
      <c r="GP34" t="str">
        <f>IF(GP33="","",IF($FI33="Y",0,INDEX(Capacity!$S$3:$T$258,MATCH(MOD(INDEX(Capacity!$V$3:$W$258,MATCH(INDEX($J33:$FE33,1,$FJ33),Capacity!$V$3:$V$258,0),2)+GP$9,255),Capacity!$S$3:$S$258,0),2)))</f>
        <v/>
      </c>
      <c r="GQ34" t="str">
        <f>IF(GQ33="","",IF($FI33="Y",0,INDEX(Capacity!$S$3:$T$258,MATCH(MOD(INDEX(Capacity!$V$3:$W$258,MATCH(INDEX($J33:$FE33,1,$FJ33),Capacity!$V$3:$V$258,0),2)+GQ$9,255),Capacity!$S$3:$S$258,0),2)))</f>
        <v/>
      </c>
      <c r="GR34" t="str">
        <f>IF(GR33="","",IF($FI33="Y",0,INDEX(Capacity!$S$3:$T$258,MATCH(MOD(INDEX(Capacity!$V$3:$W$258,MATCH(INDEX($J33:$FE33,1,$FJ33),Capacity!$V$3:$V$258,0),2)+GR$9,255),Capacity!$S$3:$S$258,0),2)))</f>
        <v/>
      </c>
      <c r="GS34" t="str">
        <f>IF(GS33="","",IF($FI33="Y",0,INDEX(Capacity!$S$3:$T$258,MATCH(MOD(INDEX(Capacity!$V$3:$W$258,MATCH(INDEX($J33:$FE33,1,$FJ33),Capacity!$V$3:$V$258,0),2)+GS$9,255),Capacity!$S$3:$S$258,0),2)))</f>
        <v/>
      </c>
      <c r="GT34" t="str">
        <f>IF(GT33="","",IF($FI33="Y",0,INDEX(Capacity!$S$3:$T$258,MATCH(MOD(INDEX(Capacity!$V$3:$W$258,MATCH(INDEX($J33:$FE33,1,$FJ33),Capacity!$V$3:$V$258,0),2)+GT$9,255),Capacity!$S$3:$S$258,0),2)))</f>
        <v/>
      </c>
      <c r="GU34" t="str">
        <f>IF(GU33="","",IF($FI33="Y",0,INDEX(Capacity!$S$3:$T$258,MATCH(MOD(INDEX(Capacity!$V$3:$W$258,MATCH(INDEX($J33:$FE33,1,$FJ33),Capacity!$V$3:$V$258,0),2)+GU$9,255),Capacity!$S$3:$S$258,0),2)))</f>
        <v/>
      </c>
      <c r="GV34" t="str">
        <f>IF(GV33="","",IF($FI33="Y",0,INDEX(Capacity!$S$3:$T$258,MATCH(MOD(INDEX(Capacity!$V$3:$W$258,MATCH(INDEX($J33:$FE33,1,$FJ33),Capacity!$V$3:$V$258,0),2)+GV$9,255),Capacity!$S$3:$S$258,0),2)))</f>
        <v/>
      </c>
      <c r="GW34" t="str">
        <f>IF(GW33="","",IF($FI33="Y",0,INDEX(Capacity!$S$3:$T$258,MATCH(MOD(INDEX(Capacity!$V$3:$W$258,MATCH(INDEX($J33:$FE33,1,$FJ33),Capacity!$V$3:$V$258,0),2)+GW$9,255),Capacity!$S$3:$S$258,0),2)))</f>
        <v/>
      </c>
      <c r="GX34" t="str">
        <f>IF(GX33="","",IF($FI33="Y",0,INDEX(Capacity!$S$3:$T$258,MATCH(MOD(INDEX(Capacity!$V$3:$W$258,MATCH(INDEX($J33:$FE33,1,$FJ33),Capacity!$V$3:$V$258,0),2)+GX$9,255),Capacity!$S$3:$S$258,0),2)))</f>
        <v/>
      </c>
      <c r="GY34" t="str">
        <f>IF(GY33="","",IF($FI33="Y",0,INDEX(Capacity!$S$3:$T$258,MATCH(MOD(INDEX(Capacity!$V$3:$W$258,MATCH(INDEX($J33:$FE33,1,$FJ33),Capacity!$V$3:$V$258,0),2)+GY$9,255),Capacity!$S$3:$S$258,0),2)))</f>
        <v/>
      </c>
      <c r="GZ34" t="str">
        <f>IF(GZ33="","",IF($FI33="Y",0,INDEX(Capacity!$S$3:$T$258,MATCH(MOD(INDEX(Capacity!$V$3:$W$258,MATCH(INDEX($J33:$FE33,1,$FJ33),Capacity!$V$3:$V$258,0),2)+GZ$9,255),Capacity!$S$3:$S$258,0),2)))</f>
        <v/>
      </c>
      <c r="HA34" t="str">
        <f>IF(HA33="","",IF($FI33="Y",0,INDEX(Capacity!$S$3:$T$258,MATCH(MOD(INDEX(Capacity!$V$3:$W$258,MATCH(INDEX($J33:$FE33,1,$FJ33),Capacity!$V$3:$V$258,0),2)+HA$9,255),Capacity!$S$3:$S$258,0),2)))</f>
        <v/>
      </c>
      <c r="HB34" t="str">
        <f>IF(HB33="","",IF($FI33="Y",0,INDEX(Capacity!$S$3:$T$258,MATCH(MOD(INDEX(Capacity!$V$3:$W$258,MATCH(INDEX($J33:$FE33,1,$FJ33),Capacity!$V$3:$V$258,0),2)+HB$9,255),Capacity!$S$3:$S$258,0),2)))</f>
        <v/>
      </c>
      <c r="HC34" t="str">
        <f>IF(HC33="","",IF($FI33="Y",0,INDEX(Capacity!$S$3:$T$258,MATCH(MOD(INDEX(Capacity!$V$3:$W$258,MATCH(INDEX($J33:$FE33,1,$FJ33),Capacity!$V$3:$V$258,0),2)+HC$9,255),Capacity!$S$3:$S$258,0),2)))</f>
        <v/>
      </c>
      <c r="HD34" t="str">
        <f>IF(HD33="","",IF($FI33="Y",0,INDEX(Capacity!$S$3:$T$258,MATCH(MOD(INDEX(Capacity!$V$3:$W$258,MATCH(INDEX($J33:$FE33,1,$FJ33),Capacity!$V$3:$V$258,0),2)+HD$9,255),Capacity!$S$3:$S$258,0),2)))</f>
        <v/>
      </c>
      <c r="HE34" t="str">
        <f>IF(HE33="","",IF($FI33="Y",0,INDEX(Capacity!$S$3:$T$258,MATCH(MOD(INDEX(Capacity!$V$3:$W$258,MATCH(INDEX($J33:$FE33,1,$FJ33),Capacity!$V$3:$V$258,0),2)+HE$9,255),Capacity!$S$3:$S$258,0),2)))</f>
        <v/>
      </c>
      <c r="HF34" t="str">
        <f>IF(HF33="","",IF($FI33="Y",0,INDEX(Capacity!$S$3:$T$258,MATCH(MOD(INDEX(Capacity!$V$3:$W$258,MATCH(INDEX($J33:$FE33,1,$FJ33),Capacity!$V$3:$V$258,0),2)+HF$9,255),Capacity!$S$3:$S$258,0),2)))</f>
        <v/>
      </c>
      <c r="HG34" t="str">
        <f>IF(HG33="","",IF($FI33="Y",0,INDEX(Capacity!$S$3:$T$258,MATCH(MOD(INDEX(Capacity!$V$3:$W$258,MATCH(INDEX($J33:$FE33,1,$FJ33),Capacity!$V$3:$V$258,0),2)+HG$9,255),Capacity!$S$3:$S$258,0),2)))</f>
        <v/>
      </c>
      <c r="HH34" t="str">
        <f>IF(HH33="","",IF($FI33="Y",0,INDEX(Capacity!$S$3:$T$258,MATCH(MOD(INDEX(Capacity!$V$3:$W$258,MATCH(INDEX($J33:$FE33,1,$FJ33),Capacity!$V$3:$V$258,0),2)+HH$9,255),Capacity!$S$3:$S$258,0),2)))</f>
        <v/>
      </c>
      <c r="HI34" t="str">
        <f>IF(HI33="","",IF($FI33="Y",0,INDEX(Capacity!$S$3:$T$258,MATCH(MOD(INDEX(Capacity!$V$3:$W$258,MATCH(INDEX($J33:$FE33,1,$FJ33),Capacity!$V$3:$V$258,0),2)+HI$9,255),Capacity!$S$3:$S$258,0),2)))</f>
        <v/>
      </c>
      <c r="HJ34" t="str">
        <f>IF(HJ33="","",IF($FI33="Y",0,INDEX(Capacity!$S$3:$T$258,MATCH(MOD(INDEX(Capacity!$V$3:$W$258,MATCH(INDEX($J33:$FE33,1,$FJ33),Capacity!$V$3:$V$258,0),2)+HJ$9,255),Capacity!$S$3:$S$258,0),2)))</f>
        <v/>
      </c>
      <c r="HK34" t="str">
        <f>IF(HK33="","",IF($FI33="Y",0,INDEX(Capacity!$S$3:$T$258,MATCH(MOD(INDEX(Capacity!$V$3:$W$258,MATCH(INDEX($J33:$FE33,1,$FJ33),Capacity!$V$3:$V$258,0),2)+HK$9,255),Capacity!$S$3:$S$258,0),2)))</f>
        <v/>
      </c>
      <c r="HL34" t="str">
        <f>IF(HL33="","",IF($FI33="Y",0,INDEX(Capacity!$S$3:$T$258,MATCH(MOD(INDEX(Capacity!$V$3:$W$258,MATCH(INDEX($J33:$FE33,1,$FJ33),Capacity!$V$3:$V$258,0),2)+HL$9,255),Capacity!$S$3:$S$258,0),2)))</f>
        <v/>
      </c>
      <c r="HM34" t="str">
        <f>IF(HM33="","",IF($FI33="Y",0,INDEX(Capacity!$S$3:$T$258,MATCH(MOD(INDEX(Capacity!$V$3:$W$258,MATCH(INDEX($J33:$FE33,1,$FJ33),Capacity!$V$3:$V$258,0),2)+HM$9,255),Capacity!$S$3:$S$258,0),2)))</f>
        <v/>
      </c>
      <c r="HN34" t="str">
        <f>IF(HN33="","",IF($FI33="Y",0,INDEX(Capacity!$S$3:$T$258,MATCH(MOD(INDEX(Capacity!$V$3:$W$258,MATCH(INDEX($J33:$FE33,1,$FJ33),Capacity!$V$3:$V$258,0),2)+HN$9,255),Capacity!$S$3:$S$258,0),2)))</f>
        <v/>
      </c>
      <c r="HO34" t="str">
        <f>IF(HO33="","",IF($FI33="Y",0,INDEX(Capacity!$S$3:$T$258,MATCH(MOD(INDEX(Capacity!$V$3:$W$258,MATCH(INDEX($J33:$FE33,1,$FJ33),Capacity!$V$3:$V$258,0),2)+HO$9,255),Capacity!$S$3:$S$258,0),2)))</f>
        <v/>
      </c>
      <c r="HP34" t="str">
        <f>IF(HP33="","",IF($FI33="Y",0,INDEX(Capacity!$S$3:$T$258,MATCH(MOD(INDEX(Capacity!$V$3:$W$258,MATCH(INDEX($J33:$FE33,1,$FJ33),Capacity!$V$3:$V$258,0),2)+HP$9,255),Capacity!$S$3:$S$258,0),2)))</f>
        <v/>
      </c>
      <c r="HQ34" t="str">
        <f>IF(HQ33="","",IF($FI33="Y",0,INDEX(Capacity!$S$3:$T$258,MATCH(MOD(INDEX(Capacity!$V$3:$W$258,MATCH(INDEX($J33:$FE33,1,$FJ33),Capacity!$V$3:$V$258,0),2)+HQ$9,255),Capacity!$S$3:$S$258,0),2)))</f>
        <v/>
      </c>
      <c r="HR34" t="str">
        <f>IF(HR33="","",IF($FI33="Y",0,INDEX(Capacity!$S$3:$T$258,MATCH(MOD(INDEX(Capacity!$V$3:$W$258,MATCH(INDEX($J33:$FE33,1,$FJ33),Capacity!$V$3:$V$258,0),2)+HR$9,255),Capacity!$S$3:$S$258,0),2)))</f>
        <v/>
      </c>
      <c r="HS34" t="str">
        <f>IF(HS33="","",IF($FI33="Y",0,INDEX(Capacity!$S$3:$T$258,MATCH(MOD(INDEX(Capacity!$V$3:$W$258,MATCH(INDEX($J33:$FE33,1,$FJ33),Capacity!$V$3:$V$258,0),2)+HS$9,255),Capacity!$S$3:$S$258,0),2)))</f>
        <v/>
      </c>
      <c r="HT34" t="str">
        <f>IF(HT33="","",IF($FI33="Y",0,INDEX(Capacity!$S$3:$T$258,MATCH(MOD(INDEX(Capacity!$V$3:$W$258,MATCH(INDEX($J33:$FE33,1,$FJ33),Capacity!$V$3:$V$258,0),2)+HT$9,255),Capacity!$S$3:$S$258,0),2)))</f>
        <v/>
      </c>
      <c r="HU34" t="str">
        <f>IF(HU33="","",IF($FI33="Y",0,INDEX(Capacity!$S$3:$T$258,MATCH(MOD(INDEX(Capacity!$V$3:$W$258,MATCH(INDEX($J33:$FE33,1,$FJ33),Capacity!$V$3:$V$258,0),2)+HU$9,255),Capacity!$S$3:$S$258,0),2)))</f>
        <v/>
      </c>
      <c r="HV34" t="str">
        <f>IF(HV33="","",IF($FI33="Y",0,INDEX(Capacity!$S$3:$T$258,MATCH(MOD(INDEX(Capacity!$V$3:$W$258,MATCH(INDEX($J33:$FE33,1,$FJ33),Capacity!$V$3:$V$258,0),2)+HV$9,255),Capacity!$S$3:$S$258,0),2)))</f>
        <v/>
      </c>
      <c r="HW34" t="str">
        <f>IF(HW33="","",IF($FI33="Y",0,INDEX(Capacity!$S$3:$T$258,MATCH(MOD(INDEX(Capacity!$V$3:$W$258,MATCH(INDEX($J33:$FE33,1,$FJ33),Capacity!$V$3:$V$258,0),2)+HW$9,255),Capacity!$S$3:$S$258,0),2)))</f>
        <v/>
      </c>
      <c r="HX34" t="str">
        <f>IF(HX33="","",IF($FI33="Y",0,INDEX(Capacity!$S$3:$T$258,MATCH(MOD(INDEX(Capacity!$V$3:$W$258,MATCH(INDEX($J33:$FE33,1,$FJ33),Capacity!$V$3:$V$258,0),2)+HX$9,255),Capacity!$S$3:$S$258,0),2)))</f>
        <v/>
      </c>
      <c r="HY34" t="str">
        <f>IF(HY33="","",IF($FI33="Y",0,INDEX(Capacity!$S$3:$T$258,MATCH(MOD(INDEX(Capacity!$V$3:$W$258,MATCH(INDEX($J33:$FE33,1,$FJ33),Capacity!$V$3:$V$258,0),2)+HY$9,255),Capacity!$S$3:$S$258,0),2)))</f>
        <v/>
      </c>
      <c r="HZ34" t="str">
        <f>IF(HZ33="","",IF($FI33="Y",0,INDEX(Capacity!$S$3:$T$258,MATCH(MOD(INDEX(Capacity!$V$3:$W$258,MATCH(INDEX($J33:$FE33,1,$FJ33),Capacity!$V$3:$V$258,0),2)+HZ$9,255),Capacity!$S$3:$S$258,0),2)))</f>
        <v/>
      </c>
      <c r="IA34" t="str">
        <f>IF(IA33="","",IF($FI33="Y",0,INDEX(Capacity!$S$3:$T$258,MATCH(MOD(INDEX(Capacity!$V$3:$W$258,MATCH(INDEX($J33:$FE33,1,$FJ33),Capacity!$V$3:$V$258,0),2)+IA$9,255),Capacity!$S$3:$S$258,0),2)))</f>
        <v/>
      </c>
      <c r="IB34" t="str">
        <f>IF(IB33="","",IF($FI33="Y",0,INDEX(Capacity!$S$3:$T$258,MATCH(MOD(INDEX(Capacity!$V$3:$W$258,MATCH(INDEX($J33:$FE33,1,$FJ33),Capacity!$V$3:$V$258,0),2)+IB$9,255),Capacity!$S$3:$S$258,0),2)))</f>
        <v/>
      </c>
      <c r="IC34" t="str">
        <f>IF(IC33="","",IF($FI33="Y",0,INDEX(Capacity!$S$3:$T$258,MATCH(MOD(INDEX(Capacity!$V$3:$W$258,MATCH(INDEX($J33:$FE33,1,$FJ33),Capacity!$V$3:$V$258,0),2)+IC$9,255),Capacity!$S$3:$S$258,0),2)))</f>
        <v/>
      </c>
      <c r="ID34" t="str">
        <f>IF(ID33="","",IF($FI33="Y",0,INDEX(Capacity!$S$3:$T$258,MATCH(MOD(INDEX(Capacity!$V$3:$W$258,MATCH(INDEX($J33:$FE33,1,$FJ33),Capacity!$V$3:$V$258,0),2)+ID$9,255),Capacity!$S$3:$S$258,0),2)))</f>
        <v/>
      </c>
      <c r="IE34" t="str">
        <f>IF(IE33="","",IF($FI33="Y",0,INDEX(Capacity!$S$3:$T$258,MATCH(MOD(INDEX(Capacity!$V$3:$W$258,MATCH(INDEX($J33:$FE33,1,$FJ33),Capacity!$V$3:$V$258,0),2)+IE$9,255),Capacity!$S$3:$S$258,0),2)))</f>
        <v/>
      </c>
      <c r="IF34" t="str">
        <f>IF(IF33="","",IF($FI33="Y",0,INDEX(Capacity!$S$3:$T$258,MATCH(MOD(INDEX(Capacity!$V$3:$W$258,MATCH(INDEX($J33:$FE33,1,$FJ33),Capacity!$V$3:$V$258,0),2)+IF$9,255),Capacity!$S$3:$S$258,0),2)))</f>
        <v/>
      </c>
      <c r="IG34" t="str">
        <f>IF(IG33="","",IF($FI33="Y",0,INDEX(Capacity!$S$3:$T$258,MATCH(MOD(INDEX(Capacity!$V$3:$W$258,MATCH(INDEX($J33:$FE33,1,$FJ33),Capacity!$V$3:$V$258,0),2)+IG$9,255),Capacity!$S$3:$S$258,0),2)))</f>
        <v/>
      </c>
      <c r="IH34" t="str">
        <f>IF(IH33="","",IF($FI33="Y",0,INDEX(Capacity!$S$3:$T$258,MATCH(MOD(INDEX(Capacity!$V$3:$W$258,MATCH(INDEX($J33:$FE33,1,$FJ33),Capacity!$V$3:$V$258,0),2)+IH$9,255),Capacity!$S$3:$S$258,0),2)))</f>
        <v/>
      </c>
      <c r="II34" t="str">
        <f>IF(II33="","",IF($FI33="Y",0,INDEX(Capacity!$S$3:$T$258,MATCH(MOD(INDEX(Capacity!$V$3:$W$258,MATCH(INDEX($J33:$FE33,1,$FJ33),Capacity!$V$3:$V$258,0),2)+II$9,255),Capacity!$S$3:$S$258,0),2)))</f>
        <v/>
      </c>
      <c r="IJ34" t="str">
        <f>IF(IJ33="","",IF($FI33="Y",0,INDEX(Capacity!$S$3:$T$258,MATCH(MOD(INDEX(Capacity!$V$3:$W$258,MATCH(INDEX($J33:$FE33,1,$FJ33),Capacity!$V$3:$V$258,0),2)+IJ$9,255),Capacity!$S$3:$S$258,0),2)))</f>
        <v/>
      </c>
      <c r="IK34" t="str">
        <f>IF(IK33="","",IF($FI33="Y",0,INDEX(Capacity!$S$3:$T$258,MATCH(MOD(INDEX(Capacity!$V$3:$W$258,MATCH(INDEX($J33:$FE33,1,$FJ33),Capacity!$V$3:$V$258,0),2)+IK$9,255),Capacity!$S$3:$S$258,0),2)))</f>
        <v/>
      </c>
      <c r="IL34" t="str">
        <f>IF(IL33="","",IF($FI33="Y",0,INDEX(Capacity!$S$3:$T$258,MATCH(MOD(INDEX(Capacity!$V$3:$W$258,MATCH(INDEX($J33:$FE33,1,$FJ33),Capacity!$V$3:$V$258,0),2)+IL$9,255),Capacity!$S$3:$S$258,0),2)))</f>
        <v/>
      </c>
      <c r="IM34" t="str">
        <f>IF(IM33="","",IF($FI33="Y",0,INDEX(Capacity!$S$3:$T$258,MATCH(MOD(INDEX(Capacity!$V$3:$W$258,MATCH(INDEX($J33:$FE33,1,$FJ33),Capacity!$V$3:$V$258,0),2)+IM$9,255),Capacity!$S$3:$S$258,0),2)))</f>
        <v/>
      </c>
      <c r="IN34" t="str">
        <f>IF(IN33="","",IF($FI33="Y",0,INDEX(Capacity!$S$3:$T$258,MATCH(MOD(INDEX(Capacity!$V$3:$W$258,MATCH(INDEX($J33:$FE33,1,$FJ33),Capacity!$V$3:$V$258,0),2)+IN$9,255),Capacity!$S$3:$S$258,0),2)))</f>
        <v/>
      </c>
      <c r="IO34" t="str">
        <f>IF(IO33="","",IF($FI33="Y",0,INDEX(Capacity!$S$3:$T$258,MATCH(MOD(INDEX(Capacity!$V$3:$W$258,MATCH(INDEX($J33:$FE33,1,$FJ33),Capacity!$V$3:$V$258,0),2)+IO$9,255),Capacity!$S$3:$S$258,0),2)))</f>
        <v/>
      </c>
      <c r="IP34" t="str">
        <f>IF(IP33="","",IF($FI33="Y",0,INDEX(Capacity!$S$3:$T$258,MATCH(MOD(INDEX(Capacity!$V$3:$W$258,MATCH(INDEX($J33:$FE33,1,$FJ33),Capacity!$V$3:$V$258,0),2)+IP$9,255),Capacity!$S$3:$S$258,0),2)))</f>
        <v/>
      </c>
      <c r="IQ34" t="str">
        <f>IF(IQ33="","",IF($FI33="Y",0,INDEX(Capacity!$S$3:$T$258,MATCH(MOD(INDEX(Capacity!$V$3:$W$258,MATCH(INDEX($J33:$FE33,1,$FJ33),Capacity!$V$3:$V$258,0),2)+IQ$9,255),Capacity!$S$3:$S$258,0),2)))</f>
        <v/>
      </c>
      <c r="IR34" t="str">
        <f>IF(IR33="","",IF($FI33="Y",0,INDEX(Capacity!$S$3:$T$258,MATCH(MOD(INDEX(Capacity!$V$3:$W$258,MATCH(INDEX($J33:$FE33,1,$FJ33),Capacity!$V$3:$V$258,0),2)+IR$9,255),Capacity!$S$3:$S$258,0),2)))</f>
        <v/>
      </c>
      <c r="IS34" t="str">
        <f>IF(IS33="","",IF($FI33="Y",0,INDEX(Capacity!$S$3:$T$258,MATCH(MOD(INDEX(Capacity!$V$3:$W$258,MATCH(INDEX($J33:$FE33,1,$FJ33),Capacity!$V$3:$V$258,0),2)+IS$9,255),Capacity!$S$3:$S$258,0),2)))</f>
        <v/>
      </c>
      <c r="IT34" t="str">
        <f>IF(IT33="","",IF($FI33="Y",0,INDEX(Capacity!$S$3:$T$258,MATCH(MOD(INDEX(Capacity!$V$3:$W$258,MATCH(INDEX($J33:$FE33,1,$FJ33),Capacity!$V$3:$V$258,0),2)+IT$9,255),Capacity!$S$3:$S$258,0),2)))</f>
        <v/>
      </c>
      <c r="IU34" t="str">
        <f>IF(IU33="","",IF($FI33="Y",0,INDEX(Capacity!$S$3:$T$258,MATCH(MOD(INDEX(Capacity!$V$3:$W$258,MATCH(INDEX($J33:$FE33,1,$FJ33),Capacity!$V$3:$V$258,0),2)+IU$9,255),Capacity!$S$3:$S$258,0),2)))</f>
        <v/>
      </c>
      <c r="IV34" t="str">
        <f>IF(IV33="","",IF($FI33="Y",0,INDEX(Capacity!$S$3:$T$258,MATCH(MOD(INDEX(Capacity!$V$3:$W$258,MATCH(INDEX($J33:$FE33,1,$FJ33),Capacity!$V$3:$V$258,0),2)+IV$9,255),Capacity!$S$3:$S$258,0),2)))</f>
        <v/>
      </c>
      <c r="IW34" t="str">
        <f>IF(IW33="","",IF($FI33="Y",0,INDEX(Capacity!$S$3:$T$258,MATCH(MOD(INDEX(Capacity!$V$3:$W$258,MATCH(INDEX($J33:$FE33,1,$FJ33),Capacity!$V$3:$V$258,0),2)+IW$9,255),Capacity!$S$3:$S$258,0),2)))</f>
        <v/>
      </c>
      <c r="IX34" t="str">
        <f>IF(IX33="","",IF($FI33="Y",0,INDEX(Capacity!$S$3:$T$258,MATCH(MOD(INDEX(Capacity!$V$3:$W$258,MATCH(INDEX($J33:$FE33,1,$FJ33),Capacity!$V$3:$V$258,0),2)+IX$9,255),Capacity!$S$3:$S$258,0),2)))</f>
        <v/>
      </c>
      <c r="IY34" t="str">
        <f>IF(IY33="","",IF($FI33="Y",0,INDEX(Capacity!$S$3:$T$258,MATCH(MOD(INDEX(Capacity!$V$3:$W$258,MATCH(INDEX($J33:$FE33,1,$FJ33),Capacity!$V$3:$V$258,0),2)+IY$9,255),Capacity!$S$3:$S$258,0),2)))</f>
        <v/>
      </c>
      <c r="IZ34" t="str">
        <f>IF(IZ33="","",IF($FI33="Y",0,INDEX(Capacity!$S$3:$T$258,MATCH(MOD(INDEX(Capacity!$V$3:$W$258,MATCH(INDEX($J33:$FE33,1,$FJ33),Capacity!$V$3:$V$258,0),2)+IZ$9,255),Capacity!$S$3:$S$258,0),2)))</f>
        <v/>
      </c>
      <c r="JA34" t="str">
        <f>IF(JA33="","",IF($FI33="Y",0,INDEX(Capacity!$S$3:$T$258,MATCH(MOD(INDEX(Capacity!$V$3:$W$258,MATCH(INDEX($J33:$FE33,1,$FJ33),Capacity!$V$3:$V$258,0),2)+JA$9,255),Capacity!$S$3:$S$258,0),2)))</f>
        <v/>
      </c>
      <c r="JB34" t="str">
        <f>IF(JB33="","",IF($FI33="Y",0,INDEX(Capacity!$S$3:$T$258,MATCH(MOD(INDEX(Capacity!$V$3:$W$258,MATCH(INDEX($J33:$FE33,1,$FJ33),Capacity!$V$3:$V$258,0),2)+JB$9,255),Capacity!$S$3:$S$258,0),2)))</f>
        <v/>
      </c>
      <c r="JC34" t="str">
        <f>IF(JC33="","",IF($FI33="Y",0,INDEX(Capacity!$S$3:$T$258,MATCH(MOD(INDEX(Capacity!$V$3:$W$258,MATCH(INDEX($J33:$FE33,1,$FJ33),Capacity!$V$3:$V$258,0),2)+JC$9,255),Capacity!$S$3:$S$258,0),2)))</f>
        <v/>
      </c>
      <c r="JD34" t="str">
        <f>IF(JD33="","",IF($FI33="Y",0,INDEX(Capacity!$S$3:$T$258,MATCH(MOD(INDEX(Capacity!$V$3:$W$258,MATCH(INDEX($J33:$FE33,1,$FJ33),Capacity!$V$3:$V$258,0),2)+JD$9,255),Capacity!$S$3:$S$258,0),2)))</f>
        <v/>
      </c>
      <c r="JE34" t="str">
        <f>IF(JE33="","",IF($FI33="Y",0,INDEX(Capacity!$S$3:$T$258,MATCH(MOD(INDEX(Capacity!$V$3:$W$258,MATCH(INDEX($J33:$FE33,1,$FJ33),Capacity!$V$3:$V$258,0),2)+JE$9,255),Capacity!$S$3:$S$258,0),2)))</f>
        <v/>
      </c>
      <c r="JF34" t="str">
        <f>IF(JF33="","",IF($FI33="Y",0,INDEX(Capacity!$S$3:$T$258,MATCH(MOD(INDEX(Capacity!$V$3:$W$258,MATCH(INDEX($J33:$FE33,1,$FJ33),Capacity!$V$3:$V$258,0),2)+JF$9,255),Capacity!$S$3:$S$258,0),2)))</f>
        <v/>
      </c>
      <c r="JG34" t="str">
        <f>IF(JG33="","",IF($FI33="Y",0,INDEX(Capacity!$S$3:$T$258,MATCH(MOD(INDEX(Capacity!$V$3:$W$258,MATCH(INDEX($J33:$FE33,1,$FJ33),Capacity!$V$3:$V$258,0),2)+JG$9,255),Capacity!$S$3:$S$258,0),2)))</f>
        <v/>
      </c>
      <c r="JH34" t="str">
        <f>IF(JH33="","",IF($FI33="Y",0,INDEX(Capacity!$S$3:$T$258,MATCH(MOD(INDEX(Capacity!$V$3:$W$258,MATCH(INDEX($J33:$FE33,1,$FJ33),Capacity!$V$3:$V$258,0),2)+JH$9,255),Capacity!$S$3:$S$258,0),2)))</f>
        <v/>
      </c>
      <c r="JI34" t="str">
        <f>IF(JI33="","",IF($FI33="Y",0,INDEX(Capacity!$S$3:$T$258,MATCH(MOD(INDEX(Capacity!$V$3:$W$258,MATCH(INDEX($J33:$FE33,1,$FJ33),Capacity!$V$3:$V$258,0),2)+JI$9,255),Capacity!$S$3:$S$258,0),2)))</f>
        <v/>
      </c>
      <c r="JJ34" t="str">
        <f>IF(JJ33="","",IF($FI33="Y",0,INDEX(Capacity!$S$3:$T$258,MATCH(MOD(INDEX(Capacity!$V$3:$W$258,MATCH(INDEX($J33:$FE33,1,$FJ33),Capacity!$V$3:$V$258,0),2)+JJ$9,255),Capacity!$S$3:$S$258,0),2)))</f>
        <v/>
      </c>
      <c r="JK34" t="str">
        <f>IF(JK33="","",IF($FI33="Y",0,INDEX(Capacity!$S$3:$T$258,MATCH(MOD(INDEX(Capacity!$V$3:$W$258,MATCH(INDEX($J33:$FE33,1,$FJ33),Capacity!$V$3:$V$258,0),2)+JK$9,255),Capacity!$S$3:$S$258,0),2)))</f>
        <v/>
      </c>
      <c r="JL34" t="str">
        <f>IF(JL33="","",IF($FI33="Y",0,INDEX(Capacity!$S$3:$T$258,MATCH(MOD(INDEX(Capacity!$V$3:$W$258,MATCH(INDEX($J33:$FE33,1,$FJ33),Capacity!$V$3:$V$258,0),2)+JL$9,255),Capacity!$S$3:$S$258,0),2)))</f>
        <v/>
      </c>
      <c r="JM34" t="str">
        <f>IF(JM33="","",IF($FI33="Y",0,INDEX(Capacity!$S$3:$T$258,MATCH(MOD(INDEX(Capacity!$V$3:$W$258,MATCH(INDEX($J33:$FE33,1,$FJ33),Capacity!$V$3:$V$258,0),2)+JM$9,255),Capacity!$S$3:$S$258,0),2)))</f>
        <v/>
      </c>
      <c r="JN34" t="str">
        <f>IF(JN33="","",IF($FI33="Y",0,INDEX(Capacity!$S$3:$T$258,MATCH(MOD(INDEX(Capacity!$V$3:$W$258,MATCH(INDEX($J33:$FE33,1,$FJ33),Capacity!$V$3:$V$258,0),2)+JN$9,255),Capacity!$S$3:$S$258,0),2)))</f>
        <v/>
      </c>
      <c r="JO34" t="str">
        <f>IF(JO33="","",IF($FI33="Y",0,INDEX(Capacity!$S$3:$T$258,MATCH(MOD(INDEX(Capacity!$V$3:$W$258,MATCH(INDEX($J33:$FE33,1,$FJ33),Capacity!$V$3:$V$258,0),2)+JO$9,255),Capacity!$S$3:$S$258,0),2)))</f>
        <v/>
      </c>
      <c r="JP34" t="str">
        <f>IF(JP33="","",IF($FI33="Y",0,INDEX(Capacity!$S$3:$T$258,MATCH(MOD(INDEX(Capacity!$V$3:$W$258,MATCH(INDEX($J33:$FE33,1,$FJ33),Capacity!$V$3:$V$258,0),2)+JP$9,255),Capacity!$S$3:$S$258,0),2)))</f>
        <v/>
      </c>
      <c r="JQ34" t="str">
        <f>IF(JQ33="","",IF($FI33="Y",0,INDEX(Capacity!$S$3:$T$258,MATCH(MOD(INDEX(Capacity!$V$3:$W$258,MATCH(INDEX($J33:$FE33,1,$FJ33),Capacity!$V$3:$V$258,0),2)+JQ$9,255),Capacity!$S$3:$S$258,0),2)))</f>
        <v/>
      </c>
      <c r="JR34" t="str">
        <f>IF(JR33="","",IF($FI33="Y",0,INDEX(Capacity!$S$3:$T$258,MATCH(MOD(INDEX(Capacity!$V$3:$W$258,MATCH(INDEX($J33:$FE33,1,$FJ33),Capacity!$V$3:$V$258,0),2)+JR$9,255),Capacity!$S$3:$S$258,0),2)))</f>
        <v/>
      </c>
      <c r="JS34" t="str">
        <f>IF(JS33="","",IF($FI33="Y",0,INDEX(Capacity!$S$3:$T$258,MATCH(MOD(INDEX(Capacity!$V$3:$W$258,MATCH(INDEX($J33:$FE33,1,$FJ33),Capacity!$V$3:$V$258,0),2)+JS$9,255),Capacity!$S$3:$S$258,0),2)))</f>
        <v/>
      </c>
      <c r="JT34" t="str">
        <f>IF(JT33="","",IF($FI33="Y",0,INDEX(Capacity!$S$3:$T$258,MATCH(MOD(INDEX(Capacity!$V$3:$W$258,MATCH(INDEX($J33:$FE33,1,$FJ33),Capacity!$V$3:$V$258,0),2)+JT$9,255),Capacity!$S$3:$S$258,0),2)))</f>
        <v/>
      </c>
      <c r="JU34" t="str">
        <f>IF(JU33="","",IF($FI33="Y",0,INDEX(Capacity!$S$3:$T$258,MATCH(MOD(INDEX(Capacity!$V$3:$W$258,MATCH(INDEX($J33:$FE33,1,$FJ33),Capacity!$V$3:$V$258,0),2)+JU$9,255),Capacity!$S$3:$S$258,0),2)))</f>
        <v/>
      </c>
      <c r="JV34" t="str">
        <f>IF(JV33="","",IF($FI33="Y",0,INDEX(Capacity!$S$3:$T$258,MATCH(MOD(INDEX(Capacity!$V$3:$W$258,MATCH(INDEX($J33:$FE33,1,$FJ33),Capacity!$V$3:$V$258,0),2)+JV$9,255),Capacity!$S$3:$S$258,0),2)))</f>
        <v/>
      </c>
      <c r="JW34" t="str">
        <f>IF(JW33="","",IF($FI33="Y",0,INDEX(Capacity!$S$3:$T$258,MATCH(MOD(INDEX(Capacity!$V$3:$W$258,MATCH(INDEX($J33:$FE33,1,$FJ33),Capacity!$V$3:$V$258,0),2)+JW$9,255),Capacity!$S$3:$S$258,0),2)))</f>
        <v/>
      </c>
      <c r="JX34" t="str">
        <f>IF(JX33="","",IF($FI33="Y",0,INDEX(Capacity!$S$3:$T$258,MATCH(MOD(INDEX(Capacity!$V$3:$W$258,MATCH(INDEX($J33:$FE33,1,$FJ33),Capacity!$V$3:$V$258,0),2)+JX$9,255),Capacity!$S$3:$S$258,0),2)))</f>
        <v/>
      </c>
      <c r="JY34" t="str">
        <f>IF(JY33="","",IF($FI33="Y",0,INDEX(Capacity!$S$3:$T$258,MATCH(MOD(INDEX(Capacity!$V$3:$W$258,MATCH(INDEX($J33:$FE33,1,$FJ33),Capacity!$V$3:$V$258,0),2)+JY$9,255),Capacity!$S$3:$S$258,0),2)))</f>
        <v/>
      </c>
      <c r="JZ34" t="str">
        <f>IF(JZ33="","",IF($FI33="Y",0,INDEX(Capacity!$S$3:$T$258,MATCH(MOD(INDEX(Capacity!$V$3:$W$258,MATCH(INDEX($J33:$FE33,1,$FJ33),Capacity!$V$3:$V$258,0),2)+JZ$9,255),Capacity!$S$3:$S$258,0),2)))</f>
        <v/>
      </c>
      <c r="KA34" t="str">
        <f>IF(KA33="","",IF($FI33="Y",0,INDEX(Capacity!$S$3:$T$258,MATCH(MOD(INDEX(Capacity!$V$3:$W$258,MATCH(INDEX($J33:$FE33,1,$FJ33),Capacity!$V$3:$V$258,0),2)+KA$9,255),Capacity!$S$3:$S$258,0),2)))</f>
        <v/>
      </c>
      <c r="KB34" t="str">
        <f>IF(KB33="","",IF($FI33="Y",0,INDEX(Capacity!$S$3:$T$258,MATCH(MOD(INDEX(Capacity!$V$3:$W$258,MATCH(INDEX($J33:$FE33,1,$FJ33),Capacity!$V$3:$V$258,0),2)+KB$9,255),Capacity!$S$3:$S$258,0),2)))</f>
        <v/>
      </c>
      <c r="KC34" t="str">
        <f>IF(KC33="","",IF($FI33="Y",0,INDEX(Capacity!$S$3:$T$258,MATCH(MOD(INDEX(Capacity!$V$3:$W$258,MATCH(INDEX($J33:$FE33,1,$FJ33),Capacity!$V$3:$V$258,0),2)+KC$9,255),Capacity!$S$3:$S$258,0),2)))</f>
        <v/>
      </c>
      <c r="KD34" t="str">
        <f>IF(KD33="","",IF($FI33="Y",0,INDEX(Capacity!$S$3:$T$258,MATCH(MOD(INDEX(Capacity!$V$3:$W$258,MATCH(INDEX($J33:$FE33,1,$FJ33),Capacity!$V$3:$V$258,0),2)+KD$9,255),Capacity!$S$3:$S$258,0),2)))</f>
        <v/>
      </c>
      <c r="KE34" t="str">
        <f>IF(KE33="","",IF($FI33="Y",0,INDEX(Capacity!$S$3:$T$258,MATCH(MOD(INDEX(Capacity!$V$3:$W$258,MATCH(INDEX($J33:$FE33,1,$FJ33),Capacity!$V$3:$V$258,0),2)+KE$9,255),Capacity!$S$3:$S$258,0),2)))</f>
        <v/>
      </c>
      <c r="KF34" t="str">
        <f>IF(KF33="","",IF($FI33="Y",0,INDEX(Capacity!$S$3:$T$258,MATCH(MOD(INDEX(Capacity!$V$3:$W$258,MATCH(INDEX($J33:$FE33,1,$FJ33),Capacity!$V$3:$V$258,0),2)+KF$9,255),Capacity!$S$3:$S$258,0),2)))</f>
        <v/>
      </c>
      <c r="KG34" t="str">
        <f>IF(KG33="","",IF($FI33="Y",0,INDEX(Capacity!$S$3:$T$258,MATCH(MOD(INDEX(Capacity!$V$3:$W$258,MATCH(INDEX($J33:$FE33,1,$FJ33),Capacity!$V$3:$V$258,0),2)+KG$9,255),Capacity!$S$3:$S$258,0),2)))</f>
        <v/>
      </c>
      <c r="KH34" t="str">
        <f>IF(KH33="","",IF($FI33="Y",0,INDEX(Capacity!$S$3:$T$258,MATCH(MOD(INDEX(Capacity!$V$3:$W$258,MATCH(INDEX($J33:$FE33,1,$FJ33),Capacity!$V$3:$V$258,0),2)+KH$9,255),Capacity!$S$3:$S$258,0),2)))</f>
        <v/>
      </c>
      <c r="KI34" t="str">
        <f>IF(KI33="","",IF($FI33="Y",0,INDEX(Capacity!$S$3:$T$258,MATCH(MOD(INDEX(Capacity!$V$3:$W$258,MATCH(INDEX($J33:$FE33,1,$FJ33),Capacity!$V$3:$V$258,0),2)+KI$9,255),Capacity!$S$3:$S$258,0),2)))</f>
        <v/>
      </c>
      <c r="KJ34" t="str">
        <f>IF(KJ33="","",IF($FI33="Y",0,INDEX(Capacity!$S$3:$T$258,MATCH(MOD(INDEX(Capacity!$V$3:$W$258,MATCH(INDEX($J33:$FE33,1,$FJ33),Capacity!$V$3:$V$258,0),2)+KJ$9,255),Capacity!$S$3:$S$258,0),2)))</f>
        <v/>
      </c>
      <c r="KK34" t="str">
        <f>IF(KK33="","",IF($FI33="Y",0,INDEX(Capacity!$S$3:$T$258,MATCH(MOD(INDEX(Capacity!$V$3:$W$258,MATCH(INDEX($J33:$FE33,1,$FJ33),Capacity!$V$3:$V$258,0),2)+KK$9,255),Capacity!$S$3:$S$258,0),2)))</f>
        <v/>
      </c>
      <c r="KL34" t="str">
        <f>IF(KL33="","",IF($FI33="Y",0,INDEX(Capacity!$S$3:$T$258,MATCH(MOD(INDEX(Capacity!$V$3:$W$258,MATCH(INDEX($J33:$FE33,1,$FJ33),Capacity!$V$3:$V$258,0),2)+KL$9,255),Capacity!$S$3:$S$258,0),2)))</f>
        <v/>
      </c>
      <c r="KM34" t="str">
        <f>IF(KM33="","",IF($FI33="Y",0,INDEX(Capacity!$S$3:$T$258,MATCH(MOD(INDEX(Capacity!$V$3:$W$258,MATCH(INDEX($J33:$FE33,1,$FJ33),Capacity!$V$3:$V$258,0),2)+KM$9,255),Capacity!$S$3:$S$258,0),2)))</f>
        <v/>
      </c>
      <c r="KN34" t="str">
        <f>IF(KN33="","",IF($FI33="Y",0,INDEX(Capacity!$S$3:$T$258,MATCH(MOD(INDEX(Capacity!$V$3:$W$258,MATCH(INDEX($J33:$FE33,1,$FJ33),Capacity!$V$3:$V$258,0),2)+KN$9,255),Capacity!$S$3:$S$258,0),2)))</f>
        <v/>
      </c>
      <c r="KO34" t="str">
        <f>IF(KO33="","",IF($FI33="Y",0,INDEX(Capacity!$S$3:$T$258,MATCH(MOD(INDEX(Capacity!$V$3:$W$258,MATCH(INDEX($J33:$FE33,1,$FJ33),Capacity!$V$3:$V$258,0),2)+KO$9,255),Capacity!$S$3:$S$258,0),2)))</f>
        <v/>
      </c>
      <c r="KP34" t="str">
        <f>IF(KP33="","",IF($FI33="Y",0,INDEX(Capacity!$S$3:$T$258,MATCH(MOD(INDEX(Capacity!$V$3:$W$258,MATCH(INDEX($J33:$FE33,1,$FJ33),Capacity!$V$3:$V$258,0),2)+KP$9,255),Capacity!$S$3:$S$258,0),2)))</f>
        <v/>
      </c>
      <c r="KQ34" t="str">
        <f>IF(KQ33="","",IF($FI33="Y",0,INDEX(Capacity!$S$3:$T$258,MATCH(MOD(INDEX(Capacity!$V$3:$W$258,MATCH(INDEX($J33:$FE33,1,$FJ33),Capacity!$V$3:$V$258,0),2)+KQ$9,255),Capacity!$S$3:$S$258,0),2)))</f>
        <v/>
      </c>
      <c r="KR34" t="str">
        <f>IF(KR33="","",IF($FI33="Y",0,INDEX(Capacity!$S$3:$T$258,MATCH(MOD(INDEX(Capacity!$V$3:$W$258,MATCH(INDEX($J33:$FE33,1,$FJ33),Capacity!$V$3:$V$258,0),2)+KR$9,255),Capacity!$S$3:$S$258,0),2)))</f>
        <v/>
      </c>
      <c r="KS34" t="str">
        <f>IF(KS33="","",IF($FI33="Y",0,INDEX(Capacity!$S$3:$T$258,MATCH(MOD(INDEX(Capacity!$V$3:$W$258,MATCH(INDEX($J33:$FE33,1,$FJ33),Capacity!$V$3:$V$258,0),2)+KS$9,255),Capacity!$S$3:$S$258,0),2)))</f>
        <v/>
      </c>
      <c r="KT34" t="str">
        <f>IF(KT33="","",IF($FI33="Y",0,INDEX(Capacity!$S$3:$T$258,MATCH(MOD(INDEX(Capacity!$V$3:$W$258,MATCH(INDEX($J33:$FE33,1,$FJ33),Capacity!$V$3:$V$258,0),2)+KT$9,255),Capacity!$S$3:$S$258,0),2)))</f>
        <v/>
      </c>
      <c r="KU34" t="str">
        <f>IF(KU33="","",IF($FI33="Y",0,INDEX(Capacity!$S$3:$T$258,MATCH(MOD(INDEX(Capacity!$V$3:$W$258,MATCH(INDEX($J33:$FE33,1,$FJ33),Capacity!$V$3:$V$258,0),2)+KU$9,255),Capacity!$S$3:$S$258,0),2)))</f>
        <v/>
      </c>
      <c r="KV34" t="str">
        <f>IF(KV33="","",IF($FI33="Y",0,INDEX(Capacity!$S$3:$T$258,MATCH(MOD(INDEX(Capacity!$V$3:$W$258,MATCH(INDEX($J33:$FE33,1,$FJ33),Capacity!$V$3:$V$258,0),2)+KV$9,255),Capacity!$S$3:$S$258,0),2)))</f>
        <v/>
      </c>
      <c r="KW34" t="str">
        <f>IF(KW33="","",IF($FI33="Y",0,INDEX(Capacity!$S$3:$T$258,MATCH(MOD(INDEX(Capacity!$V$3:$W$258,MATCH(INDEX($J33:$FE33,1,$FJ33),Capacity!$V$3:$V$258,0),2)+KW$9,255),Capacity!$S$3:$S$258,0),2)))</f>
        <v/>
      </c>
      <c r="KX34" t="str">
        <f>IF(KX33="","",IF($FI33="Y",0,INDEX(Capacity!$S$3:$T$258,MATCH(MOD(INDEX(Capacity!$V$3:$W$258,MATCH(INDEX($J33:$FE33,1,$FJ33),Capacity!$V$3:$V$258,0),2)+KX$9,255),Capacity!$S$3:$S$258,0),2)))</f>
        <v/>
      </c>
      <c r="KY34" t="str">
        <f>IF(KY33="","",IF($FI33="Y",0,INDEX(Capacity!$S$3:$T$258,MATCH(MOD(INDEX(Capacity!$V$3:$W$258,MATCH(INDEX($J33:$FE33,1,$FJ33),Capacity!$V$3:$V$258,0),2)+KY$9,255),Capacity!$S$3:$S$258,0),2)))</f>
        <v/>
      </c>
      <c r="KZ34" t="str">
        <f>IF(KZ33="","",IF($FI33="Y",0,INDEX(Capacity!$S$3:$T$258,MATCH(MOD(INDEX(Capacity!$V$3:$W$258,MATCH(INDEX($J33:$FE33,1,$FJ33),Capacity!$V$3:$V$258,0),2)+KZ$9,255),Capacity!$S$3:$S$258,0),2)))</f>
        <v/>
      </c>
      <c r="LA34" t="str">
        <f>IF(LA33="","",IF($FI33="Y",0,INDEX(Capacity!$S$3:$T$258,MATCH(MOD(INDEX(Capacity!$V$3:$W$258,MATCH(INDEX($J33:$FE33,1,$FJ33),Capacity!$V$3:$V$258,0),2)+LA$9,255),Capacity!$S$3:$S$258,0),2)))</f>
        <v/>
      </c>
      <c r="LB34" t="str">
        <f>IF(LB33="","",IF($FI33="Y",0,INDEX(Capacity!$S$3:$T$258,MATCH(MOD(INDEX(Capacity!$V$3:$W$258,MATCH(INDEX($J33:$FE33,1,$FJ33),Capacity!$V$3:$V$258,0),2)+LB$9,255),Capacity!$S$3:$S$258,0),2)))</f>
        <v/>
      </c>
      <c r="LC34" t="str">
        <f>IF(LC33="","",IF($FI33="Y",0,INDEX(Capacity!$S$3:$T$258,MATCH(MOD(INDEX(Capacity!$V$3:$W$258,MATCH(INDEX($J33:$FE33,1,$FJ33),Capacity!$V$3:$V$258,0),2)+LC$9,255),Capacity!$S$3:$S$258,0),2)))</f>
        <v/>
      </c>
      <c r="LD34" t="str">
        <f>IF(LD33="","",IF($FI33="Y",0,INDEX(Capacity!$S$3:$T$258,MATCH(MOD(INDEX(Capacity!$V$3:$W$258,MATCH(INDEX($J33:$FE33,1,$FJ33),Capacity!$V$3:$V$258,0),2)+LD$9,255),Capacity!$S$3:$S$258,0),2)))</f>
        <v/>
      </c>
      <c r="LE34" t="str">
        <f>IF(LE33="","",IF($FI33="Y",0,INDEX(Capacity!$S$3:$T$258,MATCH(MOD(INDEX(Capacity!$V$3:$W$258,MATCH(INDEX($J33:$FE33,1,$FJ33),Capacity!$V$3:$V$258,0),2)+LE$9,255),Capacity!$S$3:$S$258,0),2)))</f>
        <v/>
      </c>
      <c r="LF34" t="str">
        <f>IF(LF33="","",IF($FI33="Y",0,INDEX(Capacity!$S$3:$T$258,MATCH(MOD(INDEX(Capacity!$V$3:$W$258,MATCH(INDEX($J33:$FE33,1,$FJ33),Capacity!$V$3:$V$258,0),2)+LF$9,255),Capacity!$S$3:$S$258,0),2)))</f>
        <v/>
      </c>
      <c r="LG34" t="str">
        <f>IF(LG33="","",IF($FI33="Y",0,INDEX(Capacity!$S$3:$T$258,MATCH(MOD(INDEX(Capacity!$V$3:$W$258,MATCH(INDEX($J33:$FE33,1,$FJ33),Capacity!$V$3:$V$258,0),2)+LG$9,255),Capacity!$S$3:$S$258,0),2)))</f>
        <v/>
      </c>
      <c r="LH34" t="str">
        <f>IF(LH33="","",IF($FI33="Y",0,INDEX(Capacity!$S$3:$T$258,MATCH(MOD(INDEX(Capacity!$V$3:$W$258,MATCH(INDEX($J33:$FE33,1,$FJ33),Capacity!$V$3:$V$258,0),2)+LH$9,255),Capacity!$S$3:$S$258,0),2)))</f>
        <v/>
      </c>
    </row>
    <row r="35" spans="9:320" x14ac:dyDescent="0.25">
      <c r="I35" s="7">
        <f t="shared" si="26"/>
        <v>26</v>
      </c>
      <c r="J35" t="str">
        <f t="shared" ref="J35:Y50" si="45">IFERROR(IF(INDEX($FM$10:$LH$118,$I35,$FK35-J$8+1)="",_xlfn.BITXOR(J34,0),_xlfn.BITXOR(J34,INDEX($FM$10:$LH$118,$I35,$FK35-J$8+1))),"")</f>
        <v/>
      </c>
      <c r="K35" t="str">
        <f t="shared" si="45"/>
        <v/>
      </c>
      <c r="L35" t="str">
        <f t="shared" si="45"/>
        <v/>
      </c>
      <c r="M35" t="str">
        <f t="shared" si="45"/>
        <v/>
      </c>
      <c r="N35" t="str">
        <f t="shared" si="45"/>
        <v/>
      </c>
      <c r="O35" t="str">
        <f t="shared" si="45"/>
        <v/>
      </c>
      <c r="P35" t="str">
        <f t="shared" si="45"/>
        <v/>
      </c>
      <c r="Q35" t="str">
        <f t="shared" si="45"/>
        <v/>
      </c>
      <c r="R35" t="str">
        <f t="shared" si="45"/>
        <v/>
      </c>
      <c r="S35" t="str">
        <f t="shared" si="45"/>
        <v/>
      </c>
      <c r="T35" t="str">
        <f t="shared" si="45"/>
        <v/>
      </c>
      <c r="U35" t="str">
        <f t="shared" si="45"/>
        <v/>
      </c>
      <c r="V35" t="str">
        <f t="shared" si="45"/>
        <v/>
      </c>
      <c r="W35" t="str">
        <f t="shared" si="45"/>
        <v/>
      </c>
      <c r="X35" t="str">
        <f t="shared" si="45"/>
        <v/>
      </c>
      <c r="Y35" t="str">
        <f t="shared" si="45"/>
        <v/>
      </c>
      <c r="Z35" t="str">
        <f t="shared" si="38"/>
        <v/>
      </c>
      <c r="AA35" t="str">
        <f t="shared" si="38"/>
        <v/>
      </c>
      <c r="AB35" t="str">
        <f t="shared" si="38"/>
        <v/>
      </c>
      <c r="AC35" t="str">
        <f t="shared" si="38"/>
        <v/>
      </c>
      <c r="AD35" t="str">
        <f t="shared" si="38"/>
        <v/>
      </c>
      <c r="AE35" t="str">
        <f t="shared" si="38"/>
        <v/>
      </c>
      <c r="AF35" t="str">
        <f t="shared" si="38"/>
        <v/>
      </c>
      <c r="AG35" t="str">
        <f t="shared" si="38"/>
        <v/>
      </c>
      <c r="AH35" t="str">
        <f t="shared" si="38"/>
        <v/>
      </c>
      <c r="AI35">
        <f t="shared" si="38"/>
        <v>0</v>
      </c>
      <c r="AJ35">
        <f t="shared" si="38"/>
        <v>81</v>
      </c>
      <c r="AK35">
        <f t="shared" si="38"/>
        <v>135</v>
      </c>
      <c r="AL35">
        <f t="shared" si="38"/>
        <v>232</v>
      </c>
      <c r="AM35">
        <f t="shared" si="38"/>
        <v>213</v>
      </c>
      <c r="AN35">
        <f t="shared" si="38"/>
        <v>159</v>
      </c>
      <c r="AO35">
        <f t="shared" si="38"/>
        <v>10</v>
      </c>
      <c r="AP35">
        <f t="shared" si="42"/>
        <v>178</v>
      </c>
      <c r="AQ35">
        <f t="shared" si="42"/>
        <v>88</v>
      </c>
      <c r="AR35">
        <f t="shared" si="42"/>
        <v>94</v>
      </c>
      <c r="AS35">
        <f t="shared" si="42"/>
        <v>214</v>
      </c>
      <c r="AT35">
        <f t="shared" si="42"/>
        <v>0</v>
      </c>
      <c r="AU35">
        <f t="shared" si="42"/>
        <v>0</v>
      </c>
      <c r="AV35">
        <f t="shared" si="42"/>
        <v>0</v>
      </c>
      <c r="AW35">
        <f t="shared" si="42"/>
        <v>0</v>
      </c>
      <c r="AX35">
        <f t="shared" si="42"/>
        <v>0</v>
      </c>
      <c r="AY35">
        <f t="shared" si="42"/>
        <v>0</v>
      </c>
      <c r="AZ35">
        <f t="shared" si="42"/>
        <v>0</v>
      </c>
      <c r="BA35">
        <f t="shared" si="42"/>
        <v>0</v>
      </c>
      <c r="BB35">
        <f t="shared" si="42"/>
        <v>0</v>
      </c>
      <c r="BC35">
        <f t="shared" si="42"/>
        <v>0</v>
      </c>
      <c r="BD35">
        <f t="shared" si="42"/>
        <v>0</v>
      </c>
      <c r="BE35">
        <f t="shared" si="42"/>
        <v>0</v>
      </c>
      <c r="BF35">
        <f t="shared" si="40"/>
        <v>0</v>
      </c>
      <c r="BG35">
        <f t="shared" si="40"/>
        <v>0</v>
      </c>
      <c r="BH35">
        <f t="shared" si="40"/>
        <v>0</v>
      </c>
      <c r="BI35">
        <f t="shared" si="40"/>
        <v>0</v>
      </c>
      <c r="BJ35">
        <f t="shared" si="40"/>
        <v>0</v>
      </c>
      <c r="BK35">
        <f t="shared" si="40"/>
        <v>0</v>
      </c>
      <c r="BL35">
        <f t="shared" si="40"/>
        <v>0</v>
      </c>
      <c r="BM35">
        <f t="shared" si="40"/>
        <v>0</v>
      </c>
      <c r="BN35">
        <f t="shared" si="40"/>
        <v>0</v>
      </c>
      <c r="BO35">
        <f t="shared" si="40"/>
        <v>0</v>
      </c>
      <c r="BP35">
        <f t="shared" si="40"/>
        <v>0</v>
      </c>
      <c r="BQ35">
        <f t="shared" si="40"/>
        <v>0</v>
      </c>
      <c r="BR35">
        <f t="shared" si="40"/>
        <v>0</v>
      </c>
      <c r="BS35">
        <f t="shared" si="40"/>
        <v>0</v>
      </c>
      <c r="BT35">
        <f t="shared" si="40"/>
        <v>0</v>
      </c>
      <c r="BU35">
        <f t="shared" si="40"/>
        <v>0</v>
      </c>
      <c r="BV35">
        <f t="shared" si="43"/>
        <v>0</v>
      </c>
      <c r="BW35">
        <f t="shared" si="43"/>
        <v>0</v>
      </c>
      <c r="BX35">
        <f t="shared" si="43"/>
        <v>0</v>
      </c>
      <c r="BY35">
        <f t="shared" si="43"/>
        <v>0</v>
      </c>
      <c r="BZ35">
        <f t="shared" si="43"/>
        <v>0</v>
      </c>
      <c r="CA35">
        <f t="shared" si="43"/>
        <v>0</v>
      </c>
      <c r="CB35">
        <f t="shared" si="43"/>
        <v>0</v>
      </c>
      <c r="CC35">
        <f t="shared" si="43"/>
        <v>0</v>
      </c>
      <c r="CD35">
        <f t="shared" si="43"/>
        <v>0</v>
      </c>
      <c r="CE35">
        <f t="shared" si="43"/>
        <v>0</v>
      </c>
      <c r="CF35">
        <f t="shared" si="43"/>
        <v>0</v>
      </c>
      <c r="CG35">
        <f t="shared" si="43"/>
        <v>0</v>
      </c>
      <c r="CH35">
        <f t="shared" si="43"/>
        <v>0</v>
      </c>
      <c r="CI35">
        <f t="shared" si="43"/>
        <v>0</v>
      </c>
      <c r="CJ35">
        <f t="shared" si="43"/>
        <v>0</v>
      </c>
      <c r="CK35">
        <f t="shared" si="35"/>
        <v>0</v>
      </c>
      <c r="CL35">
        <f t="shared" si="35"/>
        <v>0</v>
      </c>
      <c r="CM35">
        <f t="shared" si="35"/>
        <v>0</v>
      </c>
      <c r="CN35">
        <f t="shared" si="35"/>
        <v>0</v>
      </c>
      <c r="CO35">
        <f t="shared" si="35"/>
        <v>0</v>
      </c>
      <c r="CP35">
        <f t="shared" si="35"/>
        <v>0</v>
      </c>
      <c r="CQ35">
        <f t="shared" si="35"/>
        <v>0</v>
      </c>
      <c r="CR35">
        <f t="shared" si="35"/>
        <v>0</v>
      </c>
      <c r="CS35">
        <f t="shared" si="35"/>
        <v>0</v>
      </c>
      <c r="CT35">
        <f t="shared" si="35"/>
        <v>0</v>
      </c>
      <c r="CU35">
        <f t="shared" si="35"/>
        <v>0</v>
      </c>
      <c r="CV35">
        <f t="shared" si="35"/>
        <v>0</v>
      </c>
      <c r="CW35">
        <f t="shared" si="35"/>
        <v>0</v>
      </c>
      <c r="CX35">
        <f t="shared" si="35"/>
        <v>0</v>
      </c>
      <c r="CY35">
        <f t="shared" si="35"/>
        <v>0</v>
      </c>
      <c r="CZ35">
        <f t="shared" si="35"/>
        <v>0</v>
      </c>
      <c r="DA35">
        <f t="shared" si="41"/>
        <v>0</v>
      </c>
      <c r="DB35">
        <f t="shared" si="41"/>
        <v>0</v>
      </c>
      <c r="DC35">
        <f t="shared" si="41"/>
        <v>0</v>
      </c>
      <c r="DD35">
        <f t="shared" si="41"/>
        <v>0</v>
      </c>
      <c r="DE35">
        <f t="shared" si="41"/>
        <v>0</v>
      </c>
      <c r="DF35">
        <f t="shared" si="41"/>
        <v>0</v>
      </c>
      <c r="DG35">
        <f t="shared" si="41"/>
        <v>0</v>
      </c>
      <c r="DH35">
        <f t="shared" si="41"/>
        <v>0</v>
      </c>
      <c r="DI35">
        <f t="shared" si="41"/>
        <v>0</v>
      </c>
      <c r="DJ35">
        <f t="shared" si="41"/>
        <v>0</v>
      </c>
      <c r="DK35">
        <f t="shared" si="41"/>
        <v>0</v>
      </c>
      <c r="DL35">
        <f t="shared" si="41"/>
        <v>0</v>
      </c>
      <c r="DM35">
        <f t="shared" si="41"/>
        <v>0</v>
      </c>
      <c r="DN35">
        <f t="shared" si="41"/>
        <v>0</v>
      </c>
      <c r="DO35">
        <f t="shared" si="41"/>
        <v>0</v>
      </c>
      <c r="DP35">
        <f t="shared" si="41"/>
        <v>0</v>
      </c>
      <c r="DQ35">
        <f t="shared" si="41"/>
        <v>0</v>
      </c>
      <c r="DR35">
        <f t="shared" si="41"/>
        <v>0</v>
      </c>
      <c r="DS35">
        <f t="shared" si="41"/>
        <v>0</v>
      </c>
      <c r="DT35">
        <f t="shared" si="41"/>
        <v>0</v>
      </c>
      <c r="DU35">
        <f t="shared" si="41"/>
        <v>0</v>
      </c>
      <c r="DV35">
        <f t="shared" si="41"/>
        <v>0</v>
      </c>
      <c r="DW35">
        <f t="shared" si="41"/>
        <v>0</v>
      </c>
      <c r="DX35">
        <f t="shared" si="39"/>
        <v>0</v>
      </c>
      <c r="DY35">
        <f t="shared" si="39"/>
        <v>0</v>
      </c>
      <c r="DZ35">
        <f t="shared" si="39"/>
        <v>0</v>
      </c>
      <c r="EA35">
        <f t="shared" si="39"/>
        <v>0</v>
      </c>
      <c r="EB35">
        <f t="shared" si="39"/>
        <v>0</v>
      </c>
      <c r="EC35">
        <f t="shared" si="39"/>
        <v>0</v>
      </c>
      <c r="ED35">
        <f t="shared" si="39"/>
        <v>0</v>
      </c>
      <c r="EE35">
        <f t="shared" si="39"/>
        <v>0</v>
      </c>
      <c r="EF35">
        <f t="shared" si="39"/>
        <v>0</v>
      </c>
      <c r="EG35">
        <f t="shared" si="39"/>
        <v>0</v>
      </c>
      <c r="EH35">
        <f t="shared" si="39"/>
        <v>0</v>
      </c>
      <c r="EI35">
        <f t="shared" si="39"/>
        <v>0</v>
      </c>
      <c r="EJ35">
        <f t="shared" si="44"/>
        <v>0</v>
      </c>
      <c r="EK35">
        <f t="shared" si="44"/>
        <v>0</v>
      </c>
      <c r="EL35">
        <f t="shared" si="44"/>
        <v>0</v>
      </c>
      <c r="EM35">
        <f t="shared" si="44"/>
        <v>0</v>
      </c>
      <c r="EN35">
        <f t="shared" si="44"/>
        <v>0</v>
      </c>
      <c r="EO35">
        <f t="shared" si="44"/>
        <v>0</v>
      </c>
      <c r="EP35">
        <f t="shared" si="44"/>
        <v>0</v>
      </c>
      <c r="EQ35">
        <f t="shared" si="44"/>
        <v>0</v>
      </c>
      <c r="ER35">
        <f t="shared" si="44"/>
        <v>0</v>
      </c>
      <c r="ES35">
        <f t="shared" si="44"/>
        <v>0</v>
      </c>
      <c r="ET35">
        <f t="shared" si="44"/>
        <v>0</v>
      </c>
      <c r="EU35">
        <f t="shared" si="44"/>
        <v>0</v>
      </c>
      <c r="EV35">
        <f t="shared" si="44"/>
        <v>0</v>
      </c>
      <c r="EW35">
        <f t="shared" si="44"/>
        <v>0</v>
      </c>
      <c r="EX35">
        <f t="shared" si="44"/>
        <v>0</v>
      </c>
      <c r="EY35">
        <f t="shared" si="44"/>
        <v>0</v>
      </c>
      <c r="EZ35">
        <f t="shared" si="44"/>
        <v>0</v>
      </c>
      <c r="FA35">
        <f t="shared" si="44"/>
        <v>0</v>
      </c>
      <c r="FB35">
        <f t="shared" si="44"/>
        <v>0</v>
      </c>
      <c r="FC35">
        <f t="shared" si="44"/>
        <v>0</v>
      </c>
      <c r="FD35">
        <f t="shared" si="44"/>
        <v>0</v>
      </c>
      <c r="FE35">
        <f t="shared" si="44"/>
        <v>0</v>
      </c>
      <c r="FG35" s="48" t="str">
        <f t="shared" si="27"/>
        <v/>
      </c>
      <c r="FI35" s="1" t="str">
        <f t="shared" si="24"/>
        <v/>
      </c>
      <c r="FJ35">
        <f t="shared" si="25"/>
        <v>27</v>
      </c>
      <c r="FK35">
        <f>FM8-FJ34+1</f>
        <v>18</v>
      </c>
      <c r="FM35">
        <f>IF(FM34="","",IF($FI34="Y",0,INDEX(Capacity!$S$3:$T$258,MATCH(MOD(INDEX(Capacity!$V$3:$W$258,MATCH(INDEX($J34:$FE34,1,$FJ34),Capacity!$V$3:$V$258,0),2)+FM$9,255),Capacity!$S$3:$S$258,0),2)))</f>
        <v>106</v>
      </c>
      <c r="FN35">
        <f>IF(FN34="","",IF($FI34="Y",0,INDEX(Capacity!$S$3:$T$258,MATCH(MOD(INDEX(Capacity!$V$3:$W$258,MATCH(INDEX($J34:$FE34,1,$FJ34),Capacity!$V$3:$V$258,0),2)+FN$9,255),Capacity!$S$3:$S$258,0),2)))</f>
        <v>37</v>
      </c>
      <c r="FO35">
        <f>IF(FO34="","",IF($FI34="Y",0,INDEX(Capacity!$S$3:$T$258,MATCH(MOD(INDEX(Capacity!$V$3:$W$258,MATCH(INDEX($J34:$FE34,1,$FJ34),Capacity!$V$3:$V$258,0),2)+FO$9,255),Capacity!$S$3:$S$258,0),2)))</f>
        <v>104</v>
      </c>
      <c r="FP35">
        <f>IF(FP34="","",IF($FI34="Y",0,INDEX(Capacity!$S$3:$T$258,MATCH(MOD(INDEX(Capacity!$V$3:$W$258,MATCH(INDEX($J34:$FE34,1,$FJ34),Capacity!$V$3:$V$258,0),2)+FP$9,255),Capacity!$S$3:$S$258,0),2)))</f>
        <v>177</v>
      </c>
      <c r="FQ35">
        <f>IF(FQ34="","",IF($FI34="Y",0,INDEX(Capacity!$S$3:$T$258,MATCH(MOD(INDEX(Capacity!$V$3:$W$258,MATCH(INDEX($J34:$FE34,1,$FJ34),Capacity!$V$3:$V$258,0),2)+FQ$9,255),Capacity!$S$3:$S$258,0),2)))</f>
        <v>34</v>
      </c>
      <c r="FR35">
        <f>IF(FR34="","",IF($FI34="Y",0,INDEX(Capacity!$S$3:$T$258,MATCH(MOD(INDEX(Capacity!$V$3:$W$258,MATCH(INDEX($J34:$FE34,1,$FJ34),Capacity!$V$3:$V$258,0),2)+FR$9,255),Capacity!$S$3:$S$258,0),2)))</f>
        <v>183</v>
      </c>
      <c r="FS35">
        <f>IF(FS34="","",IF($FI34="Y",0,INDEX(Capacity!$S$3:$T$258,MATCH(MOD(INDEX(Capacity!$V$3:$W$258,MATCH(INDEX($J34:$FE34,1,$FJ34),Capacity!$V$3:$V$258,0),2)+FS$9,255),Capacity!$S$3:$S$258,0),2)))</f>
        <v>103</v>
      </c>
      <c r="FT35">
        <f>IF(FT34="","",IF($FI34="Y",0,INDEX(Capacity!$S$3:$T$258,MATCH(MOD(INDEX(Capacity!$V$3:$W$258,MATCH(INDEX($J34:$FE34,1,$FJ34),Capacity!$V$3:$V$258,0),2)+FT$9,255),Capacity!$S$3:$S$258,0),2)))</f>
        <v>13</v>
      </c>
      <c r="FU35">
        <f>IF(FU34="","",IF($FI34="Y",0,INDEX(Capacity!$S$3:$T$258,MATCH(MOD(INDEX(Capacity!$V$3:$W$258,MATCH(INDEX($J34:$FE34,1,$FJ34),Capacity!$V$3:$V$258,0),2)+FU$9,255),Capacity!$S$3:$S$258,0),2)))</f>
        <v>218</v>
      </c>
      <c r="FV35">
        <f>IF(FV34="","",IF($FI34="Y",0,INDEX(Capacity!$S$3:$T$258,MATCH(MOD(INDEX(Capacity!$V$3:$W$258,MATCH(INDEX($J34:$FE34,1,$FJ34),Capacity!$V$3:$V$258,0),2)+FV$9,255),Capacity!$S$3:$S$258,0),2)))</f>
        <v>101</v>
      </c>
      <c r="FW35">
        <f>IF(FW34="","",IF($FI34="Y",0,INDEX(Capacity!$S$3:$T$258,MATCH(MOD(INDEX(Capacity!$V$3:$W$258,MATCH(INDEX($J34:$FE34,1,$FJ34),Capacity!$V$3:$V$258,0),2)+FW$9,255),Capacity!$S$3:$S$258,0),2)))</f>
        <v>214</v>
      </c>
      <c r="FX35" t="str">
        <f>IF(FX34="","",IF($FI34="Y",0,INDEX(Capacity!$S$3:$T$258,MATCH(MOD(INDEX(Capacity!$V$3:$W$258,MATCH(INDEX($J34:$FE34,1,$FJ34),Capacity!$V$3:$V$258,0),2)+FX$9,255),Capacity!$S$3:$S$258,0),2)))</f>
        <v/>
      </c>
      <c r="FY35" t="str">
        <f>IF(FY34="","",IF($FI34="Y",0,INDEX(Capacity!$S$3:$T$258,MATCH(MOD(INDEX(Capacity!$V$3:$W$258,MATCH(INDEX($J34:$FE34,1,$FJ34),Capacity!$V$3:$V$258,0),2)+FY$9,255),Capacity!$S$3:$S$258,0),2)))</f>
        <v/>
      </c>
      <c r="FZ35" t="str">
        <f>IF(FZ34="","",IF($FI34="Y",0,INDEX(Capacity!$S$3:$T$258,MATCH(MOD(INDEX(Capacity!$V$3:$W$258,MATCH(INDEX($J34:$FE34,1,$FJ34),Capacity!$V$3:$V$258,0),2)+FZ$9,255),Capacity!$S$3:$S$258,0),2)))</f>
        <v/>
      </c>
      <c r="GA35" t="str">
        <f>IF(GA34="","",IF($FI34="Y",0,INDEX(Capacity!$S$3:$T$258,MATCH(MOD(INDEX(Capacity!$V$3:$W$258,MATCH(INDEX($J34:$FE34,1,$FJ34),Capacity!$V$3:$V$258,0),2)+GA$9,255),Capacity!$S$3:$S$258,0),2)))</f>
        <v/>
      </c>
      <c r="GB35" t="str">
        <f>IF(GB34="","",IF($FI34="Y",0,INDEX(Capacity!$S$3:$T$258,MATCH(MOD(INDEX(Capacity!$V$3:$W$258,MATCH(INDEX($J34:$FE34,1,$FJ34),Capacity!$V$3:$V$258,0),2)+GB$9,255),Capacity!$S$3:$S$258,0),2)))</f>
        <v/>
      </c>
      <c r="GC35" t="str">
        <f>IF(GC34="","",IF($FI34="Y",0,INDEX(Capacity!$S$3:$T$258,MATCH(MOD(INDEX(Capacity!$V$3:$W$258,MATCH(INDEX($J34:$FE34,1,$FJ34),Capacity!$V$3:$V$258,0),2)+GC$9,255),Capacity!$S$3:$S$258,0),2)))</f>
        <v/>
      </c>
      <c r="GD35" t="str">
        <f>IF(GD34="","",IF($FI34="Y",0,INDEX(Capacity!$S$3:$T$258,MATCH(MOD(INDEX(Capacity!$V$3:$W$258,MATCH(INDEX($J34:$FE34,1,$FJ34),Capacity!$V$3:$V$258,0),2)+GD$9,255),Capacity!$S$3:$S$258,0),2)))</f>
        <v/>
      </c>
      <c r="GE35" t="str">
        <f>IF(GE34="","",IF($FI34="Y",0,INDEX(Capacity!$S$3:$T$258,MATCH(MOD(INDEX(Capacity!$V$3:$W$258,MATCH(INDEX($J34:$FE34,1,$FJ34),Capacity!$V$3:$V$258,0),2)+GE$9,255),Capacity!$S$3:$S$258,0),2)))</f>
        <v/>
      </c>
      <c r="GF35" t="str">
        <f>IF(GF34="","",IF($FI34="Y",0,INDEX(Capacity!$S$3:$T$258,MATCH(MOD(INDEX(Capacity!$V$3:$W$258,MATCH(INDEX($J34:$FE34,1,$FJ34),Capacity!$V$3:$V$258,0),2)+GF$9,255),Capacity!$S$3:$S$258,0),2)))</f>
        <v/>
      </c>
      <c r="GG35" t="str">
        <f>IF(GG34="","",IF($FI34="Y",0,INDEX(Capacity!$S$3:$T$258,MATCH(MOD(INDEX(Capacity!$V$3:$W$258,MATCH(INDEX($J34:$FE34,1,$FJ34),Capacity!$V$3:$V$258,0),2)+GG$9,255),Capacity!$S$3:$S$258,0),2)))</f>
        <v/>
      </c>
      <c r="GH35" t="str">
        <f>IF(GH34="","",IF($FI34="Y",0,INDEX(Capacity!$S$3:$T$258,MATCH(MOD(INDEX(Capacity!$V$3:$W$258,MATCH(INDEX($J34:$FE34,1,$FJ34),Capacity!$V$3:$V$258,0),2)+GH$9,255),Capacity!$S$3:$S$258,0),2)))</f>
        <v/>
      </c>
      <c r="GI35" t="str">
        <f>IF(GI34="","",IF($FI34="Y",0,INDEX(Capacity!$S$3:$T$258,MATCH(MOD(INDEX(Capacity!$V$3:$W$258,MATCH(INDEX($J34:$FE34,1,$FJ34),Capacity!$V$3:$V$258,0),2)+GI$9,255),Capacity!$S$3:$S$258,0),2)))</f>
        <v/>
      </c>
      <c r="GJ35" t="str">
        <f>IF(GJ34="","",IF($FI34="Y",0,INDEX(Capacity!$S$3:$T$258,MATCH(MOD(INDEX(Capacity!$V$3:$W$258,MATCH(INDEX($J34:$FE34,1,$FJ34),Capacity!$V$3:$V$258,0),2)+GJ$9,255),Capacity!$S$3:$S$258,0),2)))</f>
        <v/>
      </c>
      <c r="GK35" t="str">
        <f>IF(GK34="","",IF($FI34="Y",0,INDEX(Capacity!$S$3:$T$258,MATCH(MOD(INDEX(Capacity!$V$3:$W$258,MATCH(INDEX($J34:$FE34,1,$FJ34),Capacity!$V$3:$V$258,0),2)+GK$9,255),Capacity!$S$3:$S$258,0),2)))</f>
        <v/>
      </c>
      <c r="GL35" t="str">
        <f>IF(GL34="","",IF($FI34="Y",0,INDEX(Capacity!$S$3:$T$258,MATCH(MOD(INDEX(Capacity!$V$3:$W$258,MATCH(INDEX($J34:$FE34,1,$FJ34),Capacity!$V$3:$V$258,0),2)+GL$9,255),Capacity!$S$3:$S$258,0),2)))</f>
        <v/>
      </c>
      <c r="GM35" t="str">
        <f>IF(GM34="","",IF($FI34="Y",0,INDEX(Capacity!$S$3:$T$258,MATCH(MOD(INDEX(Capacity!$V$3:$W$258,MATCH(INDEX($J34:$FE34,1,$FJ34),Capacity!$V$3:$V$258,0),2)+GM$9,255),Capacity!$S$3:$S$258,0),2)))</f>
        <v/>
      </c>
      <c r="GN35" t="str">
        <f>IF(GN34="","",IF($FI34="Y",0,INDEX(Capacity!$S$3:$T$258,MATCH(MOD(INDEX(Capacity!$V$3:$W$258,MATCH(INDEX($J34:$FE34,1,$FJ34),Capacity!$V$3:$V$258,0),2)+GN$9,255),Capacity!$S$3:$S$258,0),2)))</f>
        <v/>
      </c>
      <c r="GO35" t="str">
        <f>IF(GO34="","",IF($FI34="Y",0,INDEX(Capacity!$S$3:$T$258,MATCH(MOD(INDEX(Capacity!$V$3:$W$258,MATCH(INDEX($J34:$FE34,1,$FJ34),Capacity!$V$3:$V$258,0),2)+GO$9,255),Capacity!$S$3:$S$258,0),2)))</f>
        <v/>
      </c>
      <c r="GP35" t="str">
        <f>IF(GP34="","",IF($FI34="Y",0,INDEX(Capacity!$S$3:$T$258,MATCH(MOD(INDEX(Capacity!$V$3:$W$258,MATCH(INDEX($J34:$FE34,1,$FJ34),Capacity!$V$3:$V$258,0),2)+GP$9,255),Capacity!$S$3:$S$258,0),2)))</f>
        <v/>
      </c>
      <c r="GQ35" t="str">
        <f>IF(GQ34="","",IF($FI34="Y",0,INDEX(Capacity!$S$3:$T$258,MATCH(MOD(INDEX(Capacity!$V$3:$W$258,MATCH(INDEX($J34:$FE34,1,$FJ34),Capacity!$V$3:$V$258,0),2)+GQ$9,255),Capacity!$S$3:$S$258,0),2)))</f>
        <v/>
      </c>
      <c r="GR35" t="str">
        <f>IF(GR34="","",IF($FI34="Y",0,INDEX(Capacity!$S$3:$T$258,MATCH(MOD(INDEX(Capacity!$V$3:$W$258,MATCH(INDEX($J34:$FE34,1,$FJ34),Capacity!$V$3:$V$258,0),2)+GR$9,255),Capacity!$S$3:$S$258,0),2)))</f>
        <v/>
      </c>
      <c r="GS35" t="str">
        <f>IF(GS34="","",IF($FI34="Y",0,INDEX(Capacity!$S$3:$T$258,MATCH(MOD(INDEX(Capacity!$V$3:$W$258,MATCH(INDEX($J34:$FE34,1,$FJ34),Capacity!$V$3:$V$258,0),2)+GS$9,255),Capacity!$S$3:$S$258,0),2)))</f>
        <v/>
      </c>
      <c r="GT35" t="str">
        <f>IF(GT34="","",IF($FI34="Y",0,INDEX(Capacity!$S$3:$T$258,MATCH(MOD(INDEX(Capacity!$V$3:$W$258,MATCH(INDEX($J34:$FE34,1,$FJ34),Capacity!$V$3:$V$258,0),2)+GT$9,255),Capacity!$S$3:$S$258,0),2)))</f>
        <v/>
      </c>
      <c r="GU35" t="str">
        <f>IF(GU34="","",IF($FI34="Y",0,INDEX(Capacity!$S$3:$T$258,MATCH(MOD(INDEX(Capacity!$V$3:$W$258,MATCH(INDEX($J34:$FE34,1,$FJ34),Capacity!$V$3:$V$258,0),2)+GU$9,255),Capacity!$S$3:$S$258,0),2)))</f>
        <v/>
      </c>
      <c r="GV35" t="str">
        <f>IF(GV34="","",IF($FI34="Y",0,INDEX(Capacity!$S$3:$T$258,MATCH(MOD(INDEX(Capacity!$V$3:$W$258,MATCH(INDEX($J34:$FE34,1,$FJ34),Capacity!$V$3:$V$258,0),2)+GV$9,255),Capacity!$S$3:$S$258,0),2)))</f>
        <v/>
      </c>
      <c r="GW35" t="str">
        <f>IF(GW34="","",IF($FI34="Y",0,INDEX(Capacity!$S$3:$T$258,MATCH(MOD(INDEX(Capacity!$V$3:$W$258,MATCH(INDEX($J34:$FE34,1,$FJ34),Capacity!$V$3:$V$258,0),2)+GW$9,255),Capacity!$S$3:$S$258,0),2)))</f>
        <v/>
      </c>
      <c r="GX35" t="str">
        <f>IF(GX34="","",IF($FI34="Y",0,INDEX(Capacity!$S$3:$T$258,MATCH(MOD(INDEX(Capacity!$V$3:$W$258,MATCH(INDEX($J34:$FE34,1,$FJ34),Capacity!$V$3:$V$258,0),2)+GX$9,255),Capacity!$S$3:$S$258,0),2)))</f>
        <v/>
      </c>
      <c r="GY35" t="str">
        <f>IF(GY34="","",IF($FI34="Y",0,INDEX(Capacity!$S$3:$T$258,MATCH(MOD(INDEX(Capacity!$V$3:$W$258,MATCH(INDEX($J34:$FE34,1,$FJ34),Capacity!$V$3:$V$258,0),2)+GY$9,255),Capacity!$S$3:$S$258,0),2)))</f>
        <v/>
      </c>
      <c r="GZ35" t="str">
        <f>IF(GZ34="","",IF($FI34="Y",0,INDEX(Capacity!$S$3:$T$258,MATCH(MOD(INDEX(Capacity!$V$3:$W$258,MATCH(INDEX($J34:$FE34,1,$FJ34),Capacity!$V$3:$V$258,0),2)+GZ$9,255),Capacity!$S$3:$S$258,0),2)))</f>
        <v/>
      </c>
      <c r="HA35" t="str">
        <f>IF(HA34="","",IF($FI34="Y",0,INDEX(Capacity!$S$3:$T$258,MATCH(MOD(INDEX(Capacity!$V$3:$W$258,MATCH(INDEX($J34:$FE34,1,$FJ34),Capacity!$V$3:$V$258,0),2)+HA$9,255),Capacity!$S$3:$S$258,0),2)))</f>
        <v/>
      </c>
      <c r="HB35" t="str">
        <f>IF(HB34="","",IF($FI34="Y",0,INDEX(Capacity!$S$3:$T$258,MATCH(MOD(INDEX(Capacity!$V$3:$W$258,MATCH(INDEX($J34:$FE34,1,$FJ34),Capacity!$V$3:$V$258,0),2)+HB$9,255),Capacity!$S$3:$S$258,0),2)))</f>
        <v/>
      </c>
      <c r="HC35" t="str">
        <f>IF(HC34="","",IF($FI34="Y",0,INDEX(Capacity!$S$3:$T$258,MATCH(MOD(INDEX(Capacity!$V$3:$W$258,MATCH(INDEX($J34:$FE34,1,$FJ34),Capacity!$V$3:$V$258,0),2)+HC$9,255),Capacity!$S$3:$S$258,0),2)))</f>
        <v/>
      </c>
      <c r="HD35" t="str">
        <f>IF(HD34="","",IF($FI34="Y",0,INDEX(Capacity!$S$3:$T$258,MATCH(MOD(INDEX(Capacity!$V$3:$W$258,MATCH(INDEX($J34:$FE34,1,$FJ34),Capacity!$V$3:$V$258,0),2)+HD$9,255),Capacity!$S$3:$S$258,0),2)))</f>
        <v/>
      </c>
      <c r="HE35" t="str">
        <f>IF(HE34="","",IF($FI34="Y",0,INDEX(Capacity!$S$3:$T$258,MATCH(MOD(INDEX(Capacity!$V$3:$W$258,MATCH(INDEX($J34:$FE34,1,$FJ34),Capacity!$V$3:$V$258,0),2)+HE$9,255),Capacity!$S$3:$S$258,0),2)))</f>
        <v/>
      </c>
      <c r="HF35" t="str">
        <f>IF(HF34="","",IF($FI34="Y",0,INDEX(Capacity!$S$3:$T$258,MATCH(MOD(INDEX(Capacity!$V$3:$W$258,MATCH(INDEX($J34:$FE34,1,$FJ34),Capacity!$V$3:$V$258,0),2)+HF$9,255),Capacity!$S$3:$S$258,0),2)))</f>
        <v/>
      </c>
      <c r="HG35" t="str">
        <f>IF(HG34="","",IF($FI34="Y",0,INDEX(Capacity!$S$3:$T$258,MATCH(MOD(INDEX(Capacity!$V$3:$W$258,MATCH(INDEX($J34:$FE34,1,$FJ34),Capacity!$V$3:$V$258,0),2)+HG$9,255),Capacity!$S$3:$S$258,0),2)))</f>
        <v/>
      </c>
      <c r="HH35" t="str">
        <f>IF(HH34="","",IF($FI34="Y",0,INDEX(Capacity!$S$3:$T$258,MATCH(MOD(INDEX(Capacity!$V$3:$W$258,MATCH(INDEX($J34:$FE34,1,$FJ34),Capacity!$V$3:$V$258,0),2)+HH$9,255),Capacity!$S$3:$S$258,0),2)))</f>
        <v/>
      </c>
      <c r="HI35" t="str">
        <f>IF(HI34="","",IF($FI34="Y",0,INDEX(Capacity!$S$3:$T$258,MATCH(MOD(INDEX(Capacity!$V$3:$W$258,MATCH(INDEX($J34:$FE34,1,$FJ34),Capacity!$V$3:$V$258,0),2)+HI$9,255),Capacity!$S$3:$S$258,0),2)))</f>
        <v/>
      </c>
      <c r="HJ35" t="str">
        <f>IF(HJ34="","",IF($FI34="Y",0,INDEX(Capacity!$S$3:$T$258,MATCH(MOD(INDEX(Capacity!$V$3:$W$258,MATCH(INDEX($J34:$FE34,1,$FJ34),Capacity!$V$3:$V$258,0),2)+HJ$9,255),Capacity!$S$3:$S$258,0),2)))</f>
        <v/>
      </c>
      <c r="HK35" t="str">
        <f>IF(HK34="","",IF($FI34="Y",0,INDEX(Capacity!$S$3:$T$258,MATCH(MOD(INDEX(Capacity!$V$3:$W$258,MATCH(INDEX($J34:$FE34,1,$FJ34),Capacity!$V$3:$V$258,0),2)+HK$9,255),Capacity!$S$3:$S$258,0),2)))</f>
        <v/>
      </c>
      <c r="HL35" t="str">
        <f>IF(HL34="","",IF($FI34="Y",0,INDEX(Capacity!$S$3:$T$258,MATCH(MOD(INDEX(Capacity!$V$3:$W$258,MATCH(INDEX($J34:$FE34,1,$FJ34),Capacity!$V$3:$V$258,0),2)+HL$9,255),Capacity!$S$3:$S$258,0),2)))</f>
        <v/>
      </c>
      <c r="HM35" t="str">
        <f>IF(HM34="","",IF($FI34="Y",0,INDEX(Capacity!$S$3:$T$258,MATCH(MOD(INDEX(Capacity!$V$3:$W$258,MATCH(INDEX($J34:$FE34,1,$FJ34),Capacity!$V$3:$V$258,0),2)+HM$9,255),Capacity!$S$3:$S$258,0),2)))</f>
        <v/>
      </c>
      <c r="HN35" t="str">
        <f>IF(HN34="","",IF($FI34="Y",0,INDEX(Capacity!$S$3:$T$258,MATCH(MOD(INDEX(Capacity!$V$3:$W$258,MATCH(INDEX($J34:$FE34,1,$FJ34),Capacity!$V$3:$V$258,0),2)+HN$9,255),Capacity!$S$3:$S$258,0),2)))</f>
        <v/>
      </c>
      <c r="HO35" t="str">
        <f>IF(HO34="","",IF($FI34="Y",0,INDEX(Capacity!$S$3:$T$258,MATCH(MOD(INDEX(Capacity!$V$3:$W$258,MATCH(INDEX($J34:$FE34,1,$FJ34),Capacity!$V$3:$V$258,0),2)+HO$9,255),Capacity!$S$3:$S$258,0),2)))</f>
        <v/>
      </c>
      <c r="HP35" t="str">
        <f>IF(HP34="","",IF($FI34="Y",0,INDEX(Capacity!$S$3:$T$258,MATCH(MOD(INDEX(Capacity!$V$3:$W$258,MATCH(INDEX($J34:$FE34,1,$FJ34),Capacity!$V$3:$V$258,0),2)+HP$9,255),Capacity!$S$3:$S$258,0),2)))</f>
        <v/>
      </c>
      <c r="HQ35" t="str">
        <f>IF(HQ34="","",IF($FI34="Y",0,INDEX(Capacity!$S$3:$T$258,MATCH(MOD(INDEX(Capacity!$V$3:$W$258,MATCH(INDEX($J34:$FE34,1,$FJ34),Capacity!$V$3:$V$258,0),2)+HQ$9,255),Capacity!$S$3:$S$258,0),2)))</f>
        <v/>
      </c>
      <c r="HR35" t="str">
        <f>IF(HR34="","",IF($FI34="Y",0,INDEX(Capacity!$S$3:$T$258,MATCH(MOD(INDEX(Capacity!$V$3:$W$258,MATCH(INDEX($J34:$FE34,1,$FJ34),Capacity!$V$3:$V$258,0),2)+HR$9,255),Capacity!$S$3:$S$258,0),2)))</f>
        <v/>
      </c>
      <c r="HS35" t="str">
        <f>IF(HS34="","",IF($FI34="Y",0,INDEX(Capacity!$S$3:$T$258,MATCH(MOD(INDEX(Capacity!$V$3:$W$258,MATCH(INDEX($J34:$FE34,1,$FJ34),Capacity!$V$3:$V$258,0),2)+HS$9,255),Capacity!$S$3:$S$258,0),2)))</f>
        <v/>
      </c>
      <c r="HT35" t="str">
        <f>IF(HT34="","",IF($FI34="Y",0,INDEX(Capacity!$S$3:$T$258,MATCH(MOD(INDEX(Capacity!$V$3:$W$258,MATCH(INDEX($J34:$FE34,1,$FJ34),Capacity!$V$3:$V$258,0),2)+HT$9,255),Capacity!$S$3:$S$258,0),2)))</f>
        <v/>
      </c>
      <c r="HU35" t="str">
        <f>IF(HU34="","",IF($FI34="Y",0,INDEX(Capacity!$S$3:$T$258,MATCH(MOD(INDEX(Capacity!$V$3:$W$258,MATCH(INDEX($J34:$FE34,1,$FJ34),Capacity!$V$3:$V$258,0),2)+HU$9,255),Capacity!$S$3:$S$258,0),2)))</f>
        <v/>
      </c>
      <c r="HV35" t="str">
        <f>IF(HV34="","",IF($FI34="Y",0,INDEX(Capacity!$S$3:$T$258,MATCH(MOD(INDEX(Capacity!$V$3:$W$258,MATCH(INDEX($J34:$FE34,1,$FJ34),Capacity!$V$3:$V$258,0),2)+HV$9,255),Capacity!$S$3:$S$258,0),2)))</f>
        <v/>
      </c>
      <c r="HW35" t="str">
        <f>IF(HW34="","",IF($FI34="Y",0,INDEX(Capacity!$S$3:$T$258,MATCH(MOD(INDEX(Capacity!$V$3:$W$258,MATCH(INDEX($J34:$FE34,1,$FJ34),Capacity!$V$3:$V$258,0),2)+HW$9,255),Capacity!$S$3:$S$258,0),2)))</f>
        <v/>
      </c>
      <c r="HX35" t="str">
        <f>IF(HX34="","",IF($FI34="Y",0,INDEX(Capacity!$S$3:$T$258,MATCH(MOD(INDEX(Capacity!$V$3:$W$258,MATCH(INDEX($J34:$FE34,1,$FJ34),Capacity!$V$3:$V$258,0),2)+HX$9,255),Capacity!$S$3:$S$258,0),2)))</f>
        <v/>
      </c>
      <c r="HY35" t="str">
        <f>IF(HY34="","",IF($FI34="Y",0,INDEX(Capacity!$S$3:$T$258,MATCH(MOD(INDEX(Capacity!$V$3:$W$258,MATCH(INDEX($J34:$FE34,1,$FJ34),Capacity!$V$3:$V$258,0),2)+HY$9,255),Capacity!$S$3:$S$258,0),2)))</f>
        <v/>
      </c>
      <c r="HZ35" t="str">
        <f>IF(HZ34="","",IF($FI34="Y",0,INDEX(Capacity!$S$3:$T$258,MATCH(MOD(INDEX(Capacity!$V$3:$W$258,MATCH(INDEX($J34:$FE34,1,$FJ34),Capacity!$V$3:$V$258,0),2)+HZ$9,255),Capacity!$S$3:$S$258,0),2)))</f>
        <v/>
      </c>
      <c r="IA35" t="str">
        <f>IF(IA34="","",IF($FI34="Y",0,INDEX(Capacity!$S$3:$T$258,MATCH(MOD(INDEX(Capacity!$V$3:$W$258,MATCH(INDEX($J34:$FE34,1,$FJ34),Capacity!$V$3:$V$258,0),2)+IA$9,255),Capacity!$S$3:$S$258,0),2)))</f>
        <v/>
      </c>
      <c r="IB35" t="str">
        <f>IF(IB34="","",IF($FI34="Y",0,INDEX(Capacity!$S$3:$T$258,MATCH(MOD(INDEX(Capacity!$V$3:$W$258,MATCH(INDEX($J34:$FE34,1,$FJ34),Capacity!$V$3:$V$258,0),2)+IB$9,255),Capacity!$S$3:$S$258,0),2)))</f>
        <v/>
      </c>
      <c r="IC35" t="str">
        <f>IF(IC34="","",IF($FI34="Y",0,INDEX(Capacity!$S$3:$T$258,MATCH(MOD(INDEX(Capacity!$V$3:$W$258,MATCH(INDEX($J34:$FE34,1,$FJ34),Capacity!$V$3:$V$258,0),2)+IC$9,255),Capacity!$S$3:$S$258,0),2)))</f>
        <v/>
      </c>
      <c r="ID35" t="str">
        <f>IF(ID34="","",IF($FI34="Y",0,INDEX(Capacity!$S$3:$T$258,MATCH(MOD(INDEX(Capacity!$V$3:$W$258,MATCH(INDEX($J34:$FE34,1,$FJ34),Capacity!$V$3:$V$258,0),2)+ID$9,255),Capacity!$S$3:$S$258,0),2)))</f>
        <v/>
      </c>
      <c r="IE35" t="str">
        <f>IF(IE34="","",IF($FI34="Y",0,INDEX(Capacity!$S$3:$T$258,MATCH(MOD(INDEX(Capacity!$V$3:$W$258,MATCH(INDEX($J34:$FE34,1,$FJ34),Capacity!$V$3:$V$258,0),2)+IE$9,255),Capacity!$S$3:$S$258,0),2)))</f>
        <v/>
      </c>
      <c r="IF35" t="str">
        <f>IF(IF34="","",IF($FI34="Y",0,INDEX(Capacity!$S$3:$T$258,MATCH(MOD(INDEX(Capacity!$V$3:$W$258,MATCH(INDEX($J34:$FE34,1,$FJ34),Capacity!$V$3:$V$258,0),2)+IF$9,255),Capacity!$S$3:$S$258,0),2)))</f>
        <v/>
      </c>
      <c r="IG35" t="str">
        <f>IF(IG34="","",IF($FI34="Y",0,INDEX(Capacity!$S$3:$T$258,MATCH(MOD(INDEX(Capacity!$V$3:$W$258,MATCH(INDEX($J34:$FE34,1,$FJ34),Capacity!$V$3:$V$258,0),2)+IG$9,255),Capacity!$S$3:$S$258,0),2)))</f>
        <v/>
      </c>
      <c r="IH35" t="str">
        <f>IF(IH34="","",IF($FI34="Y",0,INDEX(Capacity!$S$3:$T$258,MATCH(MOD(INDEX(Capacity!$V$3:$W$258,MATCH(INDEX($J34:$FE34,1,$FJ34),Capacity!$V$3:$V$258,0),2)+IH$9,255),Capacity!$S$3:$S$258,0),2)))</f>
        <v/>
      </c>
      <c r="II35" t="str">
        <f>IF(II34="","",IF($FI34="Y",0,INDEX(Capacity!$S$3:$T$258,MATCH(MOD(INDEX(Capacity!$V$3:$W$258,MATCH(INDEX($J34:$FE34,1,$FJ34),Capacity!$V$3:$V$258,0),2)+II$9,255),Capacity!$S$3:$S$258,0),2)))</f>
        <v/>
      </c>
      <c r="IJ35" t="str">
        <f>IF(IJ34="","",IF($FI34="Y",0,INDEX(Capacity!$S$3:$T$258,MATCH(MOD(INDEX(Capacity!$V$3:$W$258,MATCH(INDEX($J34:$FE34,1,$FJ34),Capacity!$V$3:$V$258,0),2)+IJ$9,255),Capacity!$S$3:$S$258,0),2)))</f>
        <v/>
      </c>
      <c r="IK35" t="str">
        <f>IF(IK34="","",IF($FI34="Y",0,INDEX(Capacity!$S$3:$T$258,MATCH(MOD(INDEX(Capacity!$V$3:$W$258,MATCH(INDEX($J34:$FE34,1,$FJ34),Capacity!$V$3:$V$258,0),2)+IK$9,255),Capacity!$S$3:$S$258,0),2)))</f>
        <v/>
      </c>
      <c r="IL35" t="str">
        <f>IF(IL34="","",IF($FI34="Y",0,INDEX(Capacity!$S$3:$T$258,MATCH(MOD(INDEX(Capacity!$V$3:$W$258,MATCH(INDEX($J34:$FE34,1,$FJ34),Capacity!$V$3:$V$258,0),2)+IL$9,255),Capacity!$S$3:$S$258,0),2)))</f>
        <v/>
      </c>
      <c r="IM35" t="str">
        <f>IF(IM34="","",IF($FI34="Y",0,INDEX(Capacity!$S$3:$T$258,MATCH(MOD(INDEX(Capacity!$V$3:$W$258,MATCH(INDEX($J34:$FE34,1,$FJ34),Capacity!$V$3:$V$258,0),2)+IM$9,255),Capacity!$S$3:$S$258,0),2)))</f>
        <v/>
      </c>
      <c r="IN35" t="str">
        <f>IF(IN34="","",IF($FI34="Y",0,INDEX(Capacity!$S$3:$T$258,MATCH(MOD(INDEX(Capacity!$V$3:$W$258,MATCH(INDEX($J34:$FE34,1,$FJ34),Capacity!$V$3:$V$258,0),2)+IN$9,255),Capacity!$S$3:$S$258,0),2)))</f>
        <v/>
      </c>
      <c r="IO35" t="str">
        <f>IF(IO34="","",IF($FI34="Y",0,INDEX(Capacity!$S$3:$T$258,MATCH(MOD(INDEX(Capacity!$V$3:$W$258,MATCH(INDEX($J34:$FE34,1,$FJ34),Capacity!$V$3:$V$258,0),2)+IO$9,255),Capacity!$S$3:$S$258,0),2)))</f>
        <v/>
      </c>
      <c r="IP35" t="str">
        <f>IF(IP34="","",IF($FI34="Y",0,INDEX(Capacity!$S$3:$T$258,MATCH(MOD(INDEX(Capacity!$V$3:$W$258,MATCH(INDEX($J34:$FE34,1,$FJ34),Capacity!$V$3:$V$258,0),2)+IP$9,255),Capacity!$S$3:$S$258,0),2)))</f>
        <v/>
      </c>
      <c r="IQ35" t="str">
        <f>IF(IQ34="","",IF($FI34="Y",0,INDEX(Capacity!$S$3:$T$258,MATCH(MOD(INDEX(Capacity!$V$3:$W$258,MATCH(INDEX($J34:$FE34,1,$FJ34),Capacity!$V$3:$V$258,0),2)+IQ$9,255),Capacity!$S$3:$S$258,0),2)))</f>
        <v/>
      </c>
      <c r="IR35" t="str">
        <f>IF(IR34="","",IF($FI34="Y",0,INDEX(Capacity!$S$3:$T$258,MATCH(MOD(INDEX(Capacity!$V$3:$W$258,MATCH(INDEX($J34:$FE34,1,$FJ34),Capacity!$V$3:$V$258,0),2)+IR$9,255),Capacity!$S$3:$S$258,0),2)))</f>
        <v/>
      </c>
      <c r="IS35" t="str">
        <f>IF(IS34="","",IF($FI34="Y",0,INDEX(Capacity!$S$3:$T$258,MATCH(MOD(INDEX(Capacity!$V$3:$W$258,MATCH(INDEX($J34:$FE34,1,$FJ34),Capacity!$V$3:$V$258,0),2)+IS$9,255),Capacity!$S$3:$S$258,0),2)))</f>
        <v/>
      </c>
      <c r="IT35" t="str">
        <f>IF(IT34="","",IF($FI34="Y",0,INDEX(Capacity!$S$3:$T$258,MATCH(MOD(INDEX(Capacity!$V$3:$W$258,MATCH(INDEX($J34:$FE34,1,$FJ34),Capacity!$V$3:$V$258,0),2)+IT$9,255),Capacity!$S$3:$S$258,0),2)))</f>
        <v/>
      </c>
      <c r="IU35" t="str">
        <f>IF(IU34="","",IF($FI34="Y",0,INDEX(Capacity!$S$3:$T$258,MATCH(MOD(INDEX(Capacity!$V$3:$W$258,MATCH(INDEX($J34:$FE34,1,$FJ34),Capacity!$V$3:$V$258,0),2)+IU$9,255),Capacity!$S$3:$S$258,0),2)))</f>
        <v/>
      </c>
      <c r="IV35" t="str">
        <f>IF(IV34="","",IF($FI34="Y",0,INDEX(Capacity!$S$3:$T$258,MATCH(MOD(INDEX(Capacity!$V$3:$W$258,MATCH(INDEX($J34:$FE34,1,$FJ34),Capacity!$V$3:$V$258,0),2)+IV$9,255),Capacity!$S$3:$S$258,0),2)))</f>
        <v/>
      </c>
      <c r="IW35" t="str">
        <f>IF(IW34="","",IF($FI34="Y",0,INDEX(Capacity!$S$3:$T$258,MATCH(MOD(INDEX(Capacity!$V$3:$W$258,MATCH(INDEX($J34:$FE34,1,$FJ34),Capacity!$V$3:$V$258,0),2)+IW$9,255),Capacity!$S$3:$S$258,0),2)))</f>
        <v/>
      </c>
      <c r="IX35" t="str">
        <f>IF(IX34="","",IF($FI34="Y",0,INDEX(Capacity!$S$3:$T$258,MATCH(MOD(INDEX(Capacity!$V$3:$W$258,MATCH(INDEX($J34:$FE34,1,$FJ34),Capacity!$V$3:$V$258,0),2)+IX$9,255),Capacity!$S$3:$S$258,0),2)))</f>
        <v/>
      </c>
      <c r="IY35" t="str">
        <f>IF(IY34="","",IF($FI34="Y",0,INDEX(Capacity!$S$3:$T$258,MATCH(MOD(INDEX(Capacity!$V$3:$W$258,MATCH(INDEX($J34:$FE34,1,$FJ34),Capacity!$V$3:$V$258,0),2)+IY$9,255),Capacity!$S$3:$S$258,0),2)))</f>
        <v/>
      </c>
      <c r="IZ35" t="str">
        <f>IF(IZ34="","",IF($FI34="Y",0,INDEX(Capacity!$S$3:$T$258,MATCH(MOD(INDEX(Capacity!$V$3:$W$258,MATCH(INDEX($J34:$FE34,1,$FJ34),Capacity!$V$3:$V$258,0),2)+IZ$9,255),Capacity!$S$3:$S$258,0),2)))</f>
        <v/>
      </c>
      <c r="JA35" t="str">
        <f>IF(JA34="","",IF($FI34="Y",0,INDEX(Capacity!$S$3:$T$258,MATCH(MOD(INDEX(Capacity!$V$3:$W$258,MATCH(INDEX($J34:$FE34,1,$FJ34),Capacity!$V$3:$V$258,0),2)+JA$9,255),Capacity!$S$3:$S$258,0),2)))</f>
        <v/>
      </c>
      <c r="JB35" t="str">
        <f>IF(JB34="","",IF($FI34="Y",0,INDEX(Capacity!$S$3:$T$258,MATCH(MOD(INDEX(Capacity!$V$3:$W$258,MATCH(INDEX($J34:$FE34,1,$FJ34),Capacity!$V$3:$V$258,0),2)+JB$9,255),Capacity!$S$3:$S$258,0),2)))</f>
        <v/>
      </c>
      <c r="JC35" t="str">
        <f>IF(JC34="","",IF($FI34="Y",0,INDEX(Capacity!$S$3:$T$258,MATCH(MOD(INDEX(Capacity!$V$3:$W$258,MATCH(INDEX($J34:$FE34,1,$FJ34),Capacity!$V$3:$V$258,0),2)+JC$9,255),Capacity!$S$3:$S$258,0),2)))</f>
        <v/>
      </c>
      <c r="JD35" t="str">
        <f>IF(JD34="","",IF($FI34="Y",0,INDEX(Capacity!$S$3:$T$258,MATCH(MOD(INDEX(Capacity!$V$3:$W$258,MATCH(INDEX($J34:$FE34,1,$FJ34),Capacity!$V$3:$V$258,0),2)+JD$9,255),Capacity!$S$3:$S$258,0),2)))</f>
        <v/>
      </c>
      <c r="JE35" t="str">
        <f>IF(JE34="","",IF($FI34="Y",0,INDEX(Capacity!$S$3:$T$258,MATCH(MOD(INDEX(Capacity!$V$3:$W$258,MATCH(INDEX($J34:$FE34,1,$FJ34),Capacity!$V$3:$V$258,0),2)+JE$9,255),Capacity!$S$3:$S$258,0),2)))</f>
        <v/>
      </c>
      <c r="JF35" t="str">
        <f>IF(JF34="","",IF($FI34="Y",0,INDEX(Capacity!$S$3:$T$258,MATCH(MOD(INDEX(Capacity!$V$3:$W$258,MATCH(INDEX($J34:$FE34,1,$FJ34),Capacity!$V$3:$V$258,0),2)+JF$9,255),Capacity!$S$3:$S$258,0),2)))</f>
        <v/>
      </c>
      <c r="JG35" t="str">
        <f>IF(JG34="","",IF($FI34="Y",0,INDEX(Capacity!$S$3:$T$258,MATCH(MOD(INDEX(Capacity!$V$3:$W$258,MATCH(INDEX($J34:$FE34,1,$FJ34),Capacity!$V$3:$V$258,0),2)+JG$9,255),Capacity!$S$3:$S$258,0),2)))</f>
        <v/>
      </c>
      <c r="JH35" t="str">
        <f>IF(JH34="","",IF($FI34="Y",0,INDEX(Capacity!$S$3:$T$258,MATCH(MOD(INDEX(Capacity!$V$3:$W$258,MATCH(INDEX($J34:$FE34,1,$FJ34),Capacity!$V$3:$V$258,0),2)+JH$9,255),Capacity!$S$3:$S$258,0),2)))</f>
        <v/>
      </c>
      <c r="JI35" t="str">
        <f>IF(JI34="","",IF($FI34="Y",0,INDEX(Capacity!$S$3:$T$258,MATCH(MOD(INDEX(Capacity!$V$3:$W$258,MATCH(INDEX($J34:$FE34,1,$FJ34),Capacity!$V$3:$V$258,0),2)+JI$9,255),Capacity!$S$3:$S$258,0),2)))</f>
        <v/>
      </c>
      <c r="JJ35" t="str">
        <f>IF(JJ34="","",IF($FI34="Y",0,INDEX(Capacity!$S$3:$T$258,MATCH(MOD(INDEX(Capacity!$V$3:$W$258,MATCH(INDEX($J34:$FE34,1,$FJ34),Capacity!$V$3:$V$258,0),2)+JJ$9,255),Capacity!$S$3:$S$258,0),2)))</f>
        <v/>
      </c>
      <c r="JK35" t="str">
        <f>IF(JK34="","",IF($FI34="Y",0,INDEX(Capacity!$S$3:$T$258,MATCH(MOD(INDEX(Capacity!$V$3:$W$258,MATCH(INDEX($J34:$FE34,1,$FJ34),Capacity!$V$3:$V$258,0),2)+JK$9,255),Capacity!$S$3:$S$258,0),2)))</f>
        <v/>
      </c>
      <c r="JL35" t="str">
        <f>IF(JL34="","",IF($FI34="Y",0,INDEX(Capacity!$S$3:$T$258,MATCH(MOD(INDEX(Capacity!$V$3:$W$258,MATCH(INDEX($J34:$FE34,1,$FJ34),Capacity!$V$3:$V$258,0),2)+JL$9,255),Capacity!$S$3:$S$258,0),2)))</f>
        <v/>
      </c>
      <c r="JM35" t="str">
        <f>IF(JM34="","",IF($FI34="Y",0,INDEX(Capacity!$S$3:$T$258,MATCH(MOD(INDEX(Capacity!$V$3:$W$258,MATCH(INDEX($J34:$FE34,1,$FJ34),Capacity!$V$3:$V$258,0),2)+JM$9,255),Capacity!$S$3:$S$258,0),2)))</f>
        <v/>
      </c>
      <c r="JN35" t="str">
        <f>IF(JN34="","",IF($FI34="Y",0,INDEX(Capacity!$S$3:$T$258,MATCH(MOD(INDEX(Capacity!$V$3:$W$258,MATCH(INDEX($J34:$FE34,1,$FJ34),Capacity!$V$3:$V$258,0),2)+JN$9,255),Capacity!$S$3:$S$258,0),2)))</f>
        <v/>
      </c>
      <c r="JO35" t="str">
        <f>IF(JO34="","",IF($FI34="Y",0,INDEX(Capacity!$S$3:$T$258,MATCH(MOD(INDEX(Capacity!$V$3:$W$258,MATCH(INDEX($J34:$FE34,1,$FJ34),Capacity!$V$3:$V$258,0),2)+JO$9,255),Capacity!$S$3:$S$258,0),2)))</f>
        <v/>
      </c>
      <c r="JP35" t="str">
        <f>IF(JP34="","",IF($FI34="Y",0,INDEX(Capacity!$S$3:$T$258,MATCH(MOD(INDEX(Capacity!$V$3:$W$258,MATCH(INDEX($J34:$FE34,1,$FJ34),Capacity!$V$3:$V$258,0),2)+JP$9,255),Capacity!$S$3:$S$258,0),2)))</f>
        <v/>
      </c>
      <c r="JQ35" t="str">
        <f>IF(JQ34="","",IF($FI34="Y",0,INDEX(Capacity!$S$3:$T$258,MATCH(MOD(INDEX(Capacity!$V$3:$W$258,MATCH(INDEX($J34:$FE34,1,$FJ34),Capacity!$V$3:$V$258,0),2)+JQ$9,255),Capacity!$S$3:$S$258,0),2)))</f>
        <v/>
      </c>
      <c r="JR35" t="str">
        <f>IF(JR34="","",IF($FI34="Y",0,INDEX(Capacity!$S$3:$T$258,MATCH(MOD(INDEX(Capacity!$V$3:$W$258,MATCH(INDEX($J34:$FE34,1,$FJ34),Capacity!$V$3:$V$258,0),2)+JR$9,255),Capacity!$S$3:$S$258,0),2)))</f>
        <v/>
      </c>
      <c r="JS35" t="str">
        <f>IF(JS34="","",IF($FI34="Y",0,INDEX(Capacity!$S$3:$T$258,MATCH(MOD(INDEX(Capacity!$V$3:$W$258,MATCH(INDEX($J34:$FE34,1,$FJ34),Capacity!$V$3:$V$258,0),2)+JS$9,255),Capacity!$S$3:$S$258,0),2)))</f>
        <v/>
      </c>
      <c r="JT35" t="str">
        <f>IF(JT34="","",IF($FI34="Y",0,INDEX(Capacity!$S$3:$T$258,MATCH(MOD(INDEX(Capacity!$V$3:$W$258,MATCH(INDEX($J34:$FE34,1,$FJ34),Capacity!$V$3:$V$258,0),2)+JT$9,255),Capacity!$S$3:$S$258,0),2)))</f>
        <v/>
      </c>
      <c r="JU35" t="str">
        <f>IF(JU34="","",IF($FI34="Y",0,INDEX(Capacity!$S$3:$T$258,MATCH(MOD(INDEX(Capacity!$V$3:$W$258,MATCH(INDEX($J34:$FE34,1,$FJ34),Capacity!$V$3:$V$258,0),2)+JU$9,255),Capacity!$S$3:$S$258,0),2)))</f>
        <v/>
      </c>
      <c r="JV35" t="str">
        <f>IF(JV34="","",IF($FI34="Y",0,INDEX(Capacity!$S$3:$T$258,MATCH(MOD(INDEX(Capacity!$V$3:$W$258,MATCH(INDEX($J34:$FE34,1,$FJ34),Capacity!$V$3:$V$258,0),2)+JV$9,255),Capacity!$S$3:$S$258,0),2)))</f>
        <v/>
      </c>
      <c r="JW35" t="str">
        <f>IF(JW34="","",IF($FI34="Y",0,INDEX(Capacity!$S$3:$T$258,MATCH(MOD(INDEX(Capacity!$V$3:$W$258,MATCH(INDEX($J34:$FE34,1,$FJ34),Capacity!$V$3:$V$258,0),2)+JW$9,255),Capacity!$S$3:$S$258,0),2)))</f>
        <v/>
      </c>
      <c r="JX35" t="str">
        <f>IF(JX34="","",IF($FI34="Y",0,INDEX(Capacity!$S$3:$T$258,MATCH(MOD(INDEX(Capacity!$V$3:$W$258,MATCH(INDEX($J34:$FE34,1,$FJ34),Capacity!$V$3:$V$258,0),2)+JX$9,255),Capacity!$S$3:$S$258,0),2)))</f>
        <v/>
      </c>
      <c r="JY35" t="str">
        <f>IF(JY34="","",IF($FI34="Y",0,INDEX(Capacity!$S$3:$T$258,MATCH(MOD(INDEX(Capacity!$V$3:$W$258,MATCH(INDEX($J34:$FE34,1,$FJ34),Capacity!$V$3:$V$258,0),2)+JY$9,255),Capacity!$S$3:$S$258,0),2)))</f>
        <v/>
      </c>
      <c r="JZ35" t="str">
        <f>IF(JZ34="","",IF($FI34="Y",0,INDEX(Capacity!$S$3:$T$258,MATCH(MOD(INDEX(Capacity!$V$3:$W$258,MATCH(INDEX($J34:$FE34,1,$FJ34),Capacity!$V$3:$V$258,0),2)+JZ$9,255),Capacity!$S$3:$S$258,0),2)))</f>
        <v/>
      </c>
      <c r="KA35" t="str">
        <f>IF(KA34="","",IF($FI34="Y",0,INDEX(Capacity!$S$3:$T$258,MATCH(MOD(INDEX(Capacity!$V$3:$W$258,MATCH(INDEX($J34:$FE34,1,$FJ34),Capacity!$V$3:$V$258,0),2)+KA$9,255),Capacity!$S$3:$S$258,0),2)))</f>
        <v/>
      </c>
      <c r="KB35" t="str">
        <f>IF(KB34="","",IF($FI34="Y",0,INDEX(Capacity!$S$3:$T$258,MATCH(MOD(INDEX(Capacity!$V$3:$W$258,MATCH(INDEX($J34:$FE34,1,$FJ34),Capacity!$V$3:$V$258,0),2)+KB$9,255),Capacity!$S$3:$S$258,0),2)))</f>
        <v/>
      </c>
      <c r="KC35" t="str">
        <f>IF(KC34="","",IF($FI34="Y",0,INDEX(Capacity!$S$3:$T$258,MATCH(MOD(INDEX(Capacity!$V$3:$W$258,MATCH(INDEX($J34:$FE34,1,$FJ34),Capacity!$V$3:$V$258,0),2)+KC$9,255),Capacity!$S$3:$S$258,0),2)))</f>
        <v/>
      </c>
      <c r="KD35" t="str">
        <f>IF(KD34="","",IF($FI34="Y",0,INDEX(Capacity!$S$3:$T$258,MATCH(MOD(INDEX(Capacity!$V$3:$W$258,MATCH(INDEX($J34:$FE34,1,$FJ34),Capacity!$V$3:$V$258,0),2)+KD$9,255),Capacity!$S$3:$S$258,0),2)))</f>
        <v/>
      </c>
      <c r="KE35" t="str">
        <f>IF(KE34="","",IF($FI34="Y",0,INDEX(Capacity!$S$3:$T$258,MATCH(MOD(INDEX(Capacity!$V$3:$W$258,MATCH(INDEX($J34:$FE34,1,$FJ34),Capacity!$V$3:$V$258,0),2)+KE$9,255),Capacity!$S$3:$S$258,0),2)))</f>
        <v/>
      </c>
      <c r="KF35" t="str">
        <f>IF(KF34="","",IF($FI34="Y",0,INDEX(Capacity!$S$3:$T$258,MATCH(MOD(INDEX(Capacity!$V$3:$W$258,MATCH(INDEX($J34:$FE34,1,$FJ34),Capacity!$V$3:$V$258,0),2)+KF$9,255),Capacity!$S$3:$S$258,0),2)))</f>
        <v/>
      </c>
      <c r="KG35" t="str">
        <f>IF(KG34="","",IF($FI34="Y",0,INDEX(Capacity!$S$3:$T$258,MATCH(MOD(INDEX(Capacity!$V$3:$W$258,MATCH(INDEX($J34:$FE34,1,$FJ34),Capacity!$V$3:$V$258,0),2)+KG$9,255),Capacity!$S$3:$S$258,0),2)))</f>
        <v/>
      </c>
      <c r="KH35" t="str">
        <f>IF(KH34="","",IF($FI34="Y",0,INDEX(Capacity!$S$3:$T$258,MATCH(MOD(INDEX(Capacity!$V$3:$W$258,MATCH(INDEX($J34:$FE34,1,$FJ34),Capacity!$V$3:$V$258,0),2)+KH$9,255),Capacity!$S$3:$S$258,0),2)))</f>
        <v/>
      </c>
      <c r="KI35" t="str">
        <f>IF(KI34="","",IF($FI34="Y",0,INDEX(Capacity!$S$3:$T$258,MATCH(MOD(INDEX(Capacity!$V$3:$W$258,MATCH(INDEX($J34:$FE34,1,$FJ34),Capacity!$V$3:$V$258,0),2)+KI$9,255),Capacity!$S$3:$S$258,0),2)))</f>
        <v/>
      </c>
      <c r="KJ35" t="str">
        <f>IF(KJ34="","",IF($FI34="Y",0,INDEX(Capacity!$S$3:$T$258,MATCH(MOD(INDEX(Capacity!$V$3:$W$258,MATCH(INDEX($J34:$FE34,1,$FJ34),Capacity!$V$3:$V$258,0),2)+KJ$9,255),Capacity!$S$3:$S$258,0),2)))</f>
        <v/>
      </c>
      <c r="KK35" t="str">
        <f>IF(KK34="","",IF($FI34="Y",0,INDEX(Capacity!$S$3:$T$258,MATCH(MOD(INDEX(Capacity!$V$3:$W$258,MATCH(INDEX($J34:$FE34,1,$FJ34),Capacity!$V$3:$V$258,0),2)+KK$9,255),Capacity!$S$3:$S$258,0),2)))</f>
        <v/>
      </c>
      <c r="KL35" t="str">
        <f>IF(KL34="","",IF($FI34="Y",0,INDEX(Capacity!$S$3:$T$258,MATCH(MOD(INDEX(Capacity!$V$3:$W$258,MATCH(INDEX($J34:$FE34,1,$FJ34),Capacity!$V$3:$V$258,0),2)+KL$9,255),Capacity!$S$3:$S$258,0),2)))</f>
        <v/>
      </c>
      <c r="KM35" t="str">
        <f>IF(KM34="","",IF($FI34="Y",0,INDEX(Capacity!$S$3:$T$258,MATCH(MOD(INDEX(Capacity!$V$3:$W$258,MATCH(INDEX($J34:$FE34,1,$FJ34),Capacity!$V$3:$V$258,0),2)+KM$9,255),Capacity!$S$3:$S$258,0),2)))</f>
        <v/>
      </c>
      <c r="KN35" t="str">
        <f>IF(KN34="","",IF($FI34="Y",0,INDEX(Capacity!$S$3:$T$258,MATCH(MOD(INDEX(Capacity!$V$3:$W$258,MATCH(INDEX($J34:$FE34,1,$FJ34),Capacity!$V$3:$V$258,0),2)+KN$9,255),Capacity!$S$3:$S$258,0),2)))</f>
        <v/>
      </c>
      <c r="KO35" t="str">
        <f>IF(KO34="","",IF($FI34="Y",0,INDEX(Capacity!$S$3:$T$258,MATCH(MOD(INDEX(Capacity!$V$3:$W$258,MATCH(INDEX($J34:$FE34,1,$FJ34),Capacity!$V$3:$V$258,0),2)+KO$9,255),Capacity!$S$3:$S$258,0),2)))</f>
        <v/>
      </c>
      <c r="KP35" t="str">
        <f>IF(KP34="","",IF($FI34="Y",0,INDEX(Capacity!$S$3:$T$258,MATCH(MOD(INDEX(Capacity!$V$3:$W$258,MATCH(INDEX($J34:$FE34,1,$FJ34),Capacity!$V$3:$V$258,0),2)+KP$9,255),Capacity!$S$3:$S$258,0),2)))</f>
        <v/>
      </c>
      <c r="KQ35" t="str">
        <f>IF(KQ34="","",IF($FI34="Y",0,INDEX(Capacity!$S$3:$T$258,MATCH(MOD(INDEX(Capacity!$V$3:$W$258,MATCH(INDEX($J34:$FE34,1,$FJ34),Capacity!$V$3:$V$258,0),2)+KQ$9,255),Capacity!$S$3:$S$258,0),2)))</f>
        <v/>
      </c>
      <c r="KR35" t="str">
        <f>IF(KR34="","",IF($FI34="Y",0,INDEX(Capacity!$S$3:$T$258,MATCH(MOD(INDEX(Capacity!$V$3:$W$258,MATCH(INDEX($J34:$FE34,1,$FJ34),Capacity!$V$3:$V$258,0),2)+KR$9,255),Capacity!$S$3:$S$258,0),2)))</f>
        <v/>
      </c>
      <c r="KS35" t="str">
        <f>IF(KS34="","",IF($FI34="Y",0,INDEX(Capacity!$S$3:$T$258,MATCH(MOD(INDEX(Capacity!$V$3:$W$258,MATCH(INDEX($J34:$FE34,1,$FJ34),Capacity!$V$3:$V$258,0),2)+KS$9,255),Capacity!$S$3:$S$258,0),2)))</f>
        <v/>
      </c>
      <c r="KT35" t="str">
        <f>IF(KT34="","",IF($FI34="Y",0,INDEX(Capacity!$S$3:$T$258,MATCH(MOD(INDEX(Capacity!$V$3:$W$258,MATCH(INDEX($J34:$FE34,1,$FJ34),Capacity!$V$3:$V$258,0),2)+KT$9,255),Capacity!$S$3:$S$258,0),2)))</f>
        <v/>
      </c>
      <c r="KU35" t="str">
        <f>IF(KU34="","",IF($FI34="Y",0,INDEX(Capacity!$S$3:$T$258,MATCH(MOD(INDEX(Capacity!$V$3:$W$258,MATCH(INDEX($J34:$FE34,1,$FJ34),Capacity!$V$3:$V$258,0),2)+KU$9,255),Capacity!$S$3:$S$258,0),2)))</f>
        <v/>
      </c>
      <c r="KV35" t="str">
        <f>IF(KV34="","",IF($FI34="Y",0,INDEX(Capacity!$S$3:$T$258,MATCH(MOD(INDEX(Capacity!$V$3:$W$258,MATCH(INDEX($J34:$FE34,1,$FJ34),Capacity!$V$3:$V$258,0),2)+KV$9,255),Capacity!$S$3:$S$258,0),2)))</f>
        <v/>
      </c>
      <c r="KW35" t="str">
        <f>IF(KW34="","",IF($FI34="Y",0,INDEX(Capacity!$S$3:$T$258,MATCH(MOD(INDEX(Capacity!$V$3:$W$258,MATCH(INDEX($J34:$FE34,1,$FJ34),Capacity!$V$3:$V$258,0),2)+KW$9,255),Capacity!$S$3:$S$258,0),2)))</f>
        <v/>
      </c>
      <c r="KX35" t="str">
        <f>IF(KX34="","",IF($FI34="Y",0,INDEX(Capacity!$S$3:$T$258,MATCH(MOD(INDEX(Capacity!$V$3:$W$258,MATCH(INDEX($J34:$FE34,1,$FJ34),Capacity!$V$3:$V$258,0),2)+KX$9,255),Capacity!$S$3:$S$258,0),2)))</f>
        <v/>
      </c>
      <c r="KY35" t="str">
        <f>IF(KY34="","",IF($FI34="Y",0,INDEX(Capacity!$S$3:$T$258,MATCH(MOD(INDEX(Capacity!$V$3:$W$258,MATCH(INDEX($J34:$FE34,1,$FJ34),Capacity!$V$3:$V$258,0),2)+KY$9,255),Capacity!$S$3:$S$258,0),2)))</f>
        <v/>
      </c>
      <c r="KZ35" t="str">
        <f>IF(KZ34="","",IF($FI34="Y",0,INDEX(Capacity!$S$3:$T$258,MATCH(MOD(INDEX(Capacity!$V$3:$W$258,MATCH(INDEX($J34:$FE34,1,$FJ34),Capacity!$V$3:$V$258,0),2)+KZ$9,255),Capacity!$S$3:$S$258,0),2)))</f>
        <v/>
      </c>
      <c r="LA35" t="str">
        <f>IF(LA34="","",IF($FI34="Y",0,INDEX(Capacity!$S$3:$T$258,MATCH(MOD(INDEX(Capacity!$V$3:$W$258,MATCH(INDEX($J34:$FE34,1,$FJ34),Capacity!$V$3:$V$258,0),2)+LA$9,255),Capacity!$S$3:$S$258,0),2)))</f>
        <v/>
      </c>
      <c r="LB35" t="str">
        <f>IF(LB34="","",IF($FI34="Y",0,INDEX(Capacity!$S$3:$T$258,MATCH(MOD(INDEX(Capacity!$V$3:$W$258,MATCH(INDEX($J34:$FE34,1,$FJ34),Capacity!$V$3:$V$258,0),2)+LB$9,255),Capacity!$S$3:$S$258,0),2)))</f>
        <v/>
      </c>
      <c r="LC35" t="str">
        <f>IF(LC34="","",IF($FI34="Y",0,INDEX(Capacity!$S$3:$T$258,MATCH(MOD(INDEX(Capacity!$V$3:$W$258,MATCH(INDEX($J34:$FE34,1,$FJ34),Capacity!$V$3:$V$258,0),2)+LC$9,255),Capacity!$S$3:$S$258,0),2)))</f>
        <v/>
      </c>
      <c r="LD35" t="str">
        <f>IF(LD34="","",IF($FI34="Y",0,INDEX(Capacity!$S$3:$T$258,MATCH(MOD(INDEX(Capacity!$V$3:$W$258,MATCH(INDEX($J34:$FE34,1,$FJ34),Capacity!$V$3:$V$258,0),2)+LD$9,255),Capacity!$S$3:$S$258,0),2)))</f>
        <v/>
      </c>
      <c r="LE35" t="str">
        <f>IF(LE34="","",IF($FI34="Y",0,INDEX(Capacity!$S$3:$T$258,MATCH(MOD(INDEX(Capacity!$V$3:$W$258,MATCH(INDEX($J34:$FE34,1,$FJ34),Capacity!$V$3:$V$258,0),2)+LE$9,255),Capacity!$S$3:$S$258,0),2)))</f>
        <v/>
      </c>
      <c r="LF35" t="str">
        <f>IF(LF34="","",IF($FI34="Y",0,INDEX(Capacity!$S$3:$T$258,MATCH(MOD(INDEX(Capacity!$V$3:$W$258,MATCH(INDEX($J34:$FE34,1,$FJ34),Capacity!$V$3:$V$258,0),2)+LF$9,255),Capacity!$S$3:$S$258,0),2)))</f>
        <v/>
      </c>
      <c r="LG35" t="str">
        <f>IF(LG34="","",IF($FI34="Y",0,INDEX(Capacity!$S$3:$T$258,MATCH(MOD(INDEX(Capacity!$V$3:$W$258,MATCH(INDEX($J34:$FE34,1,$FJ34),Capacity!$V$3:$V$258,0),2)+LG$9,255),Capacity!$S$3:$S$258,0),2)))</f>
        <v/>
      </c>
      <c r="LH35" t="str">
        <f>IF(LH34="","",IF($FI34="Y",0,INDEX(Capacity!$S$3:$T$258,MATCH(MOD(INDEX(Capacity!$V$3:$W$258,MATCH(INDEX($J34:$FE34,1,$FJ34),Capacity!$V$3:$V$258,0),2)+LH$9,255),Capacity!$S$3:$S$258,0),2)))</f>
        <v/>
      </c>
    </row>
    <row r="36" spans="9:320" x14ac:dyDescent="0.25">
      <c r="I36" s="7">
        <f t="shared" si="26"/>
        <v>27</v>
      </c>
      <c r="J36" t="str">
        <f t="shared" si="45"/>
        <v/>
      </c>
      <c r="K36" t="str">
        <f t="shared" si="45"/>
        <v/>
      </c>
      <c r="L36" t="str">
        <f t="shared" si="45"/>
        <v/>
      </c>
      <c r="M36" t="str">
        <f t="shared" si="45"/>
        <v/>
      </c>
      <c r="N36" t="str">
        <f t="shared" si="45"/>
        <v/>
      </c>
      <c r="O36" t="str">
        <f t="shared" si="45"/>
        <v/>
      </c>
      <c r="P36" t="str">
        <f t="shared" si="45"/>
        <v/>
      </c>
      <c r="Q36" t="str">
        <f t="shared" si="45"/>
        <v/>
      </c>
      <c r="R36" t="str">
        <f t="shared" si="45"/>
        <v/>
      </c>
      <c r="S36" t="str">
        <f t="shared" si="45"/>
        <v/>
      </c>
      <c r="T36" t="str">
        <f t="shared" si="45"/>
        <v/>
      </c>
      <c r="U36" t="str">
        <f t="shared" si="45"/>
        <v/>
      </c>
      <c r="V36" t="str">
        <f t="shared" si="45"/>
        <v/>
      </c>
      <c r="W36" t="str">
        <f t="shared" si="45"/>
        <v/>
      </c>
      <c r="X36" t="str">
        <f t="shared" si="45"/>
        <v/>
      </c>
      <c r="Y36" t="str">
        <f t="shared" si="45"/>
        <v/>
      </c>
      <c r="Z36" t="str">
        <f t="shared" si="38"/>
        <v/>
      </c>
      <c r="AA36" t="str">
        <f t="shared" si="38"/>
        <v/>
      </c>
      <c r="AB36" t="str">
        <f t="shared" si="38"/>
        <v/>
      </c>
      <c r="AC36" t="str">
        <f t="shared" si="38"/>
        <v/>
      </c>
      <c r="AD36" t="str">
        <f t="shared" si="38"/>
        <v/>
      </c>
      <c r="AE36" t="str">
        <f t="shared" si="38"/>
        <v/>
      </c>
      <c r="AF36" t="str">
        <f t="shared" si="38"/>
        <v/>
      </c>
      <c r="AG36" t="str">
        <f t="shared" si="38"/>
        <v/>
      </c>
      <c r="AH36" t="str">
        <f t="shared" si="38"/>
        <v/>
      </c>
      <c r="AI36" t="str">
        <f t="shared" si="38"/>
        <v/>
      </c>
      <c r="AJ36">
        <f t="shared" si="38"/>
        <v>0</v>
      </c>
      <c r="AK36">
        <f t="shared" si="38"/>
        <v>90</v>
      </c>
      <c r="AL36">
        <f t="shared" si="38"/>
        <v>92</v>
      </c>
      <c r="AM36">
        <f t="shared" si="38"/>
        <v>91</v>
      </c>
      <c r="AN36">
        <f t="shared" si="38"/>
        <v>140</v>
      </c>
      <c r="AO36">
        <f t="shared" si="38"/>
        <v>182</v>
      </c>
      <c r="AP36">
        <f t="shared" si="42"/>
        <v>123</v>
      </c>
      <c r="AQ36">
        <f t="shared" si="42"/>
        <v>192</v>
      </c>
      <c r="AR36">
        <f t="shared" si="42"/>
        <v>125</v>
      </c>
      <c r="AS36">
        <f t="shared" si="42"/>
        <v>250</v>
      </c>
      <c r="AT36">
        <f t="shared" si="42"/>
        <v>71</v>
      </c>
      <c r="AU36">
        <f t="shared" si="42"/>
        <v>0</v>
      </c>
      <c r="AV36">
        <f t="shared" si="42"/>
        <v>0</v>
      </c>
      <c r="AW36">
        <f t="shared" si="42"/>
        <v>0</v>
      </c>
      <c r="AX36">
        <f t="shared" si="42"/>
        <v>0</v>
      </c>
      <c r="AY36">
        <f t="shared" si="42"/>
        <v>0</v>
      </c>
      <c r="AZ36">
        <f t="shared" si="42"/>
        <v>0</v>
      </c>
      <c r="BA36">
        <f t="shared" si="42"/>
        <v>0</v>
      </c>
      <c r="BB36">
        <f t="shared" si="42"/>
        <v>0</v>
      </c>
      <c r="BC36">
        <f t="shared" si="42"/>
        <v>0</v>
      </c>
      <c r="BD36">
        <f t="shared" si="42"/>
        <v>0</v>
      </c>
      <c r="BE36">
        <f t="shared" si="42"/>
        <v>0</v>
      </c>
      <c r="BF36">
        <f t="shared" si="40"/>
        <v>0</v>
      </c>
      <c r="BG36">
        <f t="shared" si="40"/>
        <v>0</v>
      </c>
      <c r="BH36">
        <f t="shared" si="40"/>
        <v>0</v>
      </c>
      <c r="BI36">
        <f t="shared" si="40"/>
        <v>0</v>
      </c>
      <c r="BJ36">
        <f t="shared" si="40"/>
        <v>0</v>
      </c>
      <c r="BK36">
        <f t="shared" si="40"/>
        <v>0</v>
      </c>
      <c r="BL36">
        <f t="shared" si="40"/>
        <v>0</v>
      </c>
      <c r="BM36">
        <f t="shared" si="40"/>
        <v>0</v>
      </c>
      <c r="BN36">
        <f t="shared" si="40"/>
        <v>0</v>
      </c>
      <c r="BO36">
        <f t="shared" si="40"/>
        <v>0</v>
      </c>
      <c r="BP36">
        <f t="shared" si="40"/>
        <v>0</v>
      </c>
      <c r="BQ36">
        <f t="shared" si="40"/>
        <v>0</v>
      </c>
      <c r="BR36">
        <f t="shared" si="40"/>
        <v>0</v>
      </c>
      <c r="BS36">
        <f t="shared" si="40"/>
        <v>0</v>
      </c>
      <c r="BT36">
        <f t="shared" si="40"/>
        <v>0</v>
      </c>
      <c r="BU36">
        <f t="shared" si="40"/>
        <v>0</v>
      </c>
      <c r="BV36">
        <f t="shared" si="43"/>
        <v>0</v>
      </c>
      <c r="BW36">
        <f t="shared" si="43"/>
        <v>0</v>
      </c>
      <c r="BX36">
        <f t="shared" si="43"/>
        <v>0</v>
      </c>
      <c r="BY36">
        <f t="shared" si="43"/>
        <v>0</v>
      </c>
      <c r="BZ36">
        <f t="shared" si="43"/>
        <v>0</v>
      </c>
      <c r="CA36">
        <f t="shared" si="43"/>
        <v>0</v>
      </c>
      <c r="CB36">
        <f t="shared" si="43"/>
        <v>0</v>
      </c>
      <c r="CC36">
        <f t="shared" si="43"/>
        <v>0</v>
      </c>
      <c r="CD36">
        <f t="shared" si="43"/>
        <v>0</v>
      </c>
      <c r="CE36">
        <f t="shared" si="43"/>
        <v>0</v>
      </c>
      <c r="CF36">
        <f t="shared" si="43"/>
        <v>0</v>
      </c>
      <c r="CG36">
        <f t="shared" si="43"/>
        <v>0</v>
      </c>
      <c r="CH36">
        <f t="shared" si="43"/>
        <v>0</v>
      </c>
      <c r="CI36">
        <f t="shared" si="43"/>
        <v>0</v>
      </c>
      <c r="CJ36">
        <f t="shared" si="43"/>
        <v>0</v>
      </c>
      <c r="CK36">
        <f t="shared" si="43"/>
        <v>0</v>
      </c>
      <c r="CL36">
        <f t="shared" ref="CL36:DA51" si="46">IFERROR(IF(INDEX($FM$10:$LH$118,$I36,$FK36-CL$8+1)="",_xlfn.BITXOR(CL35,0),_xlfn.BITXOR(CL35,INDEX($FM$10:$LH$118,$I36,$FK36-CL$8+1))),"")</f>
        <v>0</v>
      </c>
      <c r="CM36">
        <f t="shared" si="46"/>
        <v>0</v>
      </c>
      <c r="CN36">
        <f t="shared" si="46"/>
        <v>0</v>
      </c>
      <c r="CO36">
        <f t="shared" si="46"/>
        <v>0</v>
      </c>
      <c r="CP36">
        <f t="shared" si="46"/>
        <v>0</v>
      </c>
      <c r="CQ36">
        <f t="shared" si="46"/>
        <v>0</v>
      </c>
      <c r="CR36">
        <f t="shared" si="46"/>
        <v>0</v>
      </c>
      <c r="CS36">
        <f t="shared" si="46"/>
        <v>0</v>
      </c>
      <c r="CT36">
        <f t="shared" si="46"/>
        <v>0</v>
      </c>
      <c r="CU36">
        <f t="shared" si="46"/>
        <v>0</v>
      </c>
      <c r="CV36">
        <f t="shared" si="46"/>
        <v>0</v>
      </c>
      <c r="CW36">
        <f t="shared" si="46"/>
        <v>0</v>
      </c>
      <c r="CX36">
        <f t="shared" si="46"/>
        <v>0</v>
      </c>
      <c r="CY36">
        <f t="shared" si="46"/>
        <v>0</v>
      </c>
      <c r="CZ36">
        <f t="shared" si="46"/>
        <v>0</v>
      </c>
      <c r="DA36">
        <f t="shared" si="41"/>
        <v>0</v>
      </c>
      <c r="DB36">
        <f t="shared" si="41"/>
        <v>0</v>
      </c>
      <c r="DC36">
        <f t="shared" si="41"/>
        <v>0</v>
      </c>
      <c r="DD36">
        <f t="shared" si="41"/>
        <v>0</v>
      </c>
      <c r="DE36">
        <f t="shared" si="41"/>
        <v>0</v>
      </c>
      <c r="DF36">
        <f t="shared" si="41"/>
        <v>0</v>
      </c>
      <c r="DG36">
        <f t="shared" si="41"/>
        <v>0</v>
      </c>
      <c r="DH36">
        <f t="shared" si="41"/>
        <v>0</v>
      </c>
      <c r="DI36">
        <f t="shared" si="41"/>
        <v>0</v>
      </c>
      <c r="DJ36">
        <f t="shared" si="41"/>
        <v>0</v>
      </c>
      <c r="DK36">
        <f t="shared" si="41"/>
        <v>0</v>
      </c>
      <c r="DL36">
        <f t="shared" si="41"/>
        <v>0</v>
      </c>
      <c r="DM36">
        <f t="shared" si="41"/>
        <v>0</v>
      </c>
      <c r="DN36">
        <f t="shared" si="41"/>
        <v>0</v>
      </c>
      <c r="DO36">
        <f t="shared" si="41"/>
        <v>0</v>
      </c>
      <c r="DP36">
        <f t="shared" si="41"/>
        <v>0</v>
      </c>
      <c r="DQ36">
        <f t="shared" si="41"/>
        <v>0</v>
      </c>
      <c r="DR36">
        <f t="shared" si="41"/>
        <v>0</v>
      </c>
      <c r="DS36">
        <f t="shared" si="41"/>
        <v>0</v>
      </c>
      <c r="DT36">
        <f t="shared" si="41"/>
        <v>0</v>
      </c>
      <c r="DU36">
        <f t="shared" si="41"/>
        <v>0</v>
      </c>
      <c r="DV36">
        <f t="shared" si="41"/>
        <v>0</v>
      </c>
      <c r="DW36">
        <f t="shared" si="41"/>
        <v>0</v>
      </c>
      <c r="DX36">
        <f t="shared" si="39"/>
        <v>0</v>
      </c>
      <c r="DY36">
        <f t="shared" si="39"/>
        <v>0</v>
      </c>
      <c r="DZ36">
        <f t="shared" si="39"/>
        <v>0</v>
      </c>
      <c r="EA36">
        <f t="shared" si="39"/>
        <v>0</v>
      </c>
      <c r="EB36">
        <f t="shared" si="39"/>
        <v>0</v>
      </c>
      <c r="EC36">
        <f t="shared" si="39"/>
        <v>0</v>
      </c>
      <c r="ED36">
        <f t="shared" si="39"/>
        <v>0</v>
      </c>
      <c r="EE36">
        <f t="shared" si="39"/>
        <v>0</v>
      </c>
      <c r="EF36">
        <f t="shared" si="39"/>
        <v>0</v>
      </c>
      <c r="EG36">
        <f t="shared" si="39"/>
        <v>0</v>
      </c>
      <c r="EH36">
        <f t="shared" si="39"/>
        <v>0</v>
      </c>
      <c r="EI36">
        <f t="shared" si="39"/>
        <v>0</v>
      </c>
      <c r="EJ36">
        <f t="shared" si="44"/>
        <v>0</v>
      </c>
      <c r="EK36">
        <f t="shared" si="44"/>
        <v>0</v>
      </c>
      <c r="EL36">
        <f t="shared" si="44"/>
        <v>0</v>
      </c>
      <c r="EM36">
        <f t="shared" si="44"/>
        <v>0</v>
      </c>
      <c r="EN36">
        <f t="shared" si="44"/>
        <v>0</v>
      </c>
      <c r="EO36">
        <f t="shared" si="44"/>
        <v>0</v>
      </c>
      <c r="EP36">
        <f t="shared" si="44"/>
        <v>0</v>
      </c>
      <c r="EQ36">
        <f t="shared" si="44"/>
        <v>0</v>
      </c>
      <c r="ER36">
        <f t="shared" si="44"/>
        <v>0</v>
      </c>
      <c r="ES36">
        <f t="shared" si="44"/>
        <v>0</v>
      </c>
      <c r="ET36">
        <f t="shared" si="44"/>
        <v>0</v>
      </c>
      <c r="EU36">
        <f t="shared" si="44"/>
        <v>0</v>
      </c>
      <c r="EV36">
        <f t="shared" si="44"/>
        <v>0</v>
      </c>
      <c r="EW36">
        <f t="shared" si="44"/>
        <v>0</v>
      </c>
      <c r="EX36">
        <f t="shared" si="44"/>
        <v>0</v>
      </c>
      <c r="EY36">
        <f t="shared" si="44"/>
        <v>0</v>
      </c>
      <c r="EZ36">
        <f t="shared" si="44"/>
        <v>0</v>
      </c>
      <c r="FA36">
        <f t="shared" si="44"/>
        <v>0</v>
      </c>
      <c r="FB36">
        <f t="shared" si="44"/>
        <v>0</v>
      </c>
      <c r="FC36">
        <f t="shared" si="44"/>
        <v>0</v>
      </c>
      <c r="FD36">
        <f t="shared" si="44"/>
        <v>0</v>
      </c>
      <c r="FE36">
        <f t="shared" si="44"/>
        <v>0</v>
      </c>
      <c r="FG36" s="48" t="str">
        <f t="shared" si="27"/>
        <v/>
      </c>
      <c r="FI36" s="1" t="str">
        <f t="shared" si="24"/>
        <v/>
      </c>
      <c r="FJ36">
        <f t="shared" si="25"/>
        <v>28</v>
      </c>
      <c r="FK36">
        <f>FM8-FJ35+1</f>
        <v>17</v>
      </c>
      <c r="FM36">
        <f>IF(FM35="","",IF($FI35="Y",0,INDEX(Capacity!$S$3:$T$258,MATCH(MOD(INDEX(Capacity!$V$3:$W$258,MATCH(INDEX($J35:$FE35,1,$FJ35),Capacity!$V$3:$V$258,0),2)+FM$9,255),Capacity!$S$3:$S$258,0),2)))</f>
        <v>81</v>
      </c>
      <c r="FN36">
        <f>IF(FN35="","",IF($FI35="Y",0,INDEX(Capacity!$S$3:$T$258,MATCH(MOD(INDEX(Capacity!$V$3:$W$258,MATCH(INDEX($J35:$FE35,1,$FJ35),Capacity!$V$3:$V$258,0),2)+FN$9,255),Capacity!$S$3:$S$258,0),2)))</f>
        <v>221</v>
      </c>
      <c r="FO36">
        <f>IF(FO35="","",IF($FI35="Y",0,INDEX(Capacity!$S$3:$T$258,MATCH(MOD(INDEX(Capacity!$V$3:$W$258,MATCH(INDEX($J35:$FE35,1,$FJ35),Capacity!$V$3:$V$258,0),2)+FO$9,255),Capacity!$S$3:$S$258,0),2)))</f>
        <v>180</v>
      </c>
      <c r="FP36">
        <f>IF(FP35="","",IF($FI35="Y",0,INDEX(Capacity!$S$3:$T$258,MATCH(MOD(INDEX(Capacity!$V$3:$W$258,MATCH(INDEX($J35:$FE35,1,$FJ35),Capacity!$V$3:$V$258,0),2)+FP$9,255),Capacity!$S$3:$S$258,0),2)))</f>
        <v>142</v>
      </c>
      <c r="FQ36">
        <f>IF(FQ35="","",IF($FI35="Y",0,INDEX(Capacity!$S$3:$T$258,MATCH(MOD(INDEX(Capacity!$V$3:$W$258,MATCH(INDEX($J35:$FE35,1,$FJ35),Capacity!$V$3:$V$258,0),2)+FQ$9,255),Capacity!$S$3:$S$258,0),2)))</f>
        <v>19</v>
      </c>
      <c r="FR36">
        <f>IF(FR35="","",IF($FI35="Y",0,INDEX(Capacity!$S$3:$T$258,MATCH(MOD(INDEX(Capacity!$V$3:$W$258,MATCH(INDEX($J35:$FE35,1,$FJ35),Capacity!$V$3:$V$258,0),2)+FR$9,255),Capacity!$S$3:$S$258,0),2)))</f>
        <v>188</v>
      </c>
      <c r="FS36">
        <f>IF(FS35="","",IF($FI35="Y",0,INDEX(Capacity!$S$3:$T$258,MATCH(MOD(INDEX(Capacity!$V$3:$W$258,MATCH(INDEX($J35:$FE35,1,$FJ35),Capacity!$V$3:$V$258,0),2)+FS$9,255),Capacity!$S$3:$S$258,0),2)))</f>
        <v>201</v>
      </c>
      <c r="FT36">
        <f>IF(FT35="","",IF($FI35="Y",0,INDEX(Capacity!$S$3:$T$258,MATCH(MOD(INDEX(Capacity!$V$3:$W$258,MATCH(INDEX($J35:$FE35,1,$FJ35),Capacity!$V$3:$V$258,0),2)+FT$9,255),Capacity!$S$3:$S$258,0),2)))</f>
        <v>152</v>
      </c>
      <c r="FU36">
        <f>IF(FU35="","",IF($FI35="Y",0,INDEX(Capacity!$S$3:$T$258,MATCH(MOD(INDEX(Capacity!$V$3:$W$258,MATCH(INDEX($J35:$FE35,1,$FJ35),Capacity!$V$3:$V$258,0),2)+FU$9,255),Capacity!$S$3:$S$258,0),2)))</f>
        <v>35</v>
      </c>
      <c r="FV36">
        <f>IF(FV35="","",IF($FI35="Y",0,INDEX(Capacity!$S$3:$T$258,MATCH(MOD(INDEX(Capacity!$V$3:$W$258,MATCH(INDEX($J35:$FE35,1,$FJ35),Capacity!$V$3:$V$258,0),2)+FV$9,255),Capacity!$S$3:$S$258,0),2)))</f>
        <v>44</v>
      </c>
      <c r="FW36">
        <f>IF(FW35="","",IF($FI35="Y",0,INDEX(Capacity!$S$3:$T$258,MATCH(MOD(INDEX(Capacity!$V$3:$W$258,MATCH(INDEX($J35:$FE35,1,$FJ35),Capacity!$V$3:$V$258,0),2)+FW$9,255),Capacity!$S$3:$S$258,0),2)))</f>
        <v>71</v>
      </c>
      <c r="FX36" t="str">
        <f>IF(FX35="","",IF($FI35="Y",0,INDEX(Capacity!$S$3:$T$258,MATCH(MOD(INDEX(Capacity!$V$3:$W$258,MATCH(INDEX($J35:$FE35,1,$FJ35),Capacity!$V$3:$V$258,0),2)+FX$9,255),Capacity!$S$3:$S$258,0),2)))</f>
        <v/>
      </c>
      <c r="FY36" t="str">
        <f>IF(FY35="","",IF($FI35="Y",0,INDEX(Capacity!$S$3:$T$258,MATCH(MOD(INDEX(Capacity!$V$3:$W$258,MATCH(INDEX($J35:$FE35,1,$FJ35),Capacity!$V$3:$V$258,0),2)+FY$9,255),Capacity!$S$3:$S$258,0),2)))</f>
        <v/>
      </c>
      <c r="FZ36" t="str">
        <f>IF(FZ35="","",IF($FI35="Y",0,INDEX(Capacity!$S$3:$T$258,MATCH(MOD(INDEX(Capacity!$V$3:$W$258,MATCH(INDEX($J35:$FE35,1,$FJ35),Capacity!$V$3:$V$258,0),2)+FZ$9,255),Capacity!$S$3:$S$258,0),2)))</f>
        <v/>
      </c>
      <c r="GA36" t="str">
        <f>IF(GA35="","",IF($FI35="Y",0,INDEX(Capacity!$S$3:$T$258,MATCH(MOD(INDEX(Capacity!$V$3:$W$258,MATCH(INDEX($J35:$FE35,1,$FJ35),Capacity!$V$3:$V$258,0),2)+GA$9,255),Capacity!$S$3:$S$258,0),2)))</f>
        <v/>
      </c>
      <c r="GB36" t="str">
        <f>IF(GB35="","",IF($FI35="Y",0,INDEX(Capacity!$S$3:$T$258,MATCH(MOD(INDEX(Capacity!$V$3:$W$258,MATCH(INDEX($J35:$FE35,1,$FJ35),Capacity!$V$3:$V$258,0),2)+GB$9,255),Capacity!$S$3:$S$258,0),2)))</f>
        <v/>
      </c>
      <c r="GC36" t="str">
        <f>IF(GC35="","",IF($FI35="Y",0,INDEX(Capacity!$S$3:$T$258,MATCH(MOD(INDEX(Capacity!$V$3:$W$258,MATCH(INDEX($J35:$FE35,1,$FJ35),Capacity!$V$3:$V$258,0),2)+GC$9,255),Capacity!$S$3:$S$258,0),2)))</f>
        <v/>
      </c>
      <c r="GD36" t="str">
        <f>IF(GD35="","",IF($FI35="Y",0,INDEX(Capacity!$S$3:$T$258,MATCH(MOD(INDEX(Capacity!$V$3:$W$258,MATCH(INDEX($J35:$FE35,1,$FJ35),Capacity!$V$3:$V$258,0),2)+GD$9,255),Capacity!$S$3:$S$258,0),2)))</f>
        <v/>
      </c>
      <c r="GE36" t="str">
        <f>IF(GE35="","",IF($FI35="Y",0,INDEX(Capacity!$S$3:$T$258,MATCH(MOD(INDEX(Capacity!$V$3:$W$258,MATCH(INDEX($J35:$FE35,1,$FJ35),Capacity!$V$3:$V$258,0),2)+GE$9,255),Capacity!$S$3:$S$258,0),2)))</f>
        <v/>
      </c>
      <c r="GF36" t="str">
        <f>IF(GF35="","",IF($FI35="Y",0,INDEX(Capacity!$S$3:$T$258,MATCH(MOD(INDEX(Capacity!$V$3:$W$258,MATCH(INDEX($J35:$FE35,1,$FJ35),Capacity!$V$3:$V$258,0),2)+GF$9,255),Capacity!$S$3:$S$258,0),2)))</f>
        <v/>
      </c>
      <c r="GG36" t="str">
        <f>IF(GG35="","",IF($FI35="Y",0,INDEX(Capacity!$S$3:$T$258,MATCH(MOD(INDEX(Capacity!$V$3:$W$258,MATCH(INDEX($J35:$FE35,1,$FJ35),Capacity!$V$3:$V$258,0),2)+GG$9,255),Capacity!$S$3:$S$258,0),2)))</f>
        <v/>
      </c>
      <c r="GH36" t="str">
        <f>IF(GH35="","",IF($FI35="Y",0,INDEX(Capacity!$S$3:$T$258,MATCH(MOD(INDEX(Capacity!$V$3:$W$258,MATCH(INDEX($J35:$FE35,1,$FJ35),Capacity!$V$3:$V$258,0),2)+GH$9,255),Capacity!$S$3:$S$258,0),2)))</f>
        <v/>
      </c>
      <c r="GI36" t="str">
        <f>IF(GI35="","",IF($FI35="Y",0,INDEX(Capacity!$S$3:$T$258,MATCH(MOD(INDEX(Capacity!$V$3:$W$258,MATCH(INDEX($J35:$FE35,1,$FJ35),Capacity!$V$3:$V$258,0),2)+GI$9,255),Capacity!$S$3:$S$258,0),2)))</f>
        <v/>
      </c>
      <c r="GJ36" t="str">
        <f>IF(GJ35="","",IF($FI35="Y",0,INDEX(Capacity!$S$3:$T$258,MATCH(MOD(INDEX(Capacity!$V$3:$W$258,MATCH(INDEX($J35:$FE35,1,$FJ35),Capacity!$V$3:$V$258,0),2)+GJ$9,255),Capacity!$S$3:$S$258,0),2)))</f>
        <v/>
      </c>
      <c r="GK36" t="str">
        <f>IF(GK35="","",IF($FI35="Y",0,INDEX(Capacity!$S$3:$T$258,MATCH(MOD(INDEX(Capacity!$V$3:$W$258,MATCH(INDEX($J35:$FE35,1,$FJ35),Capacity!$V$3:$V$258,0),2)+GK$9,255),Capacity!$S$3:$S$258,0),2)))</f>
        <v/>
      </c>
      <c r="GL36" t="str">
        <f>IF(GL35="","",IF($FI35="Y",0,INDEX(Capacity!$S$3:$T$258,MATCH(MOD(INDEX(Capacity!$V$3:$W$258,MATCH(INDEX($J35:$FE35,1,$FJ35),Capacity!$V$3:$V$258,0),2)+GL$9,255),Capacity!$S$3:$S$258,0),2)))</f>
        <v/>
      </c>
      <c r="GM36" t="str">
        <f>IF(GM35="","",IF($FI35="Y",0,INDEX(Capacity!$S$3:$T$258,MATCH(MOD(INDEX(Capacity!$V$3:$W$258,MATCH(INDEX($J35:$FE35,1,$FJ35),Capacity!$V$3:$V$258,0),2)+GM$9,255),Capacity!$S$3:$S$258,0),2)))</f>
        <v/>
      </c>
      <c r="GN36" t="str">
        <f>IF(GN35="","",IF($FI35="Y",0,INDEX(Capacity!$S$3:$T$258,MATCH(MOD(INDEX(Capacity!$V$3:$W$258,MATCH(INDEX($J35:$FE35,1,$FJ35),Capacity!$V$3:$V$258,0),2)+GN$9,255),Capacity!$S$3:$S$258,0),2)))</f>
        <v/>
      </c>
      <c r="GO36" t="str">
        <f>IF(GO35="","",IF($FI35="Y",0,INDEX(Capacity!$S$3:$T$258,MATCH(MOD(INDEX(Capacity!$V$3:$W$258,MATCH(INDEX($J35:$FE35,1,$FJ35),Capacity!$V$3:$V$258,0),2)+GO$9,255),Capacity!$S$3:$S$258,0),2)))</f>
        <v/>
      </c>
      <c r="GP36" t="str">
        <f>IF(GP35="","",IF($FI35="Y",0,INDEX(Capacity!$S$3:$T$258,MATCH(MOD(INDEX(Capacity!$V$3:$W$258,MATCH(INDEX($J35:$FE35,1,$FJ35),Capacity!$V$3:$V$258,0),2)+GP$9,255),Capacity!$S$3:$S$258,0),2)))</f>
        <v/>
      </c>
      <c r="GQ36" t="str">
        <f>IF(GQ35="","",IF($FI35="Y",0,INDEX(Capacity!$S$3:$T$258,MATCH(MOD(INDEX(Capacity!$V$3:$W$258,MATCH(INDEX($J35:$FE35,1,$FJ35),Capacity!$V$3:$V$258,0),2)+GQ$9,255),Capacity!$S$3:$S$258,0),2)))</f>
        <v/>
      </c>
      <c r="GR36" t="str">
        <f>IF(GR35="","",IF($FI35="Y",0,INDEX(Capacity!$S$3:$T$258,MATCH(MOD(INDEX(Capacity!$V$3:$W$258,MATCH(INDEX($J35:$FE35,1,$FJ35),Capacity!$V$3:$V$258,0),2)+GR$9,255),Capacity!$S$3:$S$258,0),2)))</f>
        <v/>
      </c>
      <c r="GS36" t="str">
        <f>IF(GS35="","",IF($FI35="Y",0,INDEX(Capacity!$S$3:$T$258,MATCH(MOD(INDEX(Capacity!$V$3:$W$258,MATCH(INDEX($J35:$FE35,1,$FJ35),Capacity!$V$3:$V$258,0),2)+GS$9,255),Capacity!$S$3:$S$258,0),2)))</f>
        <v/>
      </c>
      <c r="GT36" t="str">
        <f>IF(GT35="","",IF($FI35="Y",0,INDEX(Capacity!$S$3:$T$258,MATCH(MOD(INDEX(Capacity!$V$3:$W$258,MATCH(INDEX($J35:$FE35,1,$FJ35),Capacity!$V$3:$V$258,0),2)+GT$9,255),Capacity!$S$3:$S$258,0),2)))</f>
        <v/>
      </c>
      <c r="GU36" t="str">
        <f>IF(GU35="","",IF($FI35="Y",0,INDEX(Capacity!$S$3:$T$258,MATCH(MOD(INDEX(Capacity!$V$3:$W$258,MATCH(INDEX($J35:$FE35,1,$FJ35),Capacity!$V$3:$V$258,0),2)+GU$9,255),Capacity!$S$3:$S$258,0),2)))</f>
        <v/>
      </c>
      <c r="GV36" t="str">
        <f>IF(GV35="","",IF($FI35="Y",0,INDEX(Capacity!$S$3:$T$258,MATCH(MOD(INDEX(Capacity!$V$3:$W$258,MATCH(INDEX($J35:$FE35,1,$FJ35),Capacity!$V$3:$V$258,0),2)+GV$9,255),Capacity!$S$3:$S$258,0),2)))</f>
        <v/>
      </c>
      <c r="GW36" t="str">
        <f>IF(GW35="","",IF($FI35="Y",0,INDEX(Capacity!$S$3:$T$258,MATCH(MOD(INDEX(Capacity!$V$3:$W$258,MATCH(INDEX($J35:$FE35,1,$FJ35),Capacity!$V$3:$V$258,0),2)+GW$9,255),Capacity!$S$3:$S$258,0),2)))</f>
        <v/>
      </c>
      <c r="GX36" t="str">
        <f>IF(GX35="","",IF($FI35="Y",0,INDEX(Capacity!$S$3:$T$258,MATCH(MOD(INDEX(Capacity!$V$3:$W$258,MATCH(INDEX($J35:$FE35,1,$FJ35),Capacity!$V$3:$V$258,0),2)+GX$9,255),Capacity!$S$3:$S$258,0),2)))</f>
        <v/>
      </c>
      <c r="GY36" t="str">
        <f>IF(GY35="","",IF($FI35="Y",0,INDEX(Capacity!$S$3:$T$258,MATCH(MOD(INDEX(Capacity!$V$3:$W$258,MATCH(INDEX($J35:$FE35,1,$FJ35),Capacity!$V$3:$V$258,0),2)+GY$9,255),Capacity!$S$3:$S$258,0),2)))</f>
        <v/>
      </c>
      <c r="GZ36" t="str">
        <f>IF(GZ35="","",IF($FI35="Y",0,INDEX(Capacity!$S$3:$T$258,MATCH(MOD(INDEX(Capacity!$V$3:$W$258,MATCH(INDEX($J35:$FE35,1,$FJ35),Capacity!$V$3:$V$258,0),2)+GZ$9,255),Capacity!$S$3:$S$258,0),2)))</f>
        <v/>
      </c>
      <c r="HA36" t="str">
        <f>IF(HA35="","",IF($FI35="Y",0,INDEX(Capacity!$S$3:$T$258,MATCH(MOD(INDEX(Capacity!$V$3:$W$258,MATCH(INDEX($J35:$FE35,1,$FJ35),Capacity!$V$3:$V$258,0),2)+HA$9,255),Capacity!$S$3:$S$258,0),2)))</f>
        <v/>
      </c>
      <c r="HB36" t="str">
        <f>IF(HB35="","",IF($FI35="Y",0,INDEX(Capacity!$S$3:$T$258,MATCH(MOD(INDEX(Capacity!$V$3:$W$258,MATCH(INDEX($J35:$FE35,1,$FJ35),Capacity!$V$3:$V$258,0),2)+HB$9,255),Capacity!$S$3:$S$258,0),2)))</f>
        <v/>
      </c>
      <c r="HC36" t="str">
        <f>IF(HC35="","",IF($FI35="Y",0,INDEX(Capacity!$S$3:$T$258,MATCH(MOD(INDEX(Capacity!$V$3:$W$258,MATCH(INDEX($J35:$FE35,1,$FJ35),Capacity!$V$3:$V$258,0),2)+HC$9,255),Capacity!$S$3:$S$258,0),2)))</f>
        <v/>
      </c>
      <c r="HD36" t="str">
        <f>IF(HD35="","",IF($FI35="Y",0,INDEX(Capacity!$S$3:$T$258,MATCH(MOD(INDEX(Capacity!$V$3:$W$258,MATCH(INDEX($J35:$FE35,1,$FJ35),Capacity!$V$3:$V$258,0),2)+HD$9,255),Capacity!$S$3:$S$258,0),2)))</f>
        <v/>
      </c>
      <c r="HE36" t="str">
        <f>IF(HE35="","",IF($FI35="Y",0,INDEX(Capacity!$S$3:$T$258,MATCH(MOD(INDEX(Capacity!$V$3:$W$258,MATCH(INDEX($J35:$FE35,1,$FJ35),Capacity!$V$3:$V$258,0),2)+HE$9,255),Capacity!$S$3:$S$258,0),2)))</f>
        <v/>
      </c>
      <c r="HF36" t="str">
        <f>IF(HF35="","",IF($FI35="Y",0,INDEX(Capacity!$S$3:$T$258,MATCH(MOD(INDEX(Capacity!$V$3:$W$258,MATCH(INDEX($J35:$FE35,1,$FJ35),Capacity!$V$3:$V$258,0),2)+HF$9,255),Capacity!$S$3:$S$258,0),2)))</f>
        <v/>
      </c>
      <c r="HG36" t="str">
        <f>IF(HG35="","",IF($FI35="Y",0,INDEX(Capacity!$S$3:$T$258,MATCH(MOD(INDEX(Capacity!$V$3:$W$258,MATCH(INDEX($J35:$FE35,1,$FJ35),Capacity!$V$3:$V$258,0),2)+HG$9,255),Capacity!$S$3:$S$258,0),2)))</f>
        <v/>
      </c>
      <c r="HH36" t="str">
        <f>IF(HH35="","",IF($FI35="Y",0,INDEX(Capacity!$S$3:$T$258,MATCH(MOD(INDEX(Capacity!$V$3:$W$258,MATCH(INDEX($J35:$FE35,1,$FJ35),Capacity!$V$3:$V$258,0),2)+HH$9,255),Capacity!$S$3:$S$258,0),2)))</f>
        <v/>
      </c>
      <c r="HI36" t="str">
        <f>IF(HI35="","",IF($FI35="Y",0,INDEX(Capacity!$S$3:$T$258,MATCH(MOD(INDEX(Capacity!$V$3:$W$258,MATCH(INDEX($J35:$FE35,1,$FJ35),Capacity!$V$3:$V$258,0),2)+HI$9,255),Capacity!$S$3:$S$258,0),2)))</f>
        <v/>
      </c>
      <c r="HJ36" t="str">
        <f>IF(HJ35="","",IF($FI35="Y",0,INDEX(Capacity!$S$3:$T$258,MATCH(MOD(INDEX(Capacity!$V$3:$W$258,MATCH(INDEX($J35:$FE35,1,$FJ35),Capacity!$V$3:$V$258,0),2)+HJ$9,255),Capacity!$S$3:$S$258,0),2)))</f>
        <v/>
      </c>
      <c r="HK36" t="str">
        <f>IF(HK35="","",IF($FI35="Y",0,INDEX(Capacity!$S$3:$T$258,MATCH(MOD(INDEX(Capacity!$V$3:$W$258,MATCH(INDEX($J35:$FE35,1,$FJ35),Capacity!$V$3:$V$258,0),2)+HK$9,255),Capacity!$S$3:$S$258,0),2)))</f>
        <v/>
      </c>
      <c r="HL36" t="str">
        <f>IF(HL35="","",IF($FI35="Y",0,INDEX(Capacity!$S$3:$T$258,MATCH(MOD(INDEX(Capacity!$V$3:$W$258,MATCH(INDEX($J35:$FE35,1,$FJ35),Capacity!$V$3:$V$258,0),2)+HL$9,255),Capacity!$S$3:$S$258,0),2)))</f>
        <v/>
      </c>
      <c r="HM36" t="str">
        <f>IF(HM35="","",IF($FI35="Y",0,INDEX(Capacity!$S$3:$T$258,MATCH(MOD(INDEX(Capacity!$V$3:$W$258,MATCH(INDEX($J35:$FE35,1,$FJ35),Capacity!$V$3:$V$258,0),2)+HM$9,255),Capacity!$S$3:$S$258,0),2)))</f>
        <v/>
      </c>
      <c r="HN36" t="str">
        <f>IF(HN35="","",IF($FI35="Y",0,INDEX(Capacity!$S$3:$T$258,MATCH(MOD(INDEX(Capacity!$V$3:$W$258,MATCH(INDEX($J35:$FE35,1,$FJ35),Capacity!$V$3:$V$258,0),2)+HN$9,255),Capacity!$S$3:$S$258,0),2)))</f>
        <v/>
      </c>
      <c r="HO36" t="str">
        <f>IF(HO35="","",IF($FI35="Y",0,INDEX(Capacity!$S$3:$T$258,MATCH(MOD(INDEX(Capacity!$V$3:$W$258,MATCH(INDEX($J35:$FE35,1,$FJ35),Capacity!$V$3:$V$258,0),2)+HO$9,255),Capacity!$S$3:$S$258,0),2)))</f>
        <v/>
      </c>
      <c r="HP36" t="str">
        <f>IF(HP35="","",IF($FI35="Y",0,INDEX(Capacity!$S$3:$T$258,MATCH(MOD(INDEX(Capacity!$V$3:$W$258,MATCH(INDEX($J35:$FE35,1,$FJ35),Capacity!$V$3:$V$258,0),2)+HP$9,255),Capacity!$S$3:$S$258,0),2)))</f>
        <v/>
      </c>
      <c r="HQ36" t="str">
        <f>IF(HQ35="","",IF($FI35="Y",0,INDEX(Capacity!$S$3:$T$258,MATCH(MOD(INDEX(Capacity!$V$3:$W$258,MATCH(INDEX($J35:$FE35,1,$FJ35),Capacity!$V$3:$V$258,0),2)+HQ$9,255),Capacity!$S$3:$S$258,0),2)))</f>
        <v/>
      </c>
      <c r="HR36" t="str">
        <f>IF(HR35="","",IF($FI35="Y",0,INDEX(Capacity!$S$3:$T$258,MATCH(MOD(INDEX(Capacity!$V$3:$W$258,MATCH(INDEX($J35:$FE35,1,$FJ35),Capacity!$V$3:$V$258,0),2)+HR$9,255),Capacity!$S$3:$S$258,0),2)))</f>
        <v/>
      </c>
      <c r="HS36" t="str">
        <f>IF(HS35="","",IF($FI35="Y",0,INDEX(Capacity!$S$3:$T$258,MATCH(MOD(INDEX(Capacity!$V$3:$W$258,MATCH(INDEX($J35:$FE35,1,$FJ35),Capacity!$V$3:$V$258,0),2)+HS$9,255),Capacity!$S$3:$S$258,0),2)))</f>
        <v/>
      </c>
      <c r="HT36" t="str">
        <f>IF(HT35="","",IF($FI35="Y",0,INDEX(Capacity!$S$3:$T$258,MATCH(MOD(INDEX(Capacity!$V$3:$W$258,MATCH(INDEX($J35:$FE35,1,$FJ35),Capacity!$V$3:$V$258,0),2)+HT$9,255),Capacity!$S$3:$S$258,0),2)))</f>
        <v/>
      </c>
      <c r="HU36" t="str">
        <f>IF(HU35="","",IF($FI35="Y",0,INDEX(Capacity!$S$3:$T$258,MATCH(MOD(INDEX(Capacity!$V$3:$W$258,MATCH(INDEX($J35:$FE35,1,$FJ35),Capacity!$V$3:$V$258,0),2)+HU$9,255),Capacity!$S$3:$S$258,0),2)))</f>
        <v/>
      </c>
      <c r="HV36" t="str">
        <f>IF(HV35="","",IF($FI35="Y",0,INDEX(Capacity!$S$3:$T$258,MATCH(MOD(INDEX(Capacity!$V$3:$W$258,MATCH(INDEX($J35:$FE35,1,$FJ35),Capacity!$V$3:$V$258,0),2)+HV$9,255),Capacity!$S$3:$S$258,0),2)))</f>
        <v/>
      </c>
      <c r="HW36" t="str">
        <f>IF(HW35="","",IF($FI35="Y",0,INDEX(Capacity!$S$3:$T$258,MATCH(MOD(INDEX(Capacity!$V$3:$W$258,MATCH(INDEX($J35:$FE35,1,$FJ35),Capacity!$V$3:$V$258,0),2)+HW$9,255),Capacity!$S$3:$S$258,0),2)))</f>
        <v/>
      </c>
      <c r="HX36" t="str">
        <f>IF(HX35="","",IF($FI35="Y",0,INDEX(Capacity!$S$3:$T$258,MATCH(MOD(INDEX(Capacity!$V$3:$W$258,MATCH(INDEX($J35:$FE35,1,$FJ35),Capacity!$V$3:$V$258,0),2)+HX$9,255),Capacity!$S$3:$S$258,0),2)))</f>
        <v/>
      </c>
      <c r="HY36" t="str">
        <f>IF(HY35="","",IF($FI35="Y",0,INDEX(Capacity!$S$3:$T$258,MATCH(MOD(INDEX(Capacity!$V$3:$W$258,MATCH(INDEX($J35:$FE35,1,$FJ35),Capacity!$V$3:$V$258,0),2)+HY$9,255),Capacity!$S$3:$S$258,0),2)))</f>
        <v/>
      </c>
      <c r="HZ36" t="str">
        <f>IF(HZ35="","",IF($FI35="Y",0,INDEX(Capacity!$S$3:$T$258,MATCH(MOD(INDEX(Capacity!$V$3:$W$258,MATCH(INDEX($J35:$FE35,1,$FJ35),Capacity!$V$3:$V$258,0),2)+HZ$9,255),Capacity!$S$3:$S$258,0),2)))</f>
        <v/>
      </c>
      <c r="IA36" t="str">
        <f>IF(IA35="","",IF($FI35="Y",0,INDEX(Capacity!$S$3:$T$258,MATCH(MOD(INDEX(Capacity!$V$3:$W$258,MATCH(INDEX($J35:$FE35,1,$FJ35),Capacity!$V$3:$V$258,0),2)+IA$9,255),Capacity!$S$3:$S$258,0),2)))</f>
        <v/>
      </c>
      <c r="IB36" t="str">
        <f>IF(IB35="","",IF($FI35="Y",0,INDEX(Capacity!$S$3:$T$258,MATCH(MOD(INDEX(Capacity!$V$3:$W$258,MATCH(INDEX($J35:$FE35,1,$FJ35),Capacity!$V$3:$V$258,0),2)+IB$9,255),Capacity!$S$3:$S$258,0),2)))</f>
        <v/>
      </c>
      <c r="IC36" t="str">
        <f>IF(IC35="","",IF($FI35="Y",0,INDEX(Capacity!$S$3:$T$258,MATCH(MOD(INDEX(Capacity!$V$3:$W$258,MATCH(INDEX($J35:$FE35,1,$FJ35),Capacity!$V$3:$V$258,0),2)+IC$9,255),Capacity!$S$3:$S$258,0),2)))</f>
        <v/>
      </c>
      <c r="ID36" t="str">
        <f>IF(ID35="","",IF($FI35="Y",0,INDEX(Capacity!$S$3:$T$258,MATCH(MOD(INDEX(Capacity!$V$3:$W$258,MATCH(INDEX($J35:$FE35,1,$FJ35),Capacity!$V$3:$V$258,0),2)+ID$9,255),Capacity!$S$3:$S$258,0),2)))</f>
        <v/>
      </c>
      <c r="IE36" t="str">
        <f>IF(IE35="","",IF($FI35="Y",0,INDEX(Capacity!$S$3:$T$258,MATCH(MOD(INDEX(Capacity!$V$3:$W$258,MATCH(INDEX($J35:$FE35,1,$FJ35),Capacity!$V$3:$V$258,0),2)+IE$9,255),Capacity!$S$3:$S$258,0),2)))</f>
        <v/>
      </c>
      <c r="IF36" t="str">
        <f>IF(IF35="","",IF($FI35="Y",0,INDEX(Capacity!$S$3:$T$258,MATCH(MOD(INDEX(Capacity!$V$3:$W$258,MATCH(INDEX($J35:$FE35,1,$FJ35),Capacity!$V$3:$V$258,0),2)+IF$9,255),Capacity!$S$3:$S$258,0),2)))</f>
        <v/>
      </c>
      <c r="IG36" t="str">
        <f>IF(IG35="","",IF($FI35="Y",0,INDEX(Capacity!$S$3:$T$258,MATCH(MOD(INDEX(Capacity!$V$3:$W$258,MATCH(INDEX($J35:$FE35,1,$FJ35),Capacity!$V$3:$V$258,0),2)+IG$9,255),Capacity!$S$3:$S$258,0),2)))</f>
        <v/>
      </c>
      <c r="IH36" t="str">
        <f>IF(IH35="","",IF($FI35="Y",0,INDEX(Capacity!$S$3:$T$258,MATCH(MOD(INDEX(Capacity!$V$3:$W$258,MATCH(INDEX($J35:$FE35,1,$FJ35),Capacity!$V$3:$V$258,0),2)+IH$9,255),Capacity!$S$3:$S$258,0),2)))</f>
        <v/>
      </c>
      <c r="II36" t="str">
        <f>IF(II35="","",IF($FI35="Y",0,INDEX(Capacity!$S$3:$T$258,MATCH(MOD(INDEX(Capacity!$V$3:$W$258,MATCH(INDEX($J35:$FE35,1,$FJ35),Capacity!$V$3:$V$258,0),2)+II$9,255),Capacity!$S$3:$S$258,0),2)))</f>
        <v/>
      </c>
      <c r="IJ36" t="str">
        <f>IF(IJ35="","",IF($FI35="Y",0,INDEX(Capacity!$S$3:$T$258,MATCH(MOD(INDEX(Capacity!$V$3:$W$258,MATCH(INDEX($J35:$FE35,1,$FJ35),Capacity!$V$3:$V$258,0),2)+IJ$9,255),Capacity!$S$3:$S$258,0),2)))</f>
        <v/>
      </c>
      <c r="IK36" t="str">
        <f>IF(IK35="","",IF($FI35="Y",0,INDEX(Capacity!$S$3:$T$258,MATCH(MOD(INDEX(Capacity!$V$3:$W$258,MATCH(INDEX($J35:$FE35,1,$FJ35),Capacity!$V$3:$V$258,0),2)+IK$9,255),Capacity!$S$3:$S$258,0),2)))</f>
        <v/>
      </c>
      <c r="IL36" t="str">
        <f>IF(IL35="","",IF($FI35="Y",0,INDEX(Capacity!$S$3:$T$258,MATCH(MOD(INDEX(Capacity!$V$3:$W$258,MATCH(INDEX($J35:$FE35,1,$FJ35),Capacity!$V$3:$V$258,0),2)+IL$9,255),Capacity!$S$3:$S$258,0),2)))</f>
        <v/>
      </c>
      <c r="IM36" t="str">
        <f>IF(IM35="","",IF($FI35="Y",0,INDEX(Capacity!$S$3:$T$258,MATCH(MOD(INDEX(Capacity!$V$3:$W$258,MATCH(INDEX($J35:$FE35,1,$FJ35),Capacity!$V$3:$V$258,0),2)+IM$9,255),Capacity!$S$3:$S$258,0),2)))</f>
        <v/>
      </c>
      <c r="IN36" t="str">
        <f>IF(IN35="","",IF($FI35="Y",0,INDEX(Capacity!$S$3:$T$258,MATCH(MOD(INDEX(Capacity!$V$3:$W$258,MATCH(INDEX($J35:$FE35,1,$FJ35),Capacity!$V$3:$V$258,0),2)+IN$9,255),Capacity!$S$3:$S$258,0),2)))</f>
        <v/>
      </c>
      <c r="IO36" t="str">
        <f>IF(IO35="","",IF($FI35="Y",0,INDEX(Capacity!$S$3:$T$258,MATCH(MOD(INDEX(Capacity!$V$3:$W$258,MATCH(INDEX($J35:$FE35,1,$FJ35),Capacity!$V$3:$V$258,0),2)+IO$9,255),Capacity!$S$3:$S$258,0),2)))</f>
        <v/>
      </c>
      <c r="IP36" t="str">
        <f>IF(IP35="","",IF($FI35="Y",0,INDEX(Capacity!$S$3:$T$258,MATCH(MOD(INDEX(Capacity!$V$3:$W$258,MATCH(INDEX($J35:$FE35,1,$FJ35),Capacity!$V$3:$V$258,0),2)+IP$9,255),Capacity!$S$3:$S$258,0),2)))</f>
        <v/>
      </c>
      <c r="IQ36" t="str">
        <f>IF(IQ35="","",IF($FI35="Y",0,INDEX(Capacity!$S$3:$T$258,MATCH(MOD(INDEX(Capacity!$V$3:$W$258,MATCH(INDEX($J35:$FE35,1,$FJ35),Capacity!$V$3:$V$258,0),2)+IQ$9,255),Capacity!$S$3:$S$258,0),2)))</f>
        <v/>
      </c>
      <c r="IR36" t="str">
        <f>IF(IR35="","",IF($FI35="Y",0,INDEX(Capacity!$S$3:$T$258,MATCH(MOD(INDEX(Capacity!$V$3:$W$258,MATCH(INDEX($J35:$FE35,1,$FJ35),Capacity!$V$3:$V$258,0),2)+IR$9,255),Capacity!$S$3:$S$258,0),2)))</f>
        <v/>
      </c>
      <c r="IS36" t="str">
        <f>IF(IS35="","",IF($FI35="Y",0,INDEX(Capacity!$S$3:$T$258,MATCH(MOD(INDEX(Capacity!$V$3:$W$258,MATCH(INDEX($J35:$FE35,1,$FJ35),Capacity!$V$3:$V$258,0),2)+IS$9,255),Capacity!$S$3:$S$258,0),2)))</f>
        <v/>
      </c>
      <c r="IT36" t="str">
        <f>IF(IT35="","",IF($FI35="Y",0,INDEX(Capacity!$S$3:$T$258,MATCH(MOD(INDEX(Capacity!$V$3:$W$258,MATCH(INDEX($J35:$FE35,1,$FJ35),Capacity!$V$3:$V$258,0),2)+IT$9,255),Capacity!$S$3:$S$258,0),2)))</f>
        <v/>
      </c>
      <c r="IU36" t="str">
        <f>IF(IU35="","",IF($FI35="Y",0,INDEX(Capacity!$S$3:$T$258,MATCH(MOD(INDEX(Capacity!$V$3:$W$258,MATCH(INDEX($J35:$FE35,1,$FJ35),Capacity!$V$3:$V$258,0),2)+IU$9,255),Capacity!$S$3:$S$258,0),2)))</f>
        <v/>
      </c>
      <c r="IV36" t="str">
        <f>IF(IV35="","",IF($FI35="Y",0,INDEX(Capacity!$S$3:$T$258,MATCH(MOD(INDEX(Capacity!$V$3:$W$258,MATCH(INDEX($J35:$FE35,1,$FJ35),Capacity!$V$3:$V$258,0),2)+IV$9,255),Capacity!$S$3:$S$258,0),2)))</f>
        <v/>
      </c>
      <c r="IW36" t="str">
        <f>IF(IW35="","",IF($FI35="Y",0,INDEX(Capacity!$S$3:$T$258,MATCH(MOD(INDEX(Capacity!$V$3:$W$258,MATCH(INDEX($J35:$FE35,1,$FJ35),Capacity!$V$3:$V$258,0),2)+IW$9,255),Capacity!$S$3:$S$258,0),2)))</f>
        <v/>
      </c>
      <c r="IX36" t="str">
        <f>IF(IX35="","",IF($FI35="Y",0,INDEX(Capacity!$S$3:$T$258,MATCH(MOD(INDEX(Capacity!$V$3:$W$258,MATCH(INDEX($J35:$FE35,1,$FJ35),Capacity!$V$3:$V$258,0),2)+IX$9,255),Capacity!$S$3:$S$258,0),2)))</f>
        <v/>
      </c>
      <c r="IY36" t="str">
        <f>IF(IY35="","",IF($FI35="Y",0,INDEX(Capacity!$S$3:$T$258,MATCH(MOD(INDEX(Capacity!$V$3:$W$258,MATCH(INDEX($J35:$FE35,1,$FJ35),Capacity!$V$3:$V$258,0),2)+IY$9,255),Capacity!$S$3:$S$258,0),2)))</f>
        <v/>
      </c>
      <c r="IZ36" t="str">
        <f>IF(IZ35="","",IF($FI35="Y",0,INDEX(Capacity!$S$3:$T$258,MATCH(MOD(INDEX(Capacity!$V$3:$W$258,MATCH(INDEX($J35:$FE35,1,$FJ35),Capacity!$V$3:$V$258,0),2)+IZ$9,255),Capacity!$S$3:$S$258,0),2)))</f>
        <v/>
      </c>
      <c r="JA36" t="str">
        <f>IF(JA35="","",IF($FI35="Y",0,INDEX(Capacity!$S$3:$T$258,MATCH(MOD(INDEX(Capacity!$V$3:$W$258,MATCH(INDEX($J35:$FE35,1,$FJ35),Capacity!$V$3:$V$258,0),2)+JA$9,255),Capacity!$S$3:$S$258,0),2)))</f>
        <v/>
      </c>
      <c r="JB36" t="str">
        <f>IF(JB35="","",IF($FI35="Y",0,INDEX(Capacity!$S$3:$T$258,MATCH(MOD(INDEX(Capacity!$V$3:$W$258,MATCH(INDEX($J35:$FE35,1,$FJ35),Capacity!$V$3:$V$258,0),2)+JB$9,255),Capacity!$S$3:$S$258,0),2)))</f>
        <v/>
      </c>
      <c r="JC36" t="str">
        <f>IF(JC35="","",IF($FI35="Y",0,INDEX(Capacity!$S$3:$T$258,MATCH(MOD(INDEX(Capacity!$V$3:$W$258,MATCH(INDEX($J35:$FE35,1,$FJ35),Capacity!$V$3:$V$258,0),2)+JC$9,255),Capacity!$S$3:$S$258,0),2)))</f>
        <v/>
      </c>
      <c r="JD36" t="str">
        <f>IF(JD35="","",IF($FI35="Y",0,INDEX(Capacity!$S$3:$T$258,MATCH(MOD(INDEX(Capacity!$V$3:$W$258,MATCH(INDEX($J35:$FE35,1,$FJ35),Capacity!$V$3:$V$258,0),2)+JD$9,255),Capacity!$S$3:$S$258,0),2)))</f>
        <v/>
      </c>
      <c r="JE36" t="str">
        <f>IF(JE35="","",IF($FI35="Y",0,INDEX(Capacity!$S$3:$T$258,MATCH(MOD(INDEX(Capacity!$V$3:$W$258,MATCH(INDEX($J35:$FE35,1,$FJ35),Capacity!$V$3:$V$258,0),2)+JE$9,255),Capacity!$S$3:$S$258,0),2)))</f>
        <v/>
      </c>
      <c r="JF36" t="str">
        <f>IF(JF35="","",IF($FI35="Y",0,INDEX(Capacity!$S$3:$T$258,MATCH(MOD(INDEX(Capacity!$V$3:$W$258,MATCH(INDEX($J35:$FE35,1,$FJ35),Capacity!$V$3:$V$258,0),2)+JF$9,255),Capacity!$S$3:$S$258,0),2)))</f>
        <v/>
      </c>
      <c r="JG36" t="str">
        <f>IF(JG35="","",IF($FI35="Y",0,INDEX(Capacity!$S$3:$T$258,MATCH(MOD(INDEX(Capacity!$V$3:$W$258,MATCH(INDEX($J35:$FE35,1,$FJ35),Capacity!$V$3:$V$258,0),2)+JG$9,255),Capacity!$S$3:$S$258,0),2)))</f>
        <v/>
      </c>
      <c r="JH36" t="str">
        <f>IF(JH35="","",IF($FI35="Y",0,INDEX(Capacity!$S$3:$T$258,MATCH(MOD(INDEX(Capacity!$V$3:$W$258,MATCH(INDEX($J35:$FE35,1,$FJ35),Capacity!$V$3:$V$258,0),2)+JH$9,255),Capacity!$S$3:$S$258,0),2)))</f>
        <v/>
      </c>
      <c r="JI36" t="str">
        <f>IF(JI35="","",IF($FI35="Y",0,INDEX(Capacity!$S$3:$T$258,MATCH(MOD(INDEX(Capacity!$V$3:$W$258,MATCH(INDEX($J35:$FE35,1,$FJ35),Capacity!$V$3:$V$258,0),2)+JI$9,255),Capacity!$S$3:$S$258,0),2)))</f>
        <v/>
      </c>
      <c r="JJ36" t="str">
        <f>IF(JJ35="","",IF($FI35="Y",0,INDEX(Capacity!$S$3:$T$258,MATCH(MOD(INDEX(Capacity!$V$3:$W$258,MATCH(INDEX($J35:$FE35,1,$FJ35),Capacity!$V$3:$V$258,0),2)+JJ$9,255),Capacity!$S$3:$S$258,0),2)))</f>
        <v/>
      </c>
      <c r="JK36" t="str">
        <f>IF(JK35="","",IF($FI35="Y",0,INDEX(Capacity!$S$3:$T$258,MATCH(MOD(INDEX(Capacity!$V$3:$W$258,MATCH(INDEX($J35:$FE35,1,$FJ35),Capacity!$V$3:$V$258,0),2)+JK$9,255),Capacity!$S$3:$S$258,0),2)))</f>
        <v/>
      </c>
      <c r="JL36" t="str">
        <f>IF(JL35="","",IF($FI35="Y",0,INDEX(Capacity!$S$3:$T$258,MATCH(MOD(INDEX(Capacity!$V$3:$W$258,MATCH(INDEX($J35:$FE35,1,$FJ35),Capacity!$V$3:$V$258,0),2)+JL$9,255),Capacity!$S$3:$S$258,0),2)))</f>
        <v/>
      </c>
      <c r="JM36" t="str">
        <f>IF(JM35="","",IF($FI35="Y",0,INDEX(Capacity!$S$3:$T$258,MATCH(MOD(INDEX(Capacity!$V$3:$W$258,MATCH(INDEX($J35:$FE35,1,$FJ35),Capacity!$V$3:$V$258,0),2)+JM$9,255),Capacity!$S$3:$S$258,0),2)))</f>
        <v/>
      </c>
      <c r="JN36" t="str">
        <f>IF(JN35="","",IF($FI35="Y",0,INDEX(Capacity!$S$3:$T$258,MATCH(MOD(INDEX(Capacity!$V$3:$W$258,MATCH(INDEX($J35:$FE35,1,$FJ35),Capacity!$V$3:$V$258,0),2)+JN$9,255),Capacity!$S$3:$S$258,0),2)))</f>
        <v/>
      </c>
      <c r="JO36" t="str">
        <f>IF(JO35="","",IF($FI35="Y",0,INDEX(Capacity!$S$3:$T$258,MATCH(MOD(INDEX(Capacity!$V$3:$W$258,MATCH(INDEX($J35:$FE35,1,$FJ35),Capacity!$V$3:$V$258,0),2)+JO$9,255),Capacity!$S$3:$S$258,0),2)))</f>
        <v/>
      </c>
      <c r="JP36" t="str">
        <f>IF(JP35="","",IF($FI35="Y",0,INDEX(Capacity!$S$3:$T$258,MATCH(MOD(INDEX(Capacity!$V$3:$W$258,MATCH(INDEX($J35:$FE35,1,$FJ35),Capacity!$V$3:$V$258,0),2)+JP$9,255),Capacity!$S$3:$S$258,0),2)))</f>
        <v/>
      </c>
      <c r="JQ36" t="str">
        <f>IF(JQ35="","",IF($FI35="Y",0,INDEX(Capacity!$S$3:$T$258,MATCH(MOD(INDEX(Capacity!$V$3:$W$258,MATCH(INDEX($J35:$FE35,1,$FJ35),Capacity!$V$3:$V$258,0),2)+JQ$9,255),Capacity!$S$3:$S$258,0),2)))</f>
        <v/>
      </c>
      <c r="JR36" t="str">
        <f>IF(JR35="","",IF($FI35="Y",0,INDEX(Capacity!$S$3:$T$258,MATCH(MOD(INDEX(Capacity!$V$3:$W$258,MATCH(INDEX($J35:$FE35,1,$FJ35),Capacity!$V$3:$V$258,0),2)+JR$9,255),Capacity!$S$3:$S$258,0),2)))</f>
        <v/>
      </c>
      <c r="JS36" t="str">
        <f>IF(JS35="","",IF($FI35="Y",0,INDEX(Capacity!$S$3:$T$258,MATCH(MOD(INDEX(Capacity!$V$3:$W$258,MATCH(INDEX($J35:$FE35,1,$FJ35),Capacity!$V$3:$V$258,0),2)+JS$9,255),Capacity!$S$3:$S$258,0),2)))</f>
        <v/>
      </c>
      <c r="JT36" t="str">
        <f>IF(JT35="","",IF($FI35="Y",0,INDEX(Capacity!$S$3:$T$258,MATCH(MOD(INDEX(Capacity!$V$3:$W$258,MATCH(INDEX($J35:$FE35,1,$FJ35),Capacity!$V$3:$V$258,0),2)+JT$9,255),Capacity!$S$3:$S$258,0),2)))</f>
        <v/>
      </c>
      <c r="JU36" t="str">
        <f>IF(JU35="","",IF($FI35="Y",0,INDEX(Capacity!$S$3:$T$258,MATCH(MOD(INDEX(Capacity!$V$3:$W$258,MATCH(INDEX($J35:$FE35,1,$FJ35),Capacity!$V$3:$V$258,0),2)+JU$9,255),Capacity!$S$3:$S$258,0),2)))</f>
        <v/>
      </c>
      <c r="JV36" t="str">
        <f>IF(JV35="","",IF($FI35="Y",0,INDEX(Capacity!$S$3:$T$258,MATCH(MOD(INDEX(Capacity!$V$3:$W$258,MATCH(INDEX($J35:$FE35,1,$FJ35),Capacity!$V$3:$V$258,0),2)+JV$9,255),Capacity!$S$3:$S$258,0),2)))</f>
        <v/>
      </c>
      <c r="JW36" t="str">
        <f>IF(JW35="","",IF($FI35="Y",0,INDEX(Capacity!$S$3:$T$258,MATCH(MOD(INDEX(Capacity!$V$3:$W$258,MATCH(INDEX($J35:$FE35,1,$FJ35),Capacity!$V$3:$V$258,0),2)+JW$9,255),Capacity!$S$3:$S$258,0),2)))</f>
        <v/>
      </c>
      <c r="JX36" t="str">
        <f>IF(JX35="","",IF($FI35="Y",0,INDEX(Capacity!$S$3:$T$258,MATCH(MOD(INDEX(Capacity!$V$3:$W$258,MATCH(INDEX($J35:$FE35,1,$FJ35),Capacity!$V$3:$V$258,0),2)+JX$9,255),Capacity!$S$3:$S$258,0),2)))</f>
        <v/>
      </c>
      <c r="JY36" t="str">
        <f>IF(JY35="","",IF($FI35="Y",0,INDEX(Capacity!$S$3:$T$258,MATCH(MOD(INDEX(Capacity!$V$3:$W$258,MATCH(INDEX($J35:$FE35,1,$FJ35),Capacity!$V$3:$V$258,0),2)+JY$9,255),Capacity!$S$3:$S$258,0),2)))</f>
        <v/>
      </c>
      <c r="JZ36" t="str">
        <f>IF(JZ35="","",IF($FI35="Y",0,INDEX(Capacity!$S$3:$T$258,MATCH(MOD(INDEX(Capacity!$V$3:$W$258,MATCH(INDEX($J35:$FE35,1,$FJ35),Capacity!$V$3:$V$258,0),2)+JZ$9,255),Capacity!$S$3:$S$258,0),2)))</f>
        <v/>
      </c>
      <c r="KA36" t="str">
        <f>IF(KA35="","",IF($FI35="Y",0,INDEX(Capacity!$S$3:$T$258,MATCH(MOD(INDEX(Capacity!$V$3:$W$258,MATCH(INDEX($J35:$FE35,1,$FJ35),Capacity!$V$3:$V$258,0),2)+KA$9,255),Capacity!$S$3:$S$258,0),2)))</f>
        <v/>
      </c>
      <c r="KB36" t="str">
        <f>IF(KB35="","",IF($FI35="Y",0,INDEX(Capacity!$S$3:$T$258,MATCH(MOD(INDEX(Capacity!$V$3:$W$258,MATCH(INDEX($J35:$FE35,1,$FJ35),Capacity!$V$3:$V$258,0),2)+KB$9,255),Capacity!$S$3:$S$258,0),2)))</f>
        <v/>
      </c>
      <c r="KC36" t="str">
        <f>IF(KC35="","",IF($FI35="Y",0,INDEX(Capacity!$S$3:$T$258,MATCH(MOD(INDEX(Capacity!$V$3:$W$258,MATCH(INDEX($J35:$FE35,1,$FJ35),Capacity!$V$3:$V$258,0),2)+KC$9,255),Capacity!$S$3:$S$258,0),2)))</f>
        <v/>
      </c>
      <c r="KD36" t="str">
        <f>IF(KD35="","",IF($FI35="Y",0,INDEX(Capacity!$S$3:$T$258,MATCH(MOD(INDEX(Capacity!$V$3:$W$258,MATCH(INDEX($J35:$FE35,1,$FJ35),Capacity!$V$3:$V$258,0),2)+KD$9,255),Capacity!$S$3:$S$258,0),2)))</f>
        <v/>
      </c>
      <c r="KE36" t="str">
        <f>IF(KE35="","",IF($FI35="Y",0,INDEX(Capacity!$S$3:$T$258,MATCH(MOD(INDEX(Capacity!$V$3:$W$258,MATCH(INDEX($J35:$FE35,1,$FJ35),Capacity!$V$3:$V$258,0),2)+KE$9,255),Capacity!$S$3:$S$258,0),2)))</f>
        <v/>
      </c>
      <c r="KF36" t="str">
        <f>IF(KF35="","",IF($FI35="Y",0,INDEX(Capacity!$S$3:$T$258,MATCH(MOD(INDEX(Capacity!$V$3:$W$258,MATCH(INDEX($J35:$FE35,1,$FJ35),Capacity!$V$3:$V$258,0),2)+KF$9,255),Capacity!$S$3:$S$258,0),2)))</f>
        <v/>
      </c>
      <c r="KG36" t="str">
        <f>IF(KG35="","",IF($FI35="Y",0,INDEX(Capacity!$S$3:$T$258,MATCH(MOD(INDEX(Capacity!$V$3:$W$258,MATCH(INDEX($J35:$FE35,1,$FJ35),Capacity!$V$3:$V$258,0),2)+KG$9,255),Capacity!$S$3:$S$258,0),2)))</f>
        <v/>
      </c>
      <c r="KH36" t="str">
        <f>IF(KH35="","",IF($FI35="Y",0,INDEX(Capacity!$S$3:$T$258,MATCH(MOD(INDEX(Capacity!$V$3:$W$258,MATCH(INDEX($J35:$FE35,1,$FJ35),Capacity!$V$3:$V$258,0),2)+KH$9,255),Capacity!$S$3:$S$258,0),2)))</f>
        <v/>
      </c>
      <c r="KI36" t="str">
        <f>IF(KI35="","",IF($FI35="Y",0,INDEX(Capacity!$S$3:$T$258,MATCH(MOD(INDEX(Capacity!$V$3:$W$258,MATCH(INDEX($J35:$FE35,1,$FJ35),Capacity!$V$3:$V$258,0),2)+KI$9,255),Capacity!$S$3:$S$258,0),2)))</f>
        <v/>
      </c>
      <c r="KJ36" t="str">
        <f>IF(KJ35="","",IF($FI35="Y",0,INDEX(Capacity!$S$3:$T$258,MATCH(MOD(INDEX(Capacity!$V$3:$W$258,MATCH(INDEX($J35:$FE35,1,$FJ35),Capacity!$V$3:$V$258,0),2)+KJ$9,255),Capacity!$S$3:$S$258,0),2)))</f>
        <v/>
      </c>
      <c r="KK36" t="str">
        <f>IF(KK35="","",IF($FI35="Y",0,INDEX(Capacity!$S$3:$T$258,MATCH(MOD(INDEX(Capacity!$V$3:$W$258,MATCH(INDEX($J35:$FE35,1,$FJ35),Capacity!$V$3:$V$258,0),2)+KK$9,255),Capacity!$S$3:$S$258,0),2)))</f>
        <v/>
      </c>
      <c r="KL36" t="str">
        <f>IF(KL35="","",IF($FI35="Y",0,INDEX(Capacity!$S$3:$T$258,MATCH(MOD(INDEX(Capacity!$V$3:$W$258,MATCH(INDEX($J35:$FE35,1,$FJ35),Capacity!$V$3:$V$258,0),2)+KL$9,255),Capacity!$S$3:$S$258,0),2)))</f>
        <v/>
      </c>
      <c r="KM36" t="str">
        <f>IF(KM35="","",IF($FI35="Y",0,INDEX(Capacity!$S$3:$T$258,MATCH(MOD(INDEX(Capacity!$V$3:$W$258,MATCH(INDEX($J35:$FE35,1,$FJ35),Capacity!$V$3:$V$258,0),2)+KM$9,255),Capacity!$S$3:$S$258,0),2)))</f>
        <v/>
      </c>
      <c r="KN36" t="str">
        <f>IF(KN35="","",IF($FI35="Y",0,INDEX(Capacity!$S$3:$T$258,MATCH(MOD(INDEX(Capacity!$V$3:$W$258,MATCH(INDEX($J35:$FE35,1,$FJ35),Capacity!$V$3:$V$258,0),2)+KN$9,255),Capacity!$S$3:$S$258,0),2)))</f>
        <v/>
      </c>
      <c r="KO36" t="str">
        <f>IF(KO35="","",IF($FI35="Y",0,INDEX(Capacity!$S$3:$T$258,MATCH(MOD(INDEX(Capacity!$V$3:$W$258,MATCH(INDEX($J35:$FE35,1,$FJ35),Capacity!$V$3:$V$258,0),2)+KO$9,255),Capacity!$S$3:$S$258,0),2)))</f>
        <v/>
      </c>
      <c r="KP36" t="str">
        <f>IF(KP35="","",IF($FI35="Y",0,INDEX(Capacity!$S$3:$T$258,MATCH(MOD(INDEX(Capacity!$V$3:$W$258,MATCH(INDEX($J35:$FE35,1,$FJ35),Capacity!$V$3:$V$258,0),2)+KP$9,255),Capacity!$S$3:$S$258,0),2)))</f>
        <v/>
      </c>
      <c r="KQ36" t="str">
        <f>IF(KQ35="","",IF($FI35="Y",0,INDEX(Capacity!$S$3:$T$258,MATCH(MOD(INDEX(Capacity!$V$3:$W$258,MATCH(INDEX($J35:$FE35,1,$FJ35),Capacity!$V$3:$V$258,0),2)+KQ$9,255),Capacity!$S$3:$S$258,0),2)))</f>
        <v/>
      </c>
      <c r="KR36" t="str">
        <f>IF(KR35="","",IF($FI35="Y",0,INDEX(Capacity!$S$3:$T$258,MATCH(MOD(INDEX(Capacity!$V$3:$W$258,MATCH(INDEX($J35:$FE35,1,$FJ35),Capacity!$V$3:$V$258,0),2)+KR$9,255),Capacity!$S$3:$S$258,0),2)))</f>
        <v/>
      </c>
      <c r="KS36" t="str">
        <f>IF(KS35="","",IF($FI35="Y",0,INDEX(Capacity!$S$3:$T$258,MATCH(MOD(INDEX(Capacity!$V$3:$W$258,MATCH(INDEX($J35:$FE35,1,$FJ35),Capacity!$V$3:$V$258,0),2)+KS$9,255),Capacity!$S$3:$S$258,0),2)))</f>
        <v/>
      </c>
      <c r="KT36" t="str">
        <f>IF(KT35="","",IF($FI35="Y",0,INDEX(Capacity!$S$3:$T$258,MATCH(MOD(INDEX(Capacity!$V$3:$W$258,MATCH(INDEX($J35:$FE35,1,$FJ35),Capacity!$V$3:$V$258,0),2)+KT$9,255),Capacity!$S$3:$S$258,0),2)))</f>
        <v/>
      </c>
      <c r="KU36" t="str">
        <f>IF(KU35="","",IF($FI35="Y",0,INDEX(Capacity!$S$3:$T$258,MATCH(MOD(INDEX(Capacity!$V$3:$W$258,MATCH(INDEX($J35:$FE35,1,$FJ35),Capacity!$V$3:$V$258,0),2)+KU$9,255),Capacity!$S$3:$S$258,0),2)))</f>
        <v/>
      </c>
      <c r="KV36" t="str">
        <f>IF(KV35="","",IF($FI35="Y",0,INDEX(Capacity!$S$3:$T$258,MATCH(MOD(INDEX(Capacity!$V$3:$W$258,MATCH(INDEX($J35:$FE35,1,$FJ35),Capacity!$V$3:$V$258,0),2)+KV$9,255),Capacity!$S$3:$S$258,0),2)))</f>
        <v/>
      </c>
      <c r="KW36" t="str">
        <f>IF(KW35="","",IF($FI35="Y",0,INDEX(Capacity!$S$3:$T$258,MATCH(MOD(INDEX(Capacity!$V$3:$W$258,MATCH(INDEX($J35:$FE35,1,$FJ35),Capacity!$V$3:$V$258,0),2)+KW$9,255),Capacity!$S$3:$S$258,0),2)))</f>
        <v/>
      </c>
      <c r="KX36" t="str">
        <f>IF(KX35="","",IF($FI35="Y",0,INDEX(Capacity!$S$3:$T$258,MATCH(MOD(INDEX(Capacity!$V$3:$W$258,MATCH(INDEX($J35:$FE35,1,$FJ35),Capacity!$V$3:$V$258,0),2)+KX$9,255),Capacity!$S$3:$S$258,0),2)))</f>
        <v/>
      </c>
      <c r="KY36" t="str">
        <f>IF(KY35="","",IF($FI35="Y",0,INDEX(Capacity!$S$3:$T$258,MATCH(MOD(INDEX(Capacity!$V$3:$W$258,MATCH(INDEX($J35:$FE35,1,$FJ35),Capacity!$V$3:$V$258,0),2)+KY$9,255),Capacity!$S$3:$S$258,0),2)))</f>
        <v/>
      </c>
      <c r="KZ36" t="str">
        <f>IF(KZ35="","",IF($FI35="Y",0,INDEX(Capacity!$S$3:$T$258,MATCH(MOD(INDEX(Capacity!$V$3:$W$258,MATCH(INDEX($J35:$FE35,1,$FJ35),Capacity!$V$3:$V$258,0),2)+KZ$9,255),Capacity!$S$3:$S$258,0),2)))</f>
        <v/>
      </c>
      <c r="LA36" t="str">
        <f>IF(LA35="","",IF($FI35="Y",0,INDEX(Capacity!$S$3:$T$258,MATCH(MOD(INDEX(Capacity!$V$3:$W$258,MATCH(INDEX($J35:$FE35,1,$FJ35),Capacity!$V$3:$V$258,0),2)+LA$9,255),Capacity!$S$3:$S$258,0),2)))</f>
        <v/>
      </c>
      <c r="LB36" t="str">
        <f>IF(LB35="","",IF($FI35="Y",0,INDEX(Capacity!$S$3:$T$258,MATCH(MOD(INDEX(Capacity!$V$3:$W$258,MATCH(INDEX($J35:$FE35,1,$FJ35),Capacity!$V$3:$V$258,0),2)+LB$9,255),Capacity!$S$3:$S$258,0),2)))</f>
        <v/>
      </c>
      <c r="LC36" t="str">
        <f>IF(LC35="","",IF($FI35="Y",0,INDEX(Capacity!$S$3:$T$258,MATCH(MOD(INDEX(Capacity!$V$3:$W$258,MATCH(INDEX($J35:$FE35,1,$FJ35),Capacity!$V$3:$V$258,0),2)+LC$9,255),Capacity!$S$3:$S$258,0),2)))</f>
        <v/>
      </c>
      <c r="LD36" t="str">
        <f>IF(LD35="","",IF($FI35="Y",0,INDEX(Capacity!$S$3:$T$258,MATCH(MOD(INDEX(Capacity!$V$3:$W$258,MATCH(INDEX($J35:$FE35,1,$FJ35),Capacity!$V$3:$V$258,0),2)+LD$9,255),Capacity!$S$3:$S$258,0),2)))</f>
        <v/>
      </c>
      <c r="LE36" t="str">
        <f>IF(LE35="","",IF($FI35="Y",0,INDEX(Capacity!$S$3:$T$258,MATCH(MOD(INDEX(Capacity!$V$3:$W$258,MATCH(INDEX($J35:$FE35,1,$FJ35),Capacity!$V$3:$V$258,0),2)+LE$9,255),Capacity!$S$3:$S$258,0),2)))</f>
        <v/>
      </c>
      <c r="LF36" t="str">
        <f>IF(LF35="","",IF($FI35="Y",0,INDEX(Capacity!$S$3:$T$258,MATCH(MOD(INDEX(Capacity!$V$3:$W$258,MATCH(INDEX($J35:$FE35,1,$FJ35),Capacity!$V$3:$V$258,0),2)+LF$9,255),Capacity!$S$3:$S$258,0),2)))</f>
        <v/>
      </c>
      <c r="LG36" t="str">
        <f>IF(LG35="","",IF($FI35="Y",0,INDEX(Capacity!$S$3:$T$258,MATCH(MOD(INDEX(Capacity!$V$3:$W$258,MATCH(INDEX($J35:$FE35,1,$FJ35),Capacity!$V$3:$V$258,0),2)+LG$9,255),Capacity!$S$3:$S$258,0),2)))</f>
        <v/>
      </c>
      <c r="LH36" t="str">
        <f>IF(LH35="","",IF($FI35="Y",0,INDEX(Capacity!$S$3:$T$258,MATCH(MOD(INDEX(Capacity!$V$3:$W$258,MATCH(INDEX($J35:$FE35,1,$FJ35),Capacity!$V$3:$V$258,0),2)+LH$9,255),Capacity!$S$3:$S$258,0),2)))</f>
        <v/>
      </c>
    </row>
    <row r="37" spans="9:320" x14ac:dyDescent="0.25">
      <c r="I37" s="7">
        <f t="shared" si="26"/>
        <v>28</v>
      </c>
      <c r="J37" t="str">
        <f t="shared" si="45"/>
        <v/>
      </c>
      <c r="K37" t="str">
        <f t="shared" si="45"/>
        <v/>
      </c>
      <c r="L37" t="str">
        <f t="shared" si="45"/>
        <v/>
      </c>
      <c r="M37" t="str">
        <f t="shared" si="45"/>
        <v/>
      </c>
      <c r="N37" t="str">
        <f t="shared" si="45"/>
        <v/>
      </c>
      <c r="O37" t="str">
        <f t="shared" si="45"/>
        <v/>
      </c>
      <c r="P37" t="str">
        <f t="shared" si="45"/>
        <v/>
      </c>
      <c r="Q37" t="str">
        <f t="shared" si="45"/>
        <v/>
      </c>
      <c r="R37" t="str">
        <f t="shared" si="45"/>
        <v/>
      </c>
      <c r="S37" t="str">
        <f t="shared" si="45"/>
        <v/>
      </c>
      <c r="T37" t="str">
        <f t="shared" si="45"/>
        <v/>
      </c>
      <c r="U37" t="str">
        <f t="shared" si="45"/>
        <v/>
      </c>
      <c r="V37" t="str">
        <f t="shared" si="45"/>
        <v/>
      </c>
      <c r="W37" t="str">
        <f t="shared" si="45"/>
        <v/>
      </c>
      <c r="X37" t="str">
        <f t="shared" si="45"/>
        <v/>
      </c>
      <c r="Y37" t="str">
        <f t="shared" si="45"/>
        <v/>
      </c>
      <c r="Z37" t="str">
        <f t="shared" si="38"/>
        <v/>
      </c>
      <c r="AA37" t="str">
        <f t="shared" si="38"/>
        <v/>
      </c>
      <c r="AB37" t="str">
        <f t="shared" si="38"/>
        <v/>
      </c>
      <c r="AC37" t="str">
        <f t="shared" si="38"/>
        <v/>
      </c>
      <c r="AD37" t="str">
        <f t="shared" si="38"/>
        <v/>
      </c>
      <c r="AE37" t="str">
        <f t="shared" si="38"/>
        <v/>
      </c>
      <c r="AF37" t="str">
        <f t="shared" si="38"/>
        <v/>
      </c>
      <c r="AG37" t="str">
        <f t="shared" si="38"/>
        <v/>
      </c>
      <c r="AH37" t="str">
        <f t="shared" si="38"/>
        <v/>
      </c>
      <c r="AI37" t="str">
        <f t="shared" si="38"/>
        <v/>
      </c>
      <c r="AJ37" t="str">
        <f t="shared" si="38"/>
        <v/>
      </c>
      <c r="AK37">
        <f t="shared" si="38"/>
        <v>0</v>
      </c>
      <c r="AL37">
        <f t="shared" si="38"/>
        <v>122</v>
      </c>
      <c r="AM37">
        <f t="shared" si="38"/>
        <v>234</v>
      </c>
      <c r="AN37">
        <f t="shared" si="38"/>
        <v>50</v>
      </c>
      <c r="AO37">
        <f t="shared" si="38"/>
        <v>75</v>
      </c>
      <c r="AP37">
        <f t="shared" si="42"/>
        <v>229</v>
      </c>
      <c r="AQ37">
        <f t="shared" si="42"/>
        <v>33</v>
      </c>
      <c r="AR37">
        <f t="shared" si="42"/>
        <v>198</v>
      </c>
      <c r="AS37">
        <f t="shared" si="42"/>
        <v>229</v>
      </c>
      <c r="AT37">
        <f t="shared" si="42"/>
        <v>77</v>
      </c>
      <c r="AU37">
        <f t="shared" si="42"/>
        <v>95</v>
      </c>
      <c r="AV37">
        <f t="shared" si="42"/>
        <v>0</v>
      </c>
      <c r="AW37">
        <f t="shared" si="42"/>
        <v>0</v>
      </c>
      <c r="AX37">
        <f t="shared" si="42"/>
        <v>0</v>
      </c>
      <c r="AY37">
        <f t="shared" si="42"/>
        <v>0</v>
      </c>
      <c r="AZ37">
        <f t="shared" si="42"/>
        <v>0</v>
      </c>
      <c r="BA37">
        <f t="shared" si="42"/>
        <v>0</v>
      </c>
      <c r="BB37">
        <f t="shared" si="42"/>
        <v>0</v>
      </c>
      <c r="BC37">
        <f t="shared" si="42"/>
        <v>0</v>
      </c>
      <c r="BD37">
        <f t="shared" si="42"/>
        <v>0</v>
      </c>
      <c r="BE37">
        <f t="shared" si="42"/>
        <v>0</v>
      </c>
      <c r="BF37">
        <f t="shared" si="40"/>
        <v>0</v>
      </c>
      <c r="BG37">
        <f t="shared" si="40"/>
        <v>0</v>
      </c>
      <c r="BH37">
        <f t="shared" si="40"/>
        <v>0</v>
      </c>
      <c r="BI37">
        <f t="shared" si="40"/>
        <v>0</v>
      </c>
      <c r="BJ37">
        <f t="shared" si="40"/>
        <v>0</v>
      </c>
      <c r="BK37">
        <f t="shared" si="40"/>
        <v>0</v>
      </c>
      <c r="BL37">
        <f t="shared" si="40"/>
        <v>0</v>
      </c>
      <c r="BM37">
        <f t="shared" si="40"/>
        <v>0</v>
      </c>
      <c r="BN37">
        <f t="shared" si="40"/>
        <v>0</v>
      </c>
      <c r="BO37">
        <f t="shared" si="40"/>
        <v>0</v>
      </c>
      <c r="BP37">
        <f t="shared" si="40"/>
        <v>0</v>
      </c>
      <c r="BQ37">
        <f t="shared" si="40"/>
        <v>0</v>
      </c>
      <c r="BR37">
        <f t="shared" si="40"/>
        <v>0</v>
      </c>
      <c r="BS37">
        <f t="shared" si="40"/>
        <v>0</v>
      </c>
      <c r="BT37">
        <f t="shared" si="40"/>
        <v>0</v>
      </c>
      <c r="BU37">
        <f t="shared" si="40"/>
        <v>0</v>
      </c>
      <c r="BV37">
        <f t="shared" si="43"/>
        <v>0</v>
      </c>
      <c r="BW37">
        <f t="shared" si="43"/>
        <v>0</v>
      </c>
      <c r="BX37">
        <f t="shared" si="43"/>
        <v>0</v>
      </c>
      <c r="BY37">
        <f t="shared" si="43"/>
        <v>0</v>
      </c>
      <c r="BZ37">
        <f t="shared" si="43"/>
        <v>0</v>
      </c>
      <c r="CA37">
        <f t="shared" si="43"/>
        <v>0</v>
      </c>
      <c r="CB37">
        <f t="shared" si="43"/>
        <v>0</v>
      </c>
      <c r="CC37">
        <f t="shared" si="43"/>
        <v>0</v>
      </c>
      <c r="CD37">
        <f t="shared" si="43"/>
        <v>0</v>
      </c>
      <c r="CE37">
        <f t="shared" si="43"/>
        <v>0</v>
      </c>
      <c r="CF37">
        <f t="shared" si="43"/>
        <v>0</v>
      </c>
      <c r="CG37">
        <f t="shared" si="43"/>
        <v>0</v>
      </c>
      <c r="CH37">
        <f t="shared" si="43"/>
        <v>0</v>
      </c>
      <c r="CI37">
        <f t="shared" si="43"/>
        <v>0</v>
      </c>
      <c r="CJ37">
        <f t="shared" si="43"/>
        <v>0</v>
      </c>
      <c r="CK37">
        <f t="shared" si="43"/>
        <v>0</v>
      </c>
      <c r="CL37">
        <f t="shared" si="46"/>
        <v>0</v>
      </c>
      <c r="CM37">
        <f t="shared" si="46"/>
        <v>0</v>
      </c>
      <c r="CN37">
        <f t="shared" si="46"/>
        <v>0</v>
      </c>
      <c r="CO37">
        <f t="shared" si="46"/>
        <v>0</v>
      </c>
      <c r="CP37">
        <f t="shared" si="46"/>
        <v>0</v>
      </c>
      <c r="CQ37">
        <f t="shared" si="46"/>
        <v>0</v>
      </c>
      <c r="CR37">
        <f t="shared" si="46"/>
        <v>0</v>
      </c>
      <c r="CS37">
        <f t="shared" si="46"/>
        <v>0</v>
      </c>
      <c r="CT37">
        <f t="shared" si="46"/>
        <v>0</v>
      </c>
      <c r="CU37">
        <f t="shared" si="46"/>
        <v>0</v>
      </c>
      <c r="CV37">
        <f t="shared" si="46"/>
        <v>0</v>
      </c>
      <c r="CW37">
        <f t="shared" si="46"/>
        <v>0</v>
      </c>
      <c r="CX37">
        <f t="shared" si="46"/>
        <v>0</v>
      </c>
      <c r="CY37">
        <f t="shared" si="46"/>
        <v>0</v>
      </c>
      <c r="CZ37">
        <f t="shared" si="46"/>
        <v>0</v>
      </c>
      <c r="DA37">
        <f t="shared" si="41"/>
        <v>0</v>
      </c>
      <c r="DB37">
        <f t="shared" si="41"/>
        <v>0</v>
      </c>
      <c r="DC37">
        <f t="shared" si="41"/>
        <v>0</v>
      </c>
      <c r="DD37">
        <f t="shared" si="41"/>
        <v>0</v>
      </c>
      <c r="DE37">
        <f t="shared" si="41"/>
        <v>0</v>
      </c>
      <c r="DF37">
        <f t="shared" si="41"/>
        <v>0</v>
      </c>
      <c r="DG37">
        <f t="shared" si="41"/>
        <v>0</v>
      </c>
      <c r="DH37">
        <f t="shared" si="41"/>
        <v>0</v>
      </c>
      <c r="DI37">
        <f t="shared" si="41"/>
        <v>0</v>
      </c>
      <c r="DJ37">
        <f t="shared" si="41"/>
        <v>0</v>
      </c>
      <c r="DK37">
        <f t="shared" si="41"/>
        <v>0</v>
      </c>
      <c r="DL37">
        <f t="shared" si="41"/>
        <v>0</v>
      </c>
      <c r="DM37">
        <f t="shared" si="41"/>
        <v>0</v>
      </c>
      <c r="DN37">
        <f t="shared" si="41"/>
        <v>0</v>
      </c>
      <c r="DO37">
        <f t="shared" si="41"/>
        <v>0</v>
      </c>
      <c r="DP37">
        <f t="shared" si="41"/>
        <v>0</v>
      </c>
      <c r="DQ37">
        <f t="shared" si="41"/>
        <v>0</v>
      </c>
      <c r="DR37">
        <f t="shared" si="41"/>
        <v>0</v>
      </c>
      <c r="DS37">
        <f t="shared" si="41"/>
        <v>0</v>
      </c>
      <c r="DT37">
        <f t="shared" si="41"/>
        <v>0</v>
      </c>
      <c r="DU37">
        <f t="shared" si="41"/>
        <v>0</v>
      </c>
      <c r="DV37">
        <f t="shared" si="41"/>
        <v>0</v>
      </c>
      <c r="DW37">
        <f t="shared" si="41"/>
        <v>0</v>
      </c>
      <c r="DX37">
        <f t="shared" si="39"/>
        <v>0</v>
      </c>
      <c r="DY37">
        <f t="shared" si="39"/>
        <v>0</v>
      </c>
      <c r="DZ37">
        <f t="shared" si="39"/>
        <v>0</v>
      </c>
      <c r="EA37">
        <f t="shared" si="39"/>
        <v>0</v>
      </c>
      <c r="EB37">
        <f t="shared" si="39"/>
        <v>0</v>
      </c>
      <c r="EC37">
        <f t="shared" si="39"/>
        <v>0</v>
      </c>
      <c r="ED37">
        <f t="shared" si="39"/>
        <v>0</v>
      </c>
      <c r="EE37">
        <f t="shared" si="39"/>
        <v>0</v>
      </c>
      <c r="EF37">
        <f t="shared" si="39"/>
        <v>0</v>
      </c>
      <c r="EG37">
        <f t="shared" si="39"/>
        <v>0</v>
      </c>
      <c r="EH37">
        <f t="shared" si="39"/>
        <v>0</v>
      </c>
      <c r="EI37">
        <f t="shared" si="39"/>
        <v>0</v>
      </c>
      <c r="EJ37">
        <f t="shared" si="44"/>
        <v>0</v>
      </c>
      <c r="EK37">
        <f t="shared" si="44"/>
        <v>0</v>
      </c>
      <c r="EL37">
        <f t="shared" si="44"/>
        <v>0</v>
      </c>
      <c r="EM37">
        <f t="shared" si="44"/>
        <v>0</v>
      </c>
      <c r="EN37">
        <f t="shared" si="44"/>
        <v>0</v>
      </c>
      <c r="EO37">
        <f t="shared" si="44"/>
        <v>0</v>
      </c>
      <c r="EP37">
        <f t="shared" si="44"/>
        <v>0</v>
      </c>
      <c r="EQ37">
        <f t="shared" si="44"/>
        <v>0</v>
      </c>
      <c r="ER37">
        <f t="shared" si="44"/>
        <v>0</v>
      </c>
      <c r="ES37">
        <f t="shared" si="44"/>
        <v>0</v>
      </c>
      <c r="ET37">
        <f t="shared" si="44"/>
        <v>0</v>
      </c>
      <c r="EU37">
        <f t="shared" si="44"/>
        <v>0</v>
      </c>
      <c r="EV37">
        <f t="shared" si="44"/>
        <v>0</v>
      </c>
      <c r="EW37">
        <f t="shared" si="44"/>
        <v>0</v>
      </c>
      <c r="EX37">
        <f t="shared" si="44"/>
        <v>0</v>
      </c>
      <c r="EY37">
        <f t="shared" si="44"/>
        <v>0</v>
      </c>
      <c r="EZ37">
        <f t="shared" si="44"/>
        <v>0</v>
      </c>
      <c r="FA37">
        <f t="shared" si="44"/>
        <v>0</v>
      </c>
      <c r="FB37">
        <f t="shared" si="44"/>
        <v>0</v>
      </c>
      <c r="FC37">
        <f t="shared" si="44"/>
        <v>0</v>
      </c>
      <c r="FD37">
        <f t="shared" si="44"/>
        <v>0</v>
      </c>
      <c r="FE37">
        <f t="shared" si="44"/>
        <v>0</v>
      </c>
      <c r="FG37" s="48" t="str">
        <f t="shared" si="27"/>
        <v/>
      </c>
      <c r="FI37" s="1" t="str">
        <f t="shared" si="24"/>
        <v/>
      </c>
      <c r="FJ37">
        <f t="shared" si="25"/>
        <v>29</v>
      </c>
      <c r="FK37">
        <f>FM8-FJ36+1</f>
        <v>16</v>
      </c>
      <c r="FM37">
        <f>IF(FM36="","",IF($FI36="Y",0,INDEX(Capacity!$S$3:$T$258,MATCH(MOD(INDEX(Capacity!$V$3:$W$258,MATCH(INDEX($J36:$FE36,1,$FJ36),Capacity!$V$3:$V$258,0),2)+FM$9,255),Capacity!$S$3:$S$258,0),2)))</f>
        <v>90</v>
      </c>
      <c r="FN37">
        <f>IF(FN36="","",IF($FI36="Y",0,INDEX(Capacity!$S$3:$T$258,MATCH(MOD(INDEX(Capacity!$V$3:$W$258,MATCH(INDEX($J36:$FE36,1,$FJ36),Capacity!$V$3:$V$258,0),2)+FN$9,255),Capacity!$S$3:$S$258,0),2)))</f>
        <v>38</v>
      </c>
      <c r="FO37">
        <f>IF(FO36="","",IF($FI36="Y",0,INDEX(Capacity!$S$3:$T$258,MATCH(MOD(INDEX(Capacity!$V$3:$W$258,MATCH(INDEX($J36:$FE36,1,$FJ36),Capacity!$V$3:$V$258,0),2)+FO$9,255),Capacity!$S$3:$S$258,0),2)))</f>
        <v>177</v>
      </c>
      <c r="FP37">
        <f>IF(FP36="","",IF($FI36="Y",0,INDEX(Capacity!$S$3:$T$258,MATCH(MOD(INDEX(Capacity!$V$3:$W$258,MATCH(INDEX($J36:$FE36,1,$FJ36),Capacity!$V$3:$V$258,0),2)+FP$9,255),Capacity!$S$3:$S$258,0),2)))</f>
        <v>190</v>
      </c>
      <c r="FQ37">
        <f>IF(FQ36="","",IF($FI36="Y",0,INDEX(Capacity!$S$3:$T$258,MATCH(MOD(INDEX(Capacity!$V$3:$W$258,MATCH(INDEX($J36:$FE36,1,$FJ36),Capacity!$V$3:$V$258,0),2)+FQ$9,255),Capacity!$S$3:$S$258,0),2)))</f>
        <v>253</v>
      </c>
      <c r="FR37">
        <f>IF(FR36="","",IF($FI36="Y",0,INDEX(Capacity!$S$3:$T$258,MATCH(MOD(INDEX(Capacity!$V$3:$W$258,MATCH(INDEX($J36:$FE36,1,$FJ36),Capacity!$V$3:$V$258,0),2)+FR$9,255),Capacity!$S$3:$S$258,0),2)))</f>
        <v>158</v>
      </c>
      <c r="FS37">
        <f>IF(FS36="","",IF($FI36="Y",0,INDEX(Capacity!$S$3:$T$258,MATCH(MOD(INDEX(Capacity!$V$3:$W$258,MATCH(INDEX($J36:$FE36,1,$FJ36),Capacity!$V$3:$V$258,0),2)+FS$9,255),Capacity!$S$3:$S$258,0),2)))</f>
        <v>225</v>
      </c>
      <c r="FT37">
        <f>IF(FT36="","",IF($FI36="Y",0,INDEX(Capacity!$S$3:$T$258,MATCH(MOD(INDEX(Capacity!$V$3:$W$258,MATCH(INDEX($J36:$FE36,1,$FJ36),Capacity!$V$3:$V$258,0),2)+FT$9,255),Capacity!$S$3:$S$258,0),2)))</f>
        <v>187</v>
      </c>
      <c r="FU37">
        <f>IF(FU36="","",IF($FI36="Y",0,INDEX(Capacity!$S$3:$T$258,MATCH(MOD(INDEX(Capacity!$V$3:$W$258,MATCH(INDEX($J36:$FE36,1,$FJ36),Capacity!$V$3:$V$258,0),2)+FU$9,255),Capacity!$S$3:$S$258,0),2)))</f>
        <v>31</v>
      </c>
      <c r="FV37">
        <f>IF(FV36="","",IF($FI36="Y",0,INDEX(Capacity!$S$3:$T$258,MATCH(MOD(INDEX(Capacity!$V$3:$W$258,MATCH(INDEX($J36:$FE36,1,$FJ36),Capacity!$V$3:$V$258,0),2)+FV$9,255),Capacity!$S$3:$S$258,0),2)))</f>
        <v>10</v>
      </c>
      <c r="FW37">
        <f>IF(FW36="","",IF($FI36="Y",0,INDEX(Capacity!$S$3:$T$258,MATCH(MOD(INDEX(Capacity!$V$3:$W$258,MATCH(INDEX($J36:$FE36,1,$FJ36),Capacity!$V$3:$V$258,0),2)+FW$9,255),Capacity!$S$3:$S$258,0),2)))</f>
        <v>95</v>
      </c>
      <c r="FX37" t="str">
        <f>IF(FX36="","",IF($FI36="Y",0,INDEX(Capacity!$S$3:$T$258,MATCH(MOD(INDEX(Capacity!$V$3:$W$258,MATCH(INDEX($J36:$FE36,1,$FJ36),Capacity!$V$3:$V$258,0),2)+FX$9,255),Capacity!$S$3:$S$258,0),2)))</f>
        <v/>
      </c>
      <c r="FY37" t="str">
        <f>IF(FY36="","",IF($FI36="Y",0,INDEX(Capacity!$S$3:$T$258,MATCH(MOD(INDEX(Capacity!$V$3:$W$258,MATCH(INDEX($J36:$FE36,1,$FJ36),Capacity!$V$3:$V$258,0),2)+FY$9,255),Capacity!$S$3:$S$258,0),2)))</f>
        <v/>
      </c>
      <c r="FZ37" t="str">
        <f>IF(FZ36="","",IF($FI36="Y",0,INDEX(Capacity!$S$3:$T$258,MATCH(MOD(INDEX(Capacity!$V$3:$W$258,MATCH(INDEX($J36:$FE36,1,$FJ36),Capacity!$V$3:$V$258,0),2)+FZ$9,255),Capacity!$S$3:$S$258,0),2)))</f>
        <v/>
      </c>
      <c r="GA37" t="str">
        <f>IF(GA36="","",IF($FI36="Y",0,INDEX(Capacity!$S$3:$T$258,MATCH(MOD(INDEX(Capacity!$V$3:$W$258,MATCH(INDEX($J36:$FE36,1,$FJ36),Capacity!$V$3:$V$258,0),2)+GA$9,255),Capacity!$S$3:$S$258,0),2)))</f>
        <v/>
      </c>
      <c r="GB37" t="str">
        <f>IF(GB36="","",IF($FI36="Y",0,INDEX(Capacity!$S$3:$T$258,MATCH(MOD(INDEX(Capacity!$V$3:$W$258,MATCH(INDEX($J36:$FE36,1,$FJ36),Capacity!$V$3:$V$258,0),2)+GB$9,255),Capacity!$S$3:$S$258,0),2)))</f>
        <v/>
      </c>
      <c r="GC37" t="str">
        <f>IF(GC36="","",IF($FI36="Y",0,INDEX(Capacity!$S$3:$T$258,MATCH(MOD(INDEX(Capacity!$V$3:$W$258,MATCH(INDEX($J36:$FE36,1,$FJ36),Capacity!$V$3:$V$258,0),2)+GC$9,255),Capacity!$S$3:$S$258,0),2)))</f>
        <v/>
      </c>
      <c r="GD37" t="str">
        <f>IF(GD36="","",IF($FI36="Y",0,INDEX(Capacity!$S$3:$T$258,MATCH(MOD(INDEX(Capacity!$V$3:$W$258,MATCH(INDEX($J36:$FE36,1,$FJ36),Capacity!$V$3:$V$258,0),2)+GD$9,255),Capacity!$S$3:$S$258,0),2)))</f>
        <v/>
      </c>
      <c r="GE37" t="str">
        <f>IF(GE36="","",IF($FI36="Y",0,INDEX(Capacity!$S$3:$T$258,MATCH(MOD(INDEX(Capacity!$V$3:$W$258,MATCH(INDEX($J36:$FE36,1,$FJ36),Capacity!$V$3:$V$258,0),2)+GE$9,255),Capacity!$S$3:$S$258,0),2)))</f>
        <v/>
      </c>
      <c r="GF37" t="str">
        <f>IF(GF36="","",IF($FI36="Y",0,INDEX(Capacity!$S$3:$T$258,MATCH(MOD(INDEX(Capacity!$V$3:$W$258,MATCH(INDEX($J36:$FE36,1,$FJ36),Capacity!$V$3:$V$258,0),2)+GF$9,255),Capacity!$S$3:$S$258,0),2)))</f>
        <v/>
      </c>
      <c r="GG37" t="str">
        <f>IF(GG36="","",IF($FI36="Y",0,INDEX(Capacity!$S$3:$T$258,MATCH(MOD(INDEX(Capacity!$V$3:$W$258,MATCH(INDEX($J36:$FE36,1,$FJ36),Capacity!$V$3:$V$258,0),2)+GG$9,255),Capacity!$S$3:$S$258,0),2)))</f>
        <v/>
      </c>
      <c r="GH37" t="str">
        <f>IF(GH36="","",IF($FI36="Y",0,INDEX(Capacity!$S$3:$T$258,MATCH(MOD(INDEX(Capacity!$V$3:$W$258,MATCH(INDEX($J36:$FE36,1,$FJ36),Capacity!$V$3:$V$258,0),2)+GH$9,255),Capacity!$S$3:$S$258,0),2)))</f>
        <v/>
      </c>
      <c r="GI37" t="str">
        <f>IF(GI36="","",IF($FI36="Y",0,INDEX(Capacity!$S$3:$T$258,MATCH(MOD(INDEX(Capacity!$V$3:$W$258,MATCH(INDEX($J36:$FE36,1,$FJ36),Capacity!$V$3:$V$258,0),2)+GI$9,255),Capacity!$S$3:$S$258,0),2)))</f>
        <v/>
      </c>
      <c r="GJ37" t="str">
        <f>IF(GJ36="","",IF($FI36="Y",0,INDEX(Capacity!$S$3:$T$258,MATCH(MOD(INDEX(Capacity!$V$3:$W$258,MATCH(INDEX($J36:$FE36,1,$FJ36),Capacity!$V$3:$V$258,0),2)+GJ$9,255),Capacity!$S$3:$S$258,0),2)))</f>
        <v/>
      </c>
      <c r="GK37" t="str">
        <f>IF(GK36="","",IF($FI36="Y",0,INDEX(Capacity!$S$3:$T$258,MATCH(MOD(INDEX(Capacity!$V$3:$W$258,MATCH(INDEX($J36:$FE36,1,$FJ36),Capacity!$V$3:$V$258,0),2)+GK$9,255),Capacity!$S$3:$S$258,0),2)))</f>
        <v/>
      </c>
      <c r="GL37" t="str">
        <f>IF(GL36="","",IF($FI36="Y",0,INDEX(Capacity!$S$3:$T$258,MATCH(MOD(INDEX(Capacity!$V$3:$W$258,MATCH(INDEX($J36:$FE36,1,$FJ36),Capacity!$V$3:$V$258,0),2)+GL$9,255),Capacity!$S$3:$S$258,0),2)))</f>
        <v/>
      </c>
      <c r="GM37" t="str">
        <f>IF(GM36="","",IF($FI36="Y",0,INDEX(Capacity!$S$3:$T$258,MATCH(MOD(INDEX(Capacity!$V$3:$W$258,MATCH(INDEX($J36:$FE36,1,$FJ36),Capacity!$V$3:$V$258,0),2)+GM$9,255),Capacity!$S$3:$S$258,0),2)))</f>
        <v/>
      </c>
      <c r="GN37" t="str">
        <f>IF(GN36="","",IF($FI36="Y",0,INDEX(Capacity!$S$3:$T$258,MATCH(MOD(INDEX(Capacity!$V$3:$W$258,MATCH(INDEX($J36:$FE36,1,$FJ36),Capacity!$V$3:$V$258,0),2)+GN$9,255),Capacity!$S$3:$S$258,0),2)))</f>
        <v/>
      </c>
      <c r="GO37" t="str">
        <f>IF(GO36="","",IF($FI36="Y",0,INDEX(Capacity!$S$3:$T$258,MATCH(MOD(INDEX(Capacity!$V$3:$W$258,MATCH(INDEX($J36:$FE36,1,$FJ36),Capacity!$V$3:$V$258,0),2)+GO$9,255),Capacity!$S$3:$S$258,0),2)))</f>
        <v/>
      </c>
      <c r="GP37" t="str">
        <f>IF(GP36="","",IF($FI36="Y",0,INDEX(Capacity!$S$3:$T$258,MATCH(MOD(INDEX(Capacity!$V$3:$W$258,MATCH(INDEX($J36:$FE36,1,$FJ36),Capacity!$V$3:$V$258,0),2)+GP$9,255),Capacity!$S$3:$S$258,0),2)))</f>
        <v/>
      </c>
      <c r="GQ37" t="str">
        <f>IF(GQ36="","",IF($FI36="Y",0,INDEX(Capacity!$S$3:$T$258,MATCH(MOD(INDEX(Capacity!$V$3:$W$258,MATCH(INDEX($J36:$FE36,1,$FJ36),Capacity!$V$3:$V$258,0),2)+GQ$9,255),Capacity!$S$3:$S$258,0),2)))</f>
        <v/>
      </c>
      <c r="GR37" t="str">
        <f>IF(GR36="","",IF($FI36="Y",0,INDEX(Capacity!$S$3:$T$258,MATCH(MOD(INDEX(Capacity!$V$3:$W$258,MATCH(INDEX($J36:$FE36,1,$FJ36),Capacity!$V$3:$V$258,0),2)+GR$9,255),Capacity!$S$3:$S$258,0),2)))</f>
        <v/>
      </c>
      <c r="GS37" t="str">
        <f>IF(GS36="","",IF($FI36="Y",0,INDEX(Capacity!$S$3:$T$258,MATCH(MOD(INDEX(Capacity!$V$3:$W$258,MATCH(INDEX($J36:$FE36,1,$FJ36),Capacity!$V$3:$V$258,0),2)+GS$9,255),Capacity!$S$3:$S$258,0),2)))</f>
        <v/>
      </c>
      <c r="GT37" t="str">
        <f>IF(GT36="","",IF($FI36="Y",0,INDEX(Capacity!$S$3:$T$258,MATCH(MOD(INDEX(Capacity!$V$3:$W$258,MATCH(INDEX($J36:$FE36,1,$FJ36),Capacity!$V$3:$V$258,0),2)+GT$9,255),Capacity!$S$3:$S$258,0),2)))</f>
        <v/>
      </c>
      <c r="GU37" t="str">
        <f>IF(GU36="","",IF($FI36="Y",0,INDEX(Capacity!$S$3:$T$258,MATCH(MOD(INDEX(Capacity!$V$3:$W$258,MATCH(INDEX($J36:$FE36,1,$FJ36),Capacity!$V$3:$V$258,0),2)+GU$9,255),Capacity!$S$3:$S$258,0),2)))</f>
        <v/>
      </c>
      <c r="GV37" t="str">
        <f>IF(GV36="","",IF($FI36="Y",0,INDEX(Capacity!$S$3:$T$258,MATCH(MOD(INDEX(Capacity!$V$3:$W$258,MATCH(INDEX($J36:$FE36,1,$FJ36),Capacity!$V$3:$V$258,0),2)+GV$9,255),Capacity!$S$3:$S$258,0),2)))</f>
        <v/>
      </c>
      <c r="GW37" t="str">
        <f>IF(GW36="","",IF($FI36="Y",0,INDEX(Capacity!$S$3:$T$258,MATCH(MOD(INDEX(Capacity!$V$3:$W$258,MATCH(INDEX($J36:$FE36,1,$FJ36),Capacity!$V$3:$V$258,0),2)+GW$9,255),Capacity!$S$3:$S$258,0),2)))</f>
        <v/>
      </c>
      <c r="GX37" t="str">
        <f>IF(GX36="","",IF($FI36="Y",0,INDEX(Capacity!$S$3:$T$258,MATCH(MOD(INDEX(Capacity!$V$3:$W$258,MATCH(INDEX($J36:$FE36,1,$FJ36),Capacity!$V$3:$V$258,0),2)+GX$9,255),Capacity!$S$3:$S$258,0),2)))</f>
        <v/>
      </c>
      <c r="GY37" t="str">
        <f>IF(GY36="","",IF($FI36="Y",0,INDEX(Capacity!$S$3:$T$258,MATCH(MOD(INDEX(Capacity!$V$3:$W$258,MATCH(INDEX($J36:$FE36,1,$FJ36),Capacity!$V$3:$V$258,0),2)+GY$9,255),Capacity!$S$3:$S$258,0),2)))</f>
        <v/>
      </c>
      <c r="GZ37" t="str">
        <f>IF(GZ36="","",IF($FI36="Y",0,INDEX(Capacity!$S$3:$T$258,MATCH(MOD(INDEX(Capacity!$V$3:$W$258,MATCH(INDEX($J36:$FE36,1,$FJ36),Capacity!$V$3:$V$258,0),2)+GZ$9,255),Capacity!$S$3:$S$258,0),2)))</f>
        <v/>
      </c>
      <c r="HA37" t="str">
        <f>IF(HA36="","",IF($FI36="Y",0,INDEX(Capacity!$S$3:$T$258,MATCH(MOD(INDEX(Capacity!$V$3:$W$258,MATCH(INDEX($J36:$FE36,1,$FJ36),Capacity!$V$3:$V$258,0),2)+HA$9,255),Capacity!$S$3:$S$258,0),2)))</f>
        <v/>
      </c>
      <c r="HB37" t="str">
        <f>IF(HB36="","",IF($FI36="Y",0,INDEX(Capacity!$S$3:$T$258,MATCH(MOD(INDEX(Capacity!$V$3:$W$258,MATCH(INDEX($J36:$FE36,1,$FJ36),Capacity!$V$3:$V$258,0),2)+HB$9,255),Capacity!$S$3:$S$258,0),2)))</f>
        <v/>
      </c>
      <c r="HC37" t="str">
        <f>IF(HC36="","",IF($FI36="Y",0,INDEX(Capacity!$S$3:$T$258,MATCH(MOD(INDEX(Capacity!$V$3:$W$258,MATCH(INDEX($J36:$FE36,1,$FJ36),Capacity!$V$3:$V$258,0),2)+HC$9,255),Capacity!$S$3:$S$258,0),2)))</f>
        <v/>
      </c>
      <c r="HD37" t="str">
        <f>IF(HD36="","",IF($FI36="Y",0,INDEX(Capacity!$S$3:$T$258,MATCH(MOD(INDEX(Capacity!$V$3:$W$258,MATCH(INDEX($J36:$FE36,1,$FJ36),Capacity!$V$3:$V$258,0),2)+HD$9,255),Capacity!$S$3:$S$258,0),2)))</f>
        <v/>
      </c>
      <c r="HE37" t="str">
        <f>IF(HE36="","",IF($FI36="Y",0,INDEX(Capacity!$S$3:$T$258,MATCH(MOD(INDEX(Capacity!$V$3:$W$258,MATCH(INDEX($J36:$FE36,1,$FJ36),Capacity!$V$3:$V$258,0),2)+HE$9,255),Capacity!$S$3:$S$258,0),2)))</f>
        <v/>
      </c>
      <c r="HF37" t="str">
        <f>IF(HF36="","",IF($FI36="Y",0,INDEX(Capacity!$S$3:$T$258,MATCH(MOD(INDEX(Capacity!$V$3:$W$258,MATCH(INDEX($J36:$FE36,1,$FJ36),Capacity!$V$3:$V$258,0),2)+HF$9,255),Capacity!$S$3:$S$258,0),2)))</f>
        <v/>
      </c>
      <c r="HG37" t="str">
        <f>IF(HG36="","",IF($FI36="Y",0,INDEX(Capacity!$S$3:$T$258,MATCH(MOD(INDEX(Capacity!$V$3:$W$258,MATCH(INDEX($J36:$FE36,1,$FJ36),Capacity!$V$3:$V$258,0),2)+HG$9,255),Capacity!$S$3:$S$258,0),2)))</f>
        <v/>
      </c>
      <c r="HH37" t="str">
        <f>IF(HH36="","",IF($FI36="Y",0,INDEX(Capacity!$S$3:$T$258,MATCH(MOD(INDEX(Capacity!$V$3:$W$258,MATCH(INDEX($J36:$FE36,1,$FJ36),Capacity!$V$3:$V$258,0),2)+HH$9,255),Capacity!$S$3:$S$258,0),2)))</f>
        <v/>
      </c>
      <c r="HI37" t="str">
        <f>IF(HI36="","",IF($FI36="Y",0,INDEX(Capacity!$S$3:$T$258,MATCH(MOD(INDEX(Capacity!$V$3:$W$258,MATCH(INDEX($J36:$FE36,1,$FJ36),Capacity!$V$3:$V$258,0),2)+HI$9,255),Capacity!$S$3:$S$258,0),2)))</f>
        <v/>
      </c>
      <c r="HJ37" t="str">
        <f>IF(HJ36="","",IF($FI36="Y",0,INDEX(Capacity!$S$3:$T$258,MATCH(MOD(INDEX(Capacity!$V$3:$W$258,MATCH(INDEX($J36:$FE36,1,$FJ36),Capacity!$V$3:$V$258,0),2)+HJ$9,255),Capacity!$S$3:$S$258,0),2)))</f>
        <v/>
      </c>
      <c r="HK37" t="str">
        <f>IF(HK36="","",IF($FI36="Y",0,INDEX(Capacity!$S$3:$T$258,MATCH(MOD(INDEX(Capacity!$V$3:$W$258,MATCH(INDEX($J36:$FE36,1,$FJ36),Capacity!$V$3:$V$258,0),2)+HK$9,255),Capacity!$S$3:$S$258,0),2)))</f>
        <v/>
      </c>
      <c r="HL37" t="str">
        <f>IF(HL36="","",IF($FI36="Y",0,INDEX(Capacity!$S$3:$T$258,MATCH(MOD(INDEX(Capacity!$V$3:$W$258,MATCH(INDEX($J36:$FE36,1,$FJ36),Capacity!$V$3:$V$258,0),2)+HL$9,255),Capacity!$S$3:$S$258,0),2)))</f>
        <v/>
      </c>
      <c r="HM37" t="str">
        <f>IF(HM36="","",IF($FI36="Y",0,INDEX(Capacity!$S$3:$T$258,MATCH(MOD(INDEX(Capacity!$V$3:$W$258,MATCH(INDEX($J36:$FE36,1,$FJ36),Capacity!$V$3:$V$258,0),2)+HM$9,255),Capacity!$S$3:$S$258,0),2)))</f>
        <v/>
      </c>
      <c r="HN37" t="str">
        <f>IF(HN36="","",IF($FI36="Y",0,INDEX(Capacity!$S$3:$T$258,MATCH(MOD(INDEX(Capacity!$V$3:$W$258,MATCH(INDEX($J36:$FE36,1,$FJ36),Capacity!$V$3:$V$258,0),2)+HN$9,255),Capacity!$S$3:$S$258,0),2)))</f>
        <v/>
      </c>
      <c r="HO37" t="str">
        <f>IF(HO36="","",IF($FI36="Y",0,INDEX(Capacity!$S$3:$T$258,MATCH(MOD(INDEX(Capacity!$V$3:$W$258,MATCH(INDEX($J36:$FE36,1,$FJ36),Capacity!$V$3:$V$258,0),2)+HO$9,255),Capacity!$S$3:$S$258,0),2)))</f>
        <v/>
      </c>
      <c r="HP37" t="str">
        <f>IF(HP36="","",IF($FI36="Y",0,INDEX(Capacity!$S$3:$T$258,MATCH(MOD(INDEX(Capacity!$V$3:$W$258,MATCH(INDEX($J36:$FE36,1,$FJ36),Capacity!$V$3:$V$258,0),2)+HP$9,255),Capacity!$S$3:$S$258,0),2)))</f>
        <v/>
      </c>
      <c r="HQ37" t="str">
        <f>IF(HQ36="","",IF($FI36="Y",0,INDEX(Capacity!$S$3:$T$258,MATCH(MOD(INDEX(Capacity!$V$3:$W$258,MATCH(INDEX($J36:$FE36,1,$FJ36),Capacity!$V$3:$V$258,0),2)+HQ$9,255),Capacity!$S$3:$S$258,0),2)))</f>
        <v/>
      </c>
      <c r="HR37" t="str">
        <f>IF(HR36="","",IF($FI36="Y",0,INDEX(Capacity!$S$3:$T$258,MATCH(MOD(INDEX(Capacity!$V$3:$W$258,MATCH(INDEX($J36:$FE36,1,$FJ36),Capacity!$V$3:$V$258,0),2)+HR$9,255),Capacity!$S$3:$S$258,0),2)))</f>
        <v/>
      </c>
      <c r="HS37" t="str">
        <f>IF(HS36="","",IF($FI36="Y",0,INDEX(Capacity!$S$3:$T$258,MATCH(MOD(INDEX(Capacity!$V$3:$W$258,MATCH(INDEX($J36:$FE36,1,$FJ36),Capacity!$V$3:$V$258,0),2)+HS$9,255),Capacity!$S$3:$S$258,0),2)))</f>
        <v/>
      </c>
      <c r="HT37" t="str">
        <f>IF(HT36="","",IF($FI36="Y",0,INDEX(Capacity!$S$3:$T$258,MATCH(MOD(INDEX(Capacity!$V$3:$W$258,MATCH(INDEX($J36:$FE36,1,$FJ36),Capacity!$V$3:$V$258,0),2)+HT$9,255),Capacity!$S$3:$S$258,0),2)))</f>
        <v/>
      </c>
      <c r="HU37" t="str">
        <f>IF(HU36="","",IF($FI36="Y",0,INDEX(Capacity!$S$3:$T$258,MATCH(MOD(INDEX(Capacity!$V$3:$W$258,MATCH(INDEX($J36:$FE36,1,$FJ36),Capacity!$V$3:$V$258,0),2)+HU$9,255),Capacity!$S$3:$S$258,0),2)))</f>
        <v/>
      </c>
      <c r="HV37" t="str">
        <f>IF(HV36="","",IF($FI36="Y",0,INDEX(Capacity!$S$3:$T$258,MATCH(MOD(INDEX(Capacity!$V$3:$W$258,MATCH(INDEX($J36:$FE36,1,$FJ36),Capacity!$V$3:$V$258,0),2)+HV$9,255),Capacity!$S$3:$S$258,0),2)))</f>
        <v/>
      </c>
      <c r="HW37" t="str">
        <f>IF(HW36="","",IF($FI36="Y",0,INDEX(Capacity!$S$3:$T$258,MATCH(MOD(INDEX(Capacity!$V$3:$W$258,MATCH(INDEX($J36:$FE36,1,$FJ36),Capacity!$V$3:$V$258,0),2)+HW$9,255),Capacity!$S$3:$S$258,0),2)))</f>
        <v/>
      </c>
      <c r="HX37" t="str">
        <f>IF(HX36="","",IF($FI36="Y",0,INDEX(Capacity!$S$3:$T$258,MATCH(MOD(INDEX(Capacity!$V$3:$W$258,MATCH(INDEX($J36:$FE36,1,$FJ36),Capacity!$V$3:$V$258,0),2)+HX$9,255),Capacity!$S$3:$S$258,0),2)))</f>
        <v/>
      </c>
      <c r="HY37" t="str">
        <f>IF(HY36="","",IF($FI36="Y",0,INDEX(Capacity!$S$3:$T$258,MATCH(MOD(INDEX(Capacity!$V$3:$W$258,MATCH(INDEX($J36:$FE36,1,$FJ36),Capacity!$V$3:$V$258,0),2)+HY$9,255),Capacity!$S$3:$S$258,0),2)))</f>
        <v/>
      </c>
      <c r="HZ37" t="str">
        <f>IF(HZ36="","",IF($FI36="Y",0,INDEX(Capacity!$S$3:$T$258,MATCH(MOD(INDEX(Capacity!$V$3:$W$258,MATCH(INDEX($J36:$FE36,1,$FJ36),Capacity!$V$3:$V$258,0),2)+HZ$9,255),Capacity!$S$3:$S$258,0),2)))</f>
        <v/>
      </c>
      <c r="IA37" t="str">
        <f>IF(IA36="","",IF($FI36="Y",0,INDEX(Capacity!$S$3:$T$258,MATCH(MOD(INDEX(Capacity!$V$3:$W$258,MATCH(INDEX($J36:$FE36,1,$FJ36),Capacity!$V$3:$V$258,0),2)+IA$9,255),Capacity!$S$3:$S$258,0),2)))</f>
        <v/>
      </c>
      <c r="IB37" t="str">
        <f>IF(IB36="","",IF($FI36="Y",0,INDEX(Capacity!$S$3:$T$258,MATCH(MOD(INDEX(Capacity!$V$3:$W$258,MATCH(INDEX($J36:$FE36,1,$FJ36),Capacity!$V$3:$V$258,0),2)+IB$9,255),Capacity!$S$3:$S$258,0),2)))</f>
        <v/>
      </c>
      <c r="IC37" t="str">
        <f>IF(IC36="","",IF($FI36="Y",0,INDEX(Capacity!$S$3:$T$258,MATCH(MOD(INDEX(Capacity!$V$3:$W$258,MATCH(INDEX($J36:$FE36,1,$FJ36),Capacity!$V$3:$V$258,0),2)+IC$9,255),Capacity!$S$3:$S$258,0),2)))</f>
        <v/>
      </c>
      <c r="ID37" t="str">
        <f>IF(ID36="","",IF($FI36="Y",0,INDEX(Capacity!$S$3:$T$258,MATCH(MOD(INDEX(Capacity!$V$3:$W$258,MATCH(INDEX($J36:$FE36,1,$FJ36),Capacity!$V$3:$V$258,0),2)+ID$9,255),Capacity!$S$3:$S$258,0),2)))</f>
        <v/>
      </c>
      <c r="IE37" t="str">
        <f>IF(IE36="","",IF($FI36="Y",0,INDEX(Capacity!$S$3:$T$258,MATCH(MOD(INDEX(Capacity!$V$3:$W$258,MATCH(INDEX($J36:$FE36,1,$FJ36),Capacity!$V$3:$V$258,0),2)+IE$9,255),Capacity!$S$3:$S$258,0),2)))</f>
        <v/>
      </c>
      <c r="IF37" t="str">
        <f>IF(IF36="","",IF($FI36="Y",0,INDEX(Capacity!$S$3:$T$258,MATCH(MOD(INDEX(Capacity!$V$3:$W$258,MATCH(INDEX($J36:$FE36,1,$FJ36),Capacity!$V$3:$V$258,0),2)+IF$9,255),Capacity!$S$3:$S$258,0),2)))</f>
        <v/>
      </c>
      <c r="IG37" t="str">
        <f>IF(IG36="","",IF($FI36="Y",0,INDEX(Capacity!$S$3:$T$258,MATCH(MOD(INDEX(Capacity!$V$3:$W$258,MATCH(INDEX($J36:$FE36,1,$FJ36),Capacity!$V$3:$V$258,0),2)+IG$9,255),Capacity!$S$3:$S$258,0),2)))</f>
        <v/>
      </c>
      <c r="IH37" t="str">
        <f>IF(IH36="","",IF($FI36="Y",0,INDEX(Capacity!$S$3:$T$258,MATCH(MOD(INDEX(Capacity!$V$3:$W$258,MATCH(INDEX($J36:$FE36,1,$FJ36),Capacity!$V$3:$V$258,0),2)+IH$9,255),Capacity!$S$3:$S$258,0),2)))</f>
        <v/>
      </c>
      <c r="II37" t="str">
        <f>IF(II36="","",IF($FI36="Y",0,INDEX(Capacity!$S$3:$T$258,MATCH(MOD(INDEX(Capacity!$V$3:$W$258,MATCH(INDEX($J36:$FE36,1,$FJ36),Capacity!$V$3:$V$258,0),2)+II$9,255),Capacity!$S$3:$S$258,0),2)))</f>
        <v/>
      </c>
      <c r="IJ37" t="str">
        <f>IF(IJ36="","",IF($FI36="Y",0,INDEX(Capacity!$S$3:$T$258,MATCH(MOD(INDEX(Capacity!$V$3:$W$258,MATCH(INDEX($J36:$FE36,1,$FJ36),Capacity!$V$3:$V$258,0),2)+IJ$9,255),Capacity!$S$3:$S$258,0),2)))</f>
        <v/>
      </c>
      <c r="IK37" t="str">
        <f>IF(IK36="","",IF($FI36="Y",0,INDEX(Capacity!$S$3:$T$258,MATCH(MOD(INDEX(Capacity!$V$3:$W$258,MATCH(INDEX($J36:$FE36,1,$FJ36),Capacity!$V$3:$V$258,0),2)+IK$9,255),Capacity!$S$3:$S$258,0),2)))</f>
        <v/>
      </c>
      <c r="IL37" t="str">
        <f>IF(IL36="","",IF($FI36="Y",0,INDEX(Capacity!$S$3:$T$258,MATCH(MOD(INDEX(Capacity!$V$3:$W$258,MATCH(INDEX($J36:$FE36,1,$FJ36),Capacity!$V$3:$V$258,0),2)+IL$9,255),Capacity!$S$3:$S$258,0),2)))</f>
        <v/>
      </c>
      <c r="IM37" t="str">
        <f>IF(IM36="","",IF($FI36="Y",0,INDEX(Capacity!$S$3:$T$258,MATCH(MOD(INDEX(Capacity!$V$3:$W$258,MATCH(INDEX($J36:$FE36,1,$FJ36),Capacity!$V$3:$V$258,0),2)+IM$9,255),Capacity!$S$3:$S$258,0),2)))</f>
        <v/>
      </c>
      <c r="IN37" t="str">
        <f>IF(IN36="","",IF($FI36="Y",0,INDEX(Capacity!$S$3:$T$258,MATCH(MOD(INDEX(Capacity!$V$3:$W$258,MATCH(INDEX($J36:$FE36,1,$FJ36),Capacity!$V$3:$V$258,0),2)+IN$9,255),Capacity!$S$3:$S$258,0),2)))</f>
        <v/>
      </c>
      <c r="IO37" t="str">
        <f>IF(IO36="","",IF($FI36="Y",0,INDEX(Capacity!$S$3:$T$258,MATCH(MOD(INDEX(Capacity!$V$3:$W$258,MATCH(INDEX($J36:$FE36,1,$FJ36),Capacity!$V$3:$V$258,0),2)+IO$9,255),Capacity!$S$3:$S$258,0),2)))</f>
        <v/>
      </c>
      <c r="IP37" t="str">
        <f>IF(IP36="","",IF($FI36="Y",0,INDEX(Capacity!$S$3:$T$258,MATCH(MOD(INDEX(Capacity!$V$3:$W$258,MATCH(INDEX($J36:$FE36,1,$FJ36),Capacity!$V$3:$V$258,0),2)+IP$9,255),Capacity!$S$3:$S$258,0),2)))</f>
        <v/>
      </c>
      <c r="IQ37" t="str">
        <f>IF(IQ36="","",IF($FI36="Y",0,INDEX(Capacity!$S$3:$T$258,MATCH(MOD(INDEX(Capacity!$V$3:$W$258,MATCH(INDEX($J36:$FE36,1,$FJ36),Capacity!$V$3:$V$258,0),2)+IQ$9,255),Capacity!$S$3:$S$258,0),2)))</f>
        <v/>
      </c>
      <c r="IR37" t="str">
        <f>IF(IR36="","",IF($FI36="Y",0,INDEX(Capacity!$S$3:$T$258,MATCH(MOD(INDEX(Capacity!$V$3:$W$258,MATCH(INDEX($J36:$FE36,1,$FJ36),Capacity!$V$3:$V$258,0),2)+IR$9,255),Capacity!$S$3:$S$258,0),2)))</f>
        <v/>
      </c>
      <c r="IS37" t="str">
        <f>IF(IS36="","",IF($FI36="Y",0,INDEX(Capacity!$S$3:$T$258,MATCH(MOD(INDEX(Capacity!$V$3:$W$258,MATCH(INDEX($J36:$FE36,1,$FJ36),Capacity!$V$3:$V$258,0),2)+IS$9,255),Capacity!$S$3:$S$258,0),2)))</f>
        <v/>
      </c>
      <c r="IT37" t="str">
        <f>IF(IT36="","",IF($FI36="Y",0,INDEX(Capacity!$S$3:$T$258,MATCH(MOD(INDEX(Capacity!$V$3:$W$258,MATCH(INDEX($J36:$FE36,1,$FJ36),Capacity!$V$3:$V$258,0),2)+IT$9,255),Capacity!$S$3:$S$258,0),2)))</f>
        <v/>
      </c>
      <c r="IU37" t="str">
        <f>IF(IU36="","",IF($FI36="Y",0,INDEX(Capacity!$S$3:$T$258,MATCH(MOD(INDEX(Capacity!$V$3:$W$258,MATCH(INDEX($J36:$FE36,1,$FJ36),Capacity!$V$3:$V$258,0),2)+IU$9,255),Capacity!$S$3:$S$258,0),2)))</f>
        <v/>
      </c>
      <c r="IV37" t="str">
        <f>IF(IV36="","",IF($FI36="Y",0,INDEX(Capacity!$S$3:$T$258,MATCH(MOD(INDEX(Capacity!$V$3:$W$258,MATCH(INDEX($J36:$FE36,1,$FJ36),Capacity!$V$3:$V$258,0),2)+IV$9,255),Capacity!$S$3:$S$258,0),2)))</f>
        <v/>
      </c>
      <c r="IW37" t="str">
        <f>IF(IW36="","",IF($FI36="Y",0,INDEX(Capacity!$S$3:$T$258,MATCH(MOD(INDEX(Capacity!$V$3:$W$258,MATCH(INDEX($J36:$FE36,1,$FJ36),Capacity!$V$3:$V$258,0),2)+IW$9,255),Capacity!$S$3:$S$258,0),2)))</f>
        <v/>
      </c>
      <c r="IX37" t="str">
        <f>IF(IX36="","",IF($FI36="Y",0,INDEX(Capacity!$S$3:$T$258,MATCH(MOD(INDEX(Capacity!$V$3:$W$258,MATCH(INDEX($J36:$FE36,1,$FJ36),Capacity!$V$3:$V$258,0),2)+IX$9,255),Capacity!$S$3:$S$258,0),2)))</f>
        <v/>
      </c>
      <c r="IY37" t="str">
        <f>IF(IY36="","",IF($FI36="Y",0,INDEX(Capacity!$S$3:$T$258,MATCH(MOD(INDEX(Capacity!$V$3:$W$258,MATCH(INDEX($J36:$FE36,1,$FJ36),Capacity!$V$3:$V$258,0),2)+IY$9,255),Capacity!$S$3:$S$258,0),2)))</f>
        <v/>
      </c>
      <c r="IZ37" t="str">
        <f>IF(IZ36="","",IF($FI36="Y",0,INDEX(Capacity!$S$3:$T$258,MATCH(MOD(INDEX(Capacity!$V$3:$W$258,MATCH(INDEX($J36:$FE36,1,$FJ36),Capacity!$V$3:$V$258,0),2)+IZ$9,255),Capacity!$S$3:$S$258,0),2)))</f>
        <v/>
      </c>
      <c r="JA37" t="str">
        <f>IF(JA36="","",IF($FI36="Y",0,INDEX(Capacity!$S$3:$T$258,MATCH(MOD(INDEX(Capacity!$V$3:$W$258,MATCH(INDEX($J36:$FE36,1,$FJ36),Capacity!$V$3:$V$258,0),2)+JA$9,255),Capacity!$S$3:$S$258,0),2)))</f>
        <v/>
      </c>
      <c r="JB37" t="str">
        <f>IF(JB36="","",IF($FI36="Y",0,INDEX(Capacity!$S$3:$T$258,MATCH(MOD(INDEX(Capacity!$V$3:$W$258,MATCH(INDEX($J36:$FE36,1,$FJ36),Capacity!$V$3:$V$258,0),2)+JB$9,255),Capacity!$S$3:$S$258,0),2)))</f>
        <v/>
      </c>
      <c r="JC37" t="str">
        <f>IF(JC36="","",IF($FI36="Y",0,INDEX(Capacity!$S$3:$T$258,MATCH(MOD(INDEX(Capacity!$V$3:$W$258,MATCH(INDEX($J36:$FE36,1,$FJ36),Capacity!$V$3:$V$258,0),2)+JC$9,255),Capacity!$S$3:$S$258,0),2)))</f>
        <v/>
      </c>
      <c r="JD37" t="str">
        <f>IF(JD36="","",IF($FI36="Y",0,INDEX(Capacity!$S$3:$T$258,MATCH(MOD(INDEX(Capacity!$V$3:$W$258,MATCH(INDEX($J36:$FE36,1,$FJ36),Capacity!$V$3:$V$258,0),2)+JD$9,255),Capacity!$S$3:$S$258,0),2)))</f>
        <v/>
      </c>
      <c r="JE37" t="str">
        <f>IF(JE36="","",IF($FI36="Y",0,INDEX(Capacity!$S$3:$T$258,MATCH(MOD(INDEX(Capacity!$V$3:$W$258,MATCH(INDEX($J36:$FE36,1,$FJ36),Capacity!$V$3:$V$258,0),2)+JE$9,255),Capacity!$S$3:$S$258,0),2)))</f>
        <v/>
      </c>
      <c r="JF37" t="str">
        <f>IF(JF36="","",IF($FI36="Y",0,INDEX(Capacity!$S$3:$T$258,MATCH(MOD(INDEX(Capacity!$V$3:$W$258,MATCH(INDEX($J36:$FE36,1,$FJ36),Capacity!$V$3:$V$258,0),2)+JF$9,255),Capacity!$S$3:$S$258,0),2)))</f>
        <v/>
      </c>
      <c r="JG37" t="str">
        <f>IF(JG36="","",IF($FI36="Y",0,INDEX(Capacity!$S$3:$T$258,MATCH(MOD(INDEX(Capacity!$V$3:$W$258,MATCH(INDEX($J36:$FE36,1,$FJ36),Capacity!$V$3:$V$258,0),2)+JG$9,255),Capacity!$S$3:$S$258,0),2)))</f>
        <v/>
      </c>
      <c r="JH37" t="str">
        <f>IF(JH36="","",IF($FI36="Y",0,INDEX(Capacity!$S$3:$T$258,MATCH(MOD(INDEX(Capacity!$V$3:$W$258,MATCH(INDEX($J36:$FE36,1,$FJ36),Capacity!$V$3:$V$258,0),2)+JH$9,255),Capacity!$S$3:$S$258,0),2)))</f>
        <v/>
      </c>
      <c r="JI37" t="str">
        <f>IF(JI36="","",IF($FI36="Y",0,INDEX(Capacity!$S$3:$T$258,MATCH(MOD(INDEX(Capacity!$V$3:$W$258,MATCH(INDEX($J36:$FE36,1,$FJ36),Capacity!$V$3:$V$258,0),2)+JI$9,255),Capacity!$S$3:$S$258,0),2)))</f>
        <v/>
      </c>
      <c r="JJ37" t="str">
        <f>IF(JJ36="","",IF($FI36="Y",0,INDEX(Capacity!$S$3:$T$258,MATCH(MOD(INDEX(Capacity!$V$3:$W$258,MATCH(INDEX($J36:$FE36,1,$FJ36),Capacity!$V$3:$V$258,0),2)+JJ$9,255),Capacity!$S$3:$S$258,0),2)))</f>
        <v/>
      </c>
      <c r="JK37" t="str">
        <f>IF(JK36="","",IF($FI36="Y",0,INDEX(Capacity!$S$3:$T$258,MATCH(MOD(INDEX(Capacity!$V$3:$W$258,MATCH(INDEX($J36:$FE36,1,$FJ36),Capacity!$V$3:$V$258,0),2)+JK$9,255),Capacity!$S$3:$S$258,0),2)))</f>
        <v/>
      </c>
      <c r="JL37" t="str">
        <f>IF(JL36="","",IF($FI36="Y",0,INDEX(Capacity!$S$3:$T$258,MATCH(MOD(INDEX(Capacity!$V$3:$W$258,MATCH(INDEX($J36:$FE36,1,$FJ36),Capacity!$V$3:$V$258,0),2)+JL$9,255),Capacity!$S$3:$S$258,0),2)))</f>
        <v/>
      </c>
      <c r="JM37" t="str">
        <f>IF(JM36="","",IF($FI36="Y",0,INDEX(Capacity!$S$3:$T$258,MATCH(MOD(INDEX(Capacity!$V$3:$W$258,MATCH(INDEX($J36:$FE36,1,$FJ36),Capacity!$V$3:$V$258,0),2)+JM$9,255),Capacity!$S$3:$S$258,0),2)))</f>
        <v/>
      </c>
      <c r="JN37" t="str">
        <f>IF(JN36="","",IF($FI36="Y",0,INDEX(Capacity!$S$3:$T$258,MATCH(MOD(INDEX(Capacity!$V$3:$W$258,MATCH(INDEX($J36:$FE36,1,$FJ36),Capacity!$V$3:$V$258,0),2)+JN$9,255),Capacity!$S$3:$S$258,0),2)))</f>
        <v/>
      </c>
      <c r="JO37" t="str">
        <f>IF(JO36="","",IF($FI36="Y",0,INDEX(Capacity!$S$3:$T$258,MATCH(MOD(INDEX(Capacity!$V$3:$W$258,MATCH(INDEX($J36:$FE36,1,$FJ36),Capacity!$V$3:$V$258,0),2)+JO$9,255),Capacity!$S$3:$S$258,0),2)))</f>
        <v/>
      </c>
      <c r="JP37" t="str">
        <f>IF(JP36="","",IF($FI36="Y",0,INDEX(Capacity!$S$3:$T$258,MATCH(MOD(INDEX(Capacity!$V$3:$W$258,MATCH(INDEX($J36:$FE36,1,$FJ36),Capacity!$V$3:$V$258,0),2)+JP$9,255),Capacity!$S$3:$S$258,0),2)))</f>
        <v/>
      </c>
      <c r="JQ37" t="str">
        <f>IF(JQ36="","",IF($FI36="Y",0,INDEX(Capacity!$S$3:$T$258,MATCH(MOD(INDEX(Capacity!$V$3:$W$258,MATCH(INDEX($J36:$FE36,1,$FJ36),Capacity!$V$3:$V$258,0),2)+JQ$9,255),Capacity!$S$3:$S$258,0),2)))</f>
        <v/>
      </c>
      <c r="JR37" t="str">
        <f>IF(JR36="","",IF($FI36="Y",0,INDEX(Capacity!$S$3:$T$258,MATCH(MOD(INDEX(Capacity!$V$3:$W$258,MATCH(INDEX($J36:$FE36,1,$FJ36),Capacity!$V$3:$V$258,0),2)+JR$9,255),Capacity!$S$3:$S$258,0),2)))</f>
        <v/>
      </c>
      <c r="JS37" t="str">
        <f>IF(JS36="","",IF($FI36="Y",0,INDEX(Capacity!$S$3:$T$258,MATCH(MOD(INDEX(Capacity!$V$3:$W$258,MATCH(INDEX($J36:$FE36,1,$FJ36),Capacity!$V$3:$V$258,0),2)+JS$9,255),Capacity!$S$3:$S$258,0),2)))</f>
        <v/>
      </c>
      <c r="JT37" t="str">
        <f>IF(JT36="","",IF($FI36="Y",0,INDEX(Capacity!$S$3:$T$258,MATCH(MOD(INDEX(Capacity!$V$3:$W$258,MATCH(INDEX($J36:$FE36,1,$FJ36),Capacity!$V$3:$V$258,0),2)+JT$9,255),Capacity!$S$3:$S$258,0),2)))</f>
        <v/>
      </c>
      <c r="JU37" t="str">
        <f>IF(JU36="","",IF($FI36="Y",0,INDEX(Capacity!$S$3:$T$258,MATCH(MOD(INDEX(Capacity!$V$3:$W$258,MATCH(INDEX($J36:$FE36,1,$FJ36),Capacity!$V$3:$V$258,0),2)+JU$9,255),Capacity!$S$3:$S$258,0),2)))</f>
        <v/>
      </c>
      <c r="JV37" t="str">
        <f>IF(JV36="","",IF($FI36="Y",0,INDEX(Capacity!$S$3:$T$258,MATCH(MOD(INDEX(Capacity!$V$3:$W$258,MATCH(INDEX($J36:$FE36,1,$FJ36),Capacity!$V$3:$V$258,0),2)+JV$9,255),Capacity!$S$3:$S$258,0),2)))</f>
        <v/>
      </c>
      <c r="JW37" t="str">
        <f>IF(JW36="","",IF($FI36="Y",0,INDEX(Capacity!$S$3:$T$258,MATCH(MOD(INDEX(Capacity!$V$3:$W$258,MATCH(INDEX($J36:$FE36,1,$FJ36),Capacity!$V$3:$V$258,0),2)+JW$9,255),Capacity!$S$3:$S$258,0),2)))</f>
        <v/>
      </c>
      <c r="JX37" t="str">
        <f>IF(JX36="","",IF($FI36="Y",0,INDEX(Capacity!$S$3:$T$258,MATCH(MOD(INDEX(Capacity!$V$3:$W$258,MATCH(INDEX($J36:$FE36,1,$FJ36),Capacity!$V$3:$V$258,0),2)+JX$9,255),Capacity!$S$3:$S$258,0),2)))</f>
        <v/>
      </c>
      <c r="JY37" t="str">
        <f>IF(JY36="","",IF($FI36="Y",0,INDEX(Capacity!$S$3:$T$258,MATCH(MOD(INDEX(Capacity!$V$3:$W$258,MATCH(INDEX($J36:$FE36,1,$FJ36),Capacity!$V$3:$V$258,0),2)+JY$9,255),Capacity!$S$3:$S$258,0),2)))</f>
        <v/>
      </c>
      <c r="JZ37" t="str">
        <f>IF(JZ36="","",IF($FI36="Y",0,INDEX(Capacity!$S$3:$T$258,MATCH(MOD(INDEX(Capacity!$V$3:$W$258,MATCH(INDEX($J36:$FE36,1,$FJ36),Capacity!$V$3:$V$258,0),2)+JZ$9,255),Capacity!$S$3:$S$258,0),2)))</f>
        <v/>
      </c>
      <c r="KA37" t="str">
        <f>IF(KA36="","",IF($FI36="Y",0,INDEX(Capacity!$S$3:$T$258,MATCH(MOD(INDEX(Capacity!$V$3:$W$258,MATCH(INDEX($J36:$FE36,1,$FJ36),Capacity!$V$3:$V$258,0),2)+KA$9,255),Capacity!$S$3:$S$258,0),2)))</f>
        <v/>
      </c>
      <c r="KB37" t="str">
        <f>IF(KB36="","",IF($FI36="Y",0,INDEX(Capacity!$S$3:$T$258,MATCH(MOD(INDEX(Capacity!$V$3:$W$258,MATCH(INDEX($J36:$FE36,1,$FJ36),Capacity!$V$3:$V$258,0),2)+KB$9,255),Capacity!$S$3:$S$258,0),2)))</f>
        <v/>
      </c>
      <c r="KC37" t="str">
        <f>IF(KC36="","",IF($FI36="Y",0,INDEX(Capacity!$S$3:$T$258,MATCH(MOD(INDEX(Capacity!$V$3:$W$258,MATCH(INDEX($J36:$FE36,1,$FJ36),Capacity!$V$3:$V$258,0),2)+KC$9,255),Capacity!$S$3:$S$258,0),2)))</f>
        <v/>
      </c>
      <c r="KD37" t="str">
        <f>IF(KD36="","",IF($FI36="Y",0,INDEX(Capacity!$S$3:$T$258,MATCH(MOD(INDEX(Capacity!$V$3:$W$258,MATCH(INDEX($J36:$FE36,1,$FJ36),Capacity!$V$3:$V$258,0),2)+KD$9,255),Capacity!$S$3:$S$258,0),2)))</f>
        <v/>
      </c>
      <c r="KE37" t="str">
        <f>IF(KE36="","",IF($FI36="Y",0,INDEX(Capacity!$S$3:$T$258,MATCH(MOD(INDEX(Capacity!$V$3:$W$258,MATCH(INDEX($J36:$FE36,1,$FJ36),Capacity!$V$3:$V$258,0),2)+KE$9,255),Capacity!$S$3:$S$258,0),2)))</f>
        <v/>
      </c>
      <c r="KF37" t="str">
        <f>IF(KF36="","",IF($FI36="Y",0,INDEX(Capacity!$S$3:$T$258,MATCH(MOD(INDEX(Capacity!$V$3:$W$258,MATCH(INDEX($J36:$FE36,1,$FJ36),Capacity!$V$3:$V$258,0),2)+KF$9,255),Capacity!$S$3:$S$258,0),2)))</f>
        <v/>
      </c>
      <c r="KG37" t="str">
        <f>IF(KG36="","",IF($FI36="Y",0,INDEX(Capacity!$S$3:$T$258,MATCH(MOD(INDEX(Capacity!$V$3:$W$258,MATCH(INDEX($J36:$FE36,1,$FJ36),Capacity!$V$3:$V$258,0),2)+KG$9,255),Capacity!$S$3:$S$258,0),2)))</f>
        <v/>
      </c>
      <c r="KH37" t="str">
        <f>IF(KH36="","",IF($FI36="Y",0,INDEX(Capacity!$S$3:$T$258,MATCH(MOD(INDEX(Capacity!$V$3:$W$258,MATCH(INDEX($J36:$FE36,1,$FJ36),Capacity!$V$3:$V$258,0),2)+KH$9,255),Capacity!$S$3:$S$258,0),2)))</f>
        <v/>
      </c>
      <c r="KI37" t="str">
        <f>IF(KI36="","",IF($FI36="Y",0,INDEX(Capacity!$S$3:$T$258,MATCH(MOD(INDEX(Capacity!$V$3:$W$258,MATCH(INDEX($J36:$FE36,1,$FJ36),Capacity!$V$3:$V$258,0),2)+KI$9,255),Capacity!$S$3:$S$258,0),2)))</f>
        <v/>
      </c>
      <c r="KJ37" t="str">
        <f>IF(KJ36="","",IF($FI36="Y",0,INDEX(Capacity!$S$3:$T$258,MATCH(MOD(INDEX(Capacity!$V$3:$W$258,MATCH(INDEX($J36:$FE36,1,$FJ36),Capacity!$V$3:$V$258,0),2)+KJ$9,255),Capacity!$S$3:$S$258,0),2)))</f>
        <v/>
      </c>
      <c r="KK37" t="str">
        <f>IF(KK36="","",IF($FI36="Y",0,INDEX(Capacity!$S$3:$T$258,MATCH(MOD(INDEX(Capacity!$V$3:$W$258,MATCH(INDEX($J36:$FE36,1,$FJ36),Capacity!$V$3:$V$258,0),2)+KK$9,255),Capacity!$S$3:$S$258,0),2)))</f>
        <v/>
      </c>
      <c r="KL37" t="str">
        <f>IF(KL36="","",IF($FI36="Y",0,INDEX(Capacity!$S$3:$T$258,MATCH(MOD(INDEX(Capacity!$V$3:$W$258,MATCH(INDEX($J36:$FE36,1,$FJ36),Capacity!$V$3:$V$258,0),2)+KL$9,255),Capacity!$S$3:$S$258,0),2)))</f>
        <v/>
      </c>
      <c r="KM37" t="str">
        <f>IF(KM36="","",IF($FI36="Y",0,INDEX(Capacity!$S$3:$T$258,MATCH(MOD(INDEX(Capacity!$V$3:$W$258,MATCH(INDEX($J36:$FE36,1,$FJ36),Capacity!$V$3:$V$258,0),2)+KM$9,255),Capacity!$S$3:$S$258,0),2)))</f>
        <v/>
      </c>
      <c r="KN37" t="str">
        <f>IF(KN36="","",IF($FI36="Y",0,INDEX(Capacity!$S$3:$T$258,MATCH(MOD(INDEX(Capacity!$V$3:$W$258,MATCH(INDEX($J36:$FE36,1,$FJ36),Capacity!$V$3:$V$258,0),2)+KN$9,255),Capacity!$S$3:$S$258,0),2)))</f>
        <v/>
      </c>
      <c r="KO37" t="str">
        <f>IF(KO36="","",IF($FI36="Y",0,INDEX(Capacity!$S$3:$T$258,MATCH(MOD(INDEX(Capacity!$V$3:$W$258,MATCH(INDEX($J36:$FE36,1,$FJ36),Capacity!$V$3:$V$258,0),2)+KO$9,255),Capacity!$S$3:$S$258,0),2)))</f>
        <v/>
      </c>
      <c r="KP37" t="str">
        <f>IF(KP36="","",IF($FI36="Y",0,INDEX(Capacity!$S$3:$T$258,MATCH(MOD(INDEX(Capacity!$V$3:$W$258,MATCH(INDEX($J36:$FE36,1,$FJ36),Capacity!$V$3:$V$258,0),2)+KP$9,255),Capacity!$S$3:$S$258,0),2)))</f>
        <v/>
      </c>
      <c r="KQ37" t="str">
        <f>IF(KQ36="","",IF($FI36="Y",0,INDEX(Capacity!$S$3:$T$258,MATCH(MOD(INDEX(Capacity!$V$3:$W$258,MATCH(INDEX($J36:$FE36,1,$FJ36),Capacity!$V$3:$V$258,0),2)+KQ$9,255),Capacity!$S$3:$S$258,0),2)))</f>
        <v/>
      </c>
      <c r="KR37" t="str">
        <f>IF(KR36="","",IF($FI36="Y",0,INDEX(Capacity!$S$3:$T$258,MATCH(MOD(INDEX(Capacity!$V$3:$W$258,MATCH(INDEX($J36:$FE36,1,$FJ36),Capacity!$V$3:$V$258,0),2)+KR$9,255),Capacity!$S$3:$S$258,0),2)))</f>
        <v/>
      </c>
      <c r="KS37" t="str">
        <f>IF(KS36="","",IF($FI36="Y",0,INDEX(Capacity!$S$3:$T$258,MATCH(MOD(INDEX(Capacity!$V$3:$W$258,MATCH(INDEX($J36:$FE36,1,$FJ36),Capacity!$V$3:$V$258,0),2)+KS$9,255),Capacity!$S$3:$S$258,0),2)))</f>
        <v/>
      </c>
      <c r="KT37" t="str">
        <f>IF(KT36="","",IF($FI36="Y",0,INDEX(Capacity!$S$3:$T$258,MATCH(MOD(INDEX(Capacity!$V$3:$W$258,MATCH(INDEX($J36:$FE36,1,$FJ36),Capacity!$V$3:$V$258,0),2)+KT$9,255),Capacity!$S$3:$S$258,0),2)))</f>
        <v/>
      </c>
      <c r="KU37" t="str">
        <f>IF(KU36="","",IF($FI36="Y",0,INDEX(Capacity!$S$3:$T$258,MATCH(MOD(INDEX(Capacity!$V$3:$W$258,MATCH(INDEX($J36:$FE36,1,$FJ36),Capacity!$V$3:$V$258,0),2)+KU$9,255),Capacity!$S$3:$S$258,0),2)))</f>
        <v/>
      </c>
      <c r="KV37" t="str">
        <f>IF(KV36="","",IF($FI36="Y",0,INDEX(Capacity!$S$3:$T$258,MATCH(MOD(INDEX(Capacity!$V$3:$W$258,MATCH(INDEX($J36:$FE36,1,$FJ36),Capacity!$V$3:$V$258,0),2)+KV$9,255),Capacity!$S$3:$S$258,0),2)))</f>
        <v/>
      </c>
      <c r="KW37" t="str">
        <f>IF(KW36="","",IF($FI36="Y",0,INDEX(Capacity!$S$3:$T$258,MATCH(MOD(INDEX(Capacity!$V$3:$W$258,MATCH(INDEX($J36:$FE36,1,$FJ36),Capacity!$V$3:$V$258,0),2)+KW$9,255),Capacity!$S$3:$S$258,0),2)))</f>
        <v/>
      </c>
      <c r="KX37" t="str">
        <f>IF(KX36="","",IF($FI36="Y",0,INDEX(Capacity!$S$3:$T$258,MATCH(MOD(INDEX(Capacity!$V$3:$W$258,MATCH(INDEX($J36:$FE36,1,$FJ36),Capacity!$V$3:$V$258,0),2)+KX$9,255),Capacity!$S$3:$S$258,0),2)))</f>
        <v/>
      </c>
      <c r="KY37" t="str">
        <f>IF(KY36="","",IF($FI36="Y",0,INDEX(Capacity!$S$3:$T$258,MATCH(MOD(INDEX(Capacity!$V$3:$W$258,MATCH(INDEX($J36:$FE36,1,$FJ36),Capacity!$V$3:$V$258,0),2)+KY$9,255),Capacity!$S$3:$S$258,0),2)))</f>
        <v/>
      </c>
      <c r="KZ37" t="str">
        <f>IF(KZ36="","",IF($FI36="Y",0,INDEX(Capacity!$S$3:$T$258,MATCH(MOD(INDEX(Capacity!$V$3:$W$258,MATCH(INDEX($J36:$FE36,1,$FJ36),Capacity!$V$3:$V$258,0),2)+KZ$9,255),Capacity!$S$3:$S$258,0),2)))</f>
        <v/>
      </c>
      <c r="LA37" t="str">
        <f>IF(LA36="","",IF($FI36="Y",0,INDEX(Capacity!$S$3:$T$258,MATCH(MOD(INDEX(Capacity!$V$3:$W$258,MATCH(INDEX($J36:$FE36,1,$FJ36),Capacity!$V$3:$V$258,0),2)+LA$9,255),Capacity!$S$3:$S$258,0),2)))</f>
        <v/>
      </c>
      <c r="LB37" t="str">
        <f>IF(LB36="","",IF($FI36="Y",0,INDEX(Capacity!$S$3:$T$258,MATCH(MOD(INDEX(Capacity!$V$3:$W$258,MATCH(INDEX($J36:$FE36,1,$FJ36),Capacity!$V$3:$V$258,0),2)+LB$9,255),Capacity!$S$3:$S$258,0),2)))</f>
        <v/>
      </c>
      <c r="LC37" t="str">
        <f>IF(LC36="","",IF($FI36="Y",0,INDEX(Capacity!$S$3:$T$258,MATCH(MOD(INDEX(Capacity!$V$3:$W$258,MATCH(INDEX($J36:$FE36,1,$FJ36),Capacity!$V$3:$V$258,0),2)+LC$9,255),Capacity!$S$3:$S$258,0),2)))</f>
        <v/>
      </c>
      <c r="LD37" t="str">
        <f>IF(LD36="","",IF($FI36="Y",0,INDEX(Capacity!$S$3:$T$258,MATCH(MOD(INDEX(Capacity!$V$3:$W$258,MATCH(INDEX($J36:$FE36,1,$FJ36),Capacity!$V$3:$V$258,0),2)+LD$9,255),Capacity!$S$3:$S$258,0),2)))</f>
        <v/>
      </c>
      <c r="LE37" t="str">
        <f>IF(LE36="","",IF($FI36="Y",0,INDEX(Capacity!$S$3:$T$258,MATCH(MOD(INDEX(Capacity!$V$3:$W$258,MATCH(INDEX($J36:$FE36,1,$FJ36),Capacity!$V$3:$V$258,0),2)+LE$9,255),Capacity!$S$3:$S$258,0),2)))</f>
        <v/>
      </c>
      <c r="LF37" t="str">
        <f>IF(LF36="","",IF($FI36="Y",0,INDEX(Capacity!$S$3:$T$258,MATCH(MOD(INDEX(Capacity!$V$3:$W$258,MATCH(INDEX($J36:$FE36,1,$FJ36),Capacity!$V$3:$V$258,0),2)+LF$9,255),Capacity!$S$3:$S$258,0),2)))</f>
        <v/>
      </c>
      <c r="LG37" t="str">
        <f>IF(LG36="","",IF($FI36="Y",0,INDEX(Capacity!$S$3:$T$258,MATCH(MOD(INDEX(Capacity!$V$3:$W$258,MATCH(INDEX($J36:$FE36,1,$FJ36),Capacity!$V$3:$V$258,0),2)+LG$9,255),Capacity!$S$3:$S$258,0),2)))</f>
        <v/>
      </c>
      <c r="LH37" t="str">
        <f>IF(LH36="","",IF($FI36="Y",0,INDEX(Capacity!$S$3:$T$258,MATCH(MOD(INDEX(Capacity!$V$3:$W$258,MATCH(INDEX($J36:$FE36,1,$FJ36),Capacity!$V$3:$V$258,0),2)+LH$9,255),Capacity!$S$3:$S$258,0),2)))</f>
        <v/>
      </c>
    </row>
    <row r="38" spans="9:320" x14ac:dyDescent="0.25">
      <c r="I38" s="7">
        <f t="shared" si="26"/>
        <v>29</v>
      </c>
      <c r="J38" t="str">
        <f t="shared" si="45"/>
        <v/>
      </c>
      <c r="K38" t="str">
        <f t="shared" si="45"/>
        <v/>
      </c>
      <c r="L38" t="str">
        <f t="shared" si="45"/>
        <v/>
      </c>
      <c r="M38" t="str">
        <f t="shared" si="45"/>
        <v/>
      </c>
      <c r="N38" t="str">
        <f t="shared" si="45"/>
        <v/>
      </c>
      <c r="O38" t="str">
        <f t="shared" si="45"/>
        <v/>
      </c>
      <c r="P38" t="str">
        <f t="shared" si="45"/>
        <v/>
      </c>
      <c r="Q38" t="str">
        <f t="shared" si="45"/>
        <v/>
      </c>
      <c r="R38" t="str">
        <f t="shared" si="45"/>
        <v/>
      </c>
      <c r="S38" t="str">
        <f t="shared" si="45"/>
        <v/>
      </c>
      <c r="T38" t="str">
        <f t="shared" si="45"/>
        <v/>
      </c>
      <c r="U38" t="str">
        <f t="shared" si="45"/>
        <v/>
      </c>
      <c r="V38" t="str">
        <f t="shared" si="45"/>
        <v/>
      </c>
      <c r="W38" t="str">
        <f t="shared" si="45"/>
        <v/>
      </c>
      <c r="X38" t="str">
        <f t="shared" si="45"/>
        <v/>
      </c>
      <c r="Y38" t="str">
        <f t="shared" si="45"/>
        <v/>
      </c>
      <c r="Z38" t="str">
        <f t="shared" si="38"/>
        <v/>
      </c>
      <c r="AA38" t="str">
        <f t="shared" si="38"/>
        <v/>
      </c>
      <c r="AB38" t="str">
        <f t="shared" si="38"/>
        <v/>
      </c>
      <c r="AC38" t="str">
        <f t="shared" si="38"/>
        <v/>
      </c>
      <c r="AD38" t="str">
        <f t="shared" si="38"/>
        <v/>
      </c>
      <c r="AE38" t="str">
        <f t="shared" si="38"/>
        <v/>
      </c>
      <c r="AF38" t="str">
        <f t="shared" si="38"/>
        <v/>
      </c>
      <c r="AG38" t="str">
        <f t="shared" si="38"/>
        <v/>
      </c>
      <c r="AH38" t="str">
        <f t="shared" si="38"/>
        <v/>
      </c>
      <c r="AI38" t="str">
        <f t="shared" si="38"/>
        <v/>
      </c>
      <c r="AJ38" t="str">
        <f t="shared" si="38"/>
        <v/>
      </c>
      <c r="AK38" t="str">
        <f t="shared" si="38"/>
        <v/>
      </c>
      <c r="AL38">
        <f t="shared" si="38"/>
        <v>0</v>
      </c>
      <c r="AM38">
        <f t="shared" si="38"/>
        <v>206</v>
      </c>
      <c r="AN38">
        <f t="shared" si="38"/>
        <v>230</v>
      </c>
      <c r="AO38">
        <f t="shared" si="38"/>
        <v>255</v>
      </c>
      <c r="AP38">
        <f t="shared" si="42"/>
        <v>121</v>
      </c>
      <c r="AQ38">
        <f t="shared" si="42"/>
        <v>122</v>
      </c>
      <c r="AR38">
        <f t="shared" si="42"/>
        <v>40</v>
      </c>
      <c r="AS38">
        <f t="shared" si="42"/>
        <v>113</v>
      </c>
      <c r="AT38">
        <f t="shared" si="42"/>
        <v>212</v>
      </c>
      <c r="AU38">
        <f t="shared" si="42"/>
        <v>31</v>
      </c>
      <c r="AV38">
        <f t="shared" si="42"/>
        <v>90</v>
      </c>
      <c r="AW38">
        <f t="shared" si="42"/>
        <v>0</v>
      </c>
      <c r="AX38">
        <f t="shared" si="42"/>
        <v>0</v>
      </c>
      <c r="AY38">
        <f t="shared" si="42"/>
        <v>0</v>
      </c>
      <c r="AZ38">
        <f t="shared" si="42"/>
        <v>0</v>
      </c>
      <c r="BA38">
        <f t="shared" si="42"/>
        <v>0</v>
      </c>
      <c r="BB38">
        <f t="shared" si="42"/>
        <v>0</v>
      </c>
      <c r="BC38">
        <f t="shared" si="42"/>
        <v>0</v>
      </c>
      <c r="BD38">
        <f t="shared" si="42"/>
        <v>0</v>
      </c>
      <c r="BE38">
        <f t="shared" si="42"/>
        <v>0</v>
      </c>
      <c r="BF38">
        <f t="shared" si="40"/>
        <v>0</v>
      </c>
      <c r="BG38">
        <f t="shared" si="40"/>
        <v>0</v>
      </c>
      <c r="BH38">
        <f t="shared" si="40"/>
        <v>0</v>
      </c>
      <c r="BI38">
        <f t="shared" si="40"/>
        <v>0</v>
      </c>
      <c r="BJ38">
        <f t="shared" si="40"/>
        <v>0</v>
      </c>
      <c r="BK38">
        <f t="shared" si="40"/>
        <v>0</v>
      </c>
      <c r="BL38">
        <f t="shared" si="40"/>
        <v>0</v>
      </c>
      <c r="BM38">
        <f t="shared" si="40"/>
        <v>0</v>
      </c>
      <c r="BN38">
        <f t="shared" si="40"/>
        <v>0</v>
      </c>
      <c r="BO38">
        <f t="shared" si="40"/>
        <v>0</v>
      </c>
      <c r="BP38">
        <f t="shared" si="40"/>
        <v>0</v>
      </c>
      <c r="BQ38">
        <f t="shared" si="40"/>
        <v>0</v>
      </c>
      <c r="BR38">
        <f t="shared" si="40"/>
        <v>0</v>
      </c>
      <c r="BS38">
        <f t="shared" si="40"/>
        <v>0</v>
      </c>
      <c r="BT38">
        <f t="shared" si="40"/>
        <v>0</v>
      </c>
      <c r="BU38">
        <f t="shared" si="40"/>
        <v>0</v>
      </c>
      <c r="BV38">
        <f t="shared" si="43"/>
        <v>0</v>
      </c>
      <c r="BW38">
        <f t="shared" si="43"/>
        <v>0</v>
      </c>
      <c r="BX38">
        <f t="shared" si="43"/>
        <v>0</v>
      </c>
      <c r="BY38">
        <f t="shared" si="43"/>
        <v>0</v>
      </c>
      <c r="BZ38">
        <f t="shared" si="43"/>
        <v>0</v>
      </c>
      <c r="CA38">
        <f t="shared" si="43"/>
        <v>0</v>
      </c>
      <c r="CB38">
        <f t="shared" si="43"/>
        <v>0</v>
      </c>
      <c r="CC38">
        <f t="shared" si="43"/>
        <v>0</v>
      </c>
      <c r="CD38">
        <f t="shared" si="43"/>
        <v>0</v>
      </c>
      <c r="CE38">
        <f t="shared" si="43"/>
        <v>0</v>
      </c>
      <c r="CF38">
        <f t="shared" si="43"/>
        <v>0</v>
      </c>
      <c r="CG38">
        <f t="shared" si="43"/>
        <v>0</v>
      </c>
      <c r="CH38">
        <f t="shared" si="43"/>
        <v>0</v>
      </c>
      <c r="CI38">
        <f t="shared" si="43"/>
        <v>0</v>
      </c>
      <c r="CJ38">
        <f t="shared" si="43"/>
        <v>0</v>
      </c>
      <c r="CK38">
        <f t="shared" si="43"/>
        <v>0</v>
      </c>
      <c r="CL38">
        <f t="shared" si="46"/>
        <v>0</v>
      </c>
      <c r="CM38">
        <f t="shared" si="46"/>
        <v>0</v>
      </c>
      <c r="CN38">
        <f t="shared" si="46"/>
        <v>0</v>
      </c>
      <c r="CO38">
        <f t="shared" si="46"/>
        <v>0</v>
      </c>
      <c r="CP38">
        <f t="shared" si="46"/>
        <v>0</v>
      </c>
      <c r="CQ38">
        <f t="shared" si="46"/>
        <v>0</v>
      </c>
      <c r="CR38">
        <f t="shared" si="46"/>
        <v>0</v>
      </c>
      <c r="CS38">
        <f t="shared" si="46"/>
        <v>0</v>
      </c>
      <c r="CT38">
        <f t="shared" si="46"/>
        <v>0</v>
      </c>
      <c r="CU38">
        <f t="shared" si="46"/>
        <v>0</v>
      </c>
      <c r="CV38">
        <f t="shared" si="46"/>
        <v>0</v>
      </c>
      <c r="CW38">
        <f t="shared" si="46"/>
        <v>0</v>
      </c>
      <c r="CX38">
        <f t="shared" si="46"/>
        <v>0</v>
      </c>
      <c r="CY38">
        <f t="shared" si="46"/>
        <v>0</v>
      </c>
      <c r="CZ38">
        <f t="shared" si="46"/>
        <v>0</v>
      </c>
      <c r="DA38">
        <f t="shared" si="41"/>
        <v>0</v>
      </c>
      <c r="DB38">
        <f t="shared" si="41"/>
        <v>0</v>
      </c>
      <c r="DC38">
        <f t="shared" ref="DC38:DW50" si="47">IFERROR(IF(INDEX($FM$10:$LH$118,$I38,$FK38-DC$8+1)="",_xlfn.BITXOR(DC37,0),_xlfn.BITXOR(DC37,INDEX($FM$10:$LH$118,$I38,$FK38-DC$8+1))),"")</f>
        <v>0</v>
      </c>
      <c r="DD38">
        <f t="shared" si="47"/>
        <v>0</v>
      </c>
      <c r="DE38">
        <f t="shared" si="47"/>
        <v>0</v>
      </c>
      <c r="DF38">
        <f t="shared" si="47"/>
        <v>0</v>
      </c>
      <c r="DG38">
        <f t="shared" si="47"/>
        <v>0</v>
      </c>
      <c r="DH38">
        <f t="shared" si="47"/>
        <v>0</v>
      </c>
      <c r="DI38">
        <f t="shared" si="47"/>
        <v>0</v>
      </c>
      <c r="DJ38">
        <f t="shared" si="47"/>
        <v>0</v>
      </c>
      <c r="DK38">
        <f t="shared" si="47"/>
        <v>0</v>
      </c>
      <c r="DL38">
        <f t="shared" si="47"/>
        <v>0</v>
      </c>
      <c r="DM38">
        <f t="shared" si="47"/>
        <v>0</v>
      </c>
      <c r="DN38">
        <f t="shared" si="47"/>
        <v>0</v>
      </c>
      <c r="DO38">
        <f t="shared" si="47"/>
        <v>0</v>
      </c>
      <c r="DP38">
        <f t="shared" si="47"/>
        <v>0</v>
      </c>
      <c r="DQ38">
        <f t="shared" si="47"/>
        <v>0</v>
      </c>
      <c r="DR38">
        <f t="shared" si="47"/>
        <v>0</v>
      </c>
      <c r="DS38">
        <f t="shared" si="47"/>
        <v>0</v>
      </c>
      <c r="DT38">
        <f t="shared" si="47"/>
        <v>0</v>
      </c>
      <c r="DU38">
        <f t="shared" si="47"/>
        <v>0</v>
      </c>
      <c r="DV38">
        <f t="shared" si="47"/>
        <v>0</v>
      </c>
      <c r="DW38">
        <f t="shared" si="47"/>
        <v>0</v>
      </c>
      <c r="DX38">
        <f t="shared" si="39"/>
        <v>0</v>
      </c>
      <c r="DY38">
        <f t="shared" si="39"/>
        <v>0</v>
      </c>
      <c r="DZ38">
        <f t="shared" si="39"/>
        <v>0</v>
      </c>
      <c r="EA38">
        <f t="shared" si="39"/>
        <v>0</v>
      </c>
      <c r="EB38">
        <f t="shared" si="39"/>
        <v>0</v>
      </c>
      <c r="EC38">
        <f t="shared" si="39"/>
        <v>0</v>
      </c>
      <c r="ED38">
        <f t="shared" si="39"/>
        <v>0</v>
      </c>
      <c r="EE38">
        <f t="shared" si="39"/>
        <v>0</v>
      </c>
      <c r="EF38">
        <f t="shared" si="39"/>
        <v>0</v>
      </c>
      <c r="EG38">
        <f t="shared" si="39"/>
        <v>0</v>
      </c>
      <c r="EH38">
        <f t="shared" si="39"/>
        <v>0</v>
      </c>
      <c r="EI38">
        <f t="shared" si="39"/>
        <v>0</v>
      </c>
      <c r="EJ38">
        <f t="shared" si="44"/>
        <v>0</v>
      </c>
      <c r="EK38">
        <f t="shared" si="44"/>
        <v>0</v>
      </c>
      <c r="EL38">
        <f t="shared" si="44"/>
        <v>0</v>
      </c>
      <c r="EM38">
        <f t="shared" si="44"/>
        <v>0</v>
      </c>
      <c r="EN38">
        <f t="shared" si="44"/>
        <v>0</v>
      </c>
      <c r="EO38">
        <f t="shared" si="44"/>
        <v>0</v>
      </c>
      <c r="EP38">
        <f t="shared" si="44"/>
        <v>0</v>
      </c>
      <c r="EQ38">
        <f t="shared" si="44"/>
        <v>0</v>
      </c>
      <c r="ER38">
        <f t="shared" si="44"/>
        <v>0</v>
      </c>
      <c r="ES38">
        <f t="shared" si="44"/>
        <v>0</v>
      </c>
      <c r="ET38">
        <f t="shared" si="44"/>
        <v>0</v>
      </c>
      <c r="EU38">
        <f t="shared" si="44"/>
        <v>0</v>
      </c>
      <c r="EV38">
        <f t="shared" si="44"/>
        <v>0</v>
      </c>
      <c r="EW38">
        <f t="shared" si="44"/>
        <v>0</v>
      </c>
      <c r="EX38">
        <f t="shared" si="44"/>
        <v>0</v>
      </c>
      <c r="EY38">
        <f t="shared" si="44"/>
        <v>0</v>
      </c>
      <c r="EZ38">
        <f t="shared" si="44"/>
        <v>0</v>
      </c>
      <c r="FA38">
        <f t="shared" si="44"/>
        <v>0</v>
      </c>
      <c r="FB38">
        <f t="shared" si="44"/>
        <v>0</v>
      </c>
      <c r="FC38">
        <f t="shared" si="44"/>
        <v>0</v>
      </c>
      <c r="FD38">
        <f t="shared" si="44"/>
        <v>0</v>
      </c>
      <c r="FE38">
        <f t="shared" si="44"/>
        <v>0</v>
      </c>
      <c r="FG38" s="48" t="str">
        <f t="shared" si="27"/>
        <v/>
      </c>
      <c r="FI38" s="1" t="str">
        <f t="shared" si="24"/>
        <v/>
      </c>
      <c r="FJ38">
        <f t="shared" si="25"/>
        <v>30</v>
      </c>
      <c r="FK38">
        <f>FM8-FJ37+1</f>
        <v>15</v>
      </c>
      <c r="FM38">
        <f>IF(FM37="","",IF($FI37="Y",0,INDEX(Capacity!$S$3:$T$258,MATCH(MOD(INDEX(Capacity!$V$3:$W$258,MATCH(INDEX($J37:$FE37,1,$FJ37),Capacity!$V$3:$V$258,0),2)+FM$9,255),Capacity!$S$3:$S$258,0),2)))</f>
        <v>122</v>
      </c>
      <c r="FN38">
        <f>IF(FN37="","",IF($FI37="Y",0,INDEX(Capacity!$S$3:$T$258,MATCH(MOD(INDEX(Capacity!$V$3:$W$258,MATCH(INDEX($J37:$FE37,1,$FJ37),Capacity!$V$3:$V$258,0),2)+FN$9,255),Capacity!$S$3:$S$258,0),2)))</f>
        <v>36</v>
      </c>
      <c r="FO38">
        <f>IF(FO37="","",IF($FI37="Y",0,INDEX(Capacity!$S$3:$T$258,MATCH(MOD(INDEX(Capacity!$V$3:$W$258,MATCH(INDEX($J37:$FE37,1,$FJ37),Capacity!$V$3:$V$258,0),2)+FO$9,255),Capacity!$S$3:$S$258,0),2)))</f>
        <v>212</v>
      </c>
      <c r="FP38">
        <f>IF(FP37="","",IF($FI37="Y",0,INDEX(Capacity!$S$3:$T$258,MATCH(MOD(INDEX(Capacity!$V$3:$W$258,MATCH(INDEX($J37:$FE37,1,$FJ37),Capacity!$V$3:$V$258,0),2)+FP$9,255),Capacity!$S$3:$S$258,0),2)))</f>
        <v>180</v>
      </c>
      <c r="FQ38">
        <f>IF(FQ37="","",IF($FI37="Y",0,INDEX(Capacity!$S$3:$T$258,MATCH(MOD(INDEX(Capacity!$V$3:$W$258,MATCH(INDEX($J37:$FE37,1,$FJ37),Capacity!$V$3:$V$258,0),2)+FQ$9,255),Capacity!$S$3:$S$258,0),2)))</f>
        <v>156</v>
      </c>
      <c r="FR38">
        <f>IF(FR37="","",IF($FI37="Y",0,INDEX(Capacity!$S$3:$T$258,MATCH(MOD(INDEX(Capacity!$V$3:$W$258,MATCH(INDEX($J37:$FE37,1,$FJ37),Capacity!$V$3:$V$258,0),2)+FR$9,255),Capacity!$S$3:$S$258,0),2)))</f>
        <v>91</v>
      </c>
      <c r="FS38">
        <f>IF(FS37="","",IF($FI37="Y",0,INDEX(Capacity!$S$3:$T$258,MATCH(MOD(INDEX(Capacity!$V$3:$W$258,MATCH(INDEX($J37:$FE37,1,$FJ37),Capacity!$V$3:$V$258,0),2)+FS$9,255),Capacity!$S$3:$S$258,0),2)))</f>
        <v>238</v>
      </c>
      <c r="FT38">
        <f>IF(FT37="","",IF($FI37="Y",0,INDEX(Capacity!$S$3:$T$258,MATCH(MOD(INDEX(Capacity!$V$3:$W$258,MATCH(INDEX($J37:$FE37,1,$FJ37),Capacity!$V$3:$V$258,0),2)+FT$9,255),Capacity!$S$3:$S$258,0),2)))</f>
        <v>148</v>
      </c>
      <c r="FU38">
        <f>IF(FU37="","",IF($FI37="Y",0,INDEX(Capacity!$S$3:$T$258,MATCH(MOD(INDEX(Capacity!$V$3:$W$258,MATCH(INDEX($J37:$FE37,1,$FJ37),Capacity!$V$3:$V$258,0),2)+FU$9,255),Capacity!$S$3:$S$258,0),2)))</f>
        <v>153</v>
      </c>
      <c r="FV38">
        <f>IF(FV37="","",IF($FI37="Y",0,INDEX(Capacity!$S$3:$T$258,MATCH(MOD(INDEX(Capacity!$V$3:$W$258,MATCH(INDEX($J37:$FE37,1,$FJ37),Capacity!$V$3:$V$258,0),2)+FV$9,255),Capacity!$S$3:$S$258,0),2)))</f>
        <v>64</v>
      </c>
      <c r="FW38">
        <f>IF(FW37="","",IF($FI37="Y",0,INDEX(Capacity!$S$3:$T$258,MATCH(MOD(INDEX(Capacity!$V$3:$W$258,MATCH(INDEX($J37:$FE37,1,$FJ37),Capacity!$V$3:$V$258,0),2)+FW$9,255),Capacity!$S$3:$S$258,0),2)))</f>
        <v>90</v>
      </c>
      <c r="FX38" t="str">
        <f>IF(FX37="","",IF($FI37="Y",0,INDEX(Capacity!$S$3:$T$258,MATCH(MOD(INDEX(Capacity!$V$3:$W$258,MATCH(INDEX($J37:$FE37,1,$FJ37),Capacity!$V$3:$V$258,0),2)+FX$9,255),Capacity!$S$3:$S$258,0),2)))</f>
        <v/>
      </c>
      <c r="FY38" t="str">
        <f>IF(FY37="","",IF($FI37="Y",0,INDEX(Capacity!$S$3:$T$258,MATCH(MOD(INDEX(Capacity!$V$3:$W$258,MATCH(INDEX($J37:$FE37,1,$FJ37),Capacity!$V$3:$V$258,0),2)+FY$9,255),Capacity!$S$3:$S$258,0),2)))</f>
        <v/>
      </c>
      <c r="FZ38" t="str">
        <f>IF(FZ37="","",IF($FI37="Y",0,INDEX(Capacity!$S$3:$T$258,MATCH(MOD(INDEX(Capacity!$V$3:$W$258,MATCH(INDEX($J37:$FE37,1,$FJ37),Capacity!$V$3:$V$258,0),2)+FZ$9,255),Capacity!$S$3:$S$258,0),2)))</f>
        <v/>
      </c>
      <c r="GA38" t="str">
        <f>IF(GA37="","",IF($FI37="Y",0,INDEX(Capacity!$S$3:$T$258,MATCH(MOD(INDEX(Capacity!$V$3:$W$258,MATCH(INDEX($J37:$FE37,1,$FJ37),Capacity!$V$3:$V$258,0),2)+GA$9,255),Capacity!$S$3:$S$258,0),2)))</f>
        <v/>
      </c>
      <c r="GB38" t="str">
        <f>IF(GB37="","",IF($FI37="Y",0,INDEX(Capacity!$S$3:$T$258,MATCH(MOD(INDEX(Capacity!$V$3:$W$258,MATCH(INDEX($J37:$FE37,1,$FJ37),Capacity!$V$3:$V$258,0),2)+GB$9,255),Capacity!$S$3:$S$258,0),2)))</f>
        <v/>
      </c>
      <c r="GC38" t="str">
        <f>IF(GC37="","",IF($FI37="Y",0,INDEX(Capacity!$S$3:$T$258,MATCH(MOD(INDEX(Capacity!$V$3:$W$258,MATCH(INDEX($J37:$FE37,1,$FJ37),Capacity!$V$3:$V$258,0),2)+GC$9,255),Capacity!$S$3:$S$258,0),2)))</f>
        <v/>
      </c>
      <c r="GD38" t="str">
        <f>IF(GD37="","",IF($FI37="Y",0,INDEX(Capacity!$S$3:$T$258,MATCH(MOD(INDEX(Capacity!$V$3:$W$258,MATCH(INDEX($J37:$FE37,1,$FJ37),Capacity!$V$3:$V$258,0),2)+GD$9,255),Capacity!$S$3:$S$258,0),2)))</f>
        <v/>
      </c>
      <c r="GE38" t="str">
        <f>IF(GE37="","",IF($FI37="Y",0,INDEX(Capacity!$S$3:$T$258,MATCH(MOD(INDEX(Capacity!$V$3:$W$258,MATCH(INDEX($J37:$FE37,1,$FJ37),Capacity!$V$3:$V$258,0),2)+GE$9,255),Capacity!$S$3:$S$258,0),2)))</f>
        <v/>
      </c>
      <c r="GF38" t="str">
        <f>IF(GF37="","",IF($FI37="Y",0,INDEX(Capacity!$S$3:$T$258,MATCH(MOD(INDEX(Capacity!$V$3:$W$258,MATCH(INDEX($J37:$FE37,1,$FJ37),Capacity!$V$3:$V$258,0),2)+GF$9,255),Capacity!$S$3:$S$258,0),2)))</f>
        <v/>
      </c>
      <c r="GG38" t="str">
        <f>IF(GG37="","",IF($FI37="Y",0,INDEX(Capacity!$S$3:$T$258,MATCH(MOD(INDEX(Capacity!$V$3:$W$258,MATCH(INDEX($J37:$FE37,1,$FJ37),Capacity!$V$3:$V$258,0),2)+GG$9,255),Capacity!$S$3:$S$258,0),2)))</f>
        <v/>
      </c>
      <c r="GH38" t="str">
        <f>IF(GH37="","",IF($FI37="Y",0,INDEX(Capacity!$S$3:$T$258,MATCH(MOD(INDEX(Capacity!$V$3:$W$258,MATCH(INDEX($J37:$FE37,1,$FJ37),Capacity!$V$3:$V$258,0),2)+GH$9,255),Capacity!$S$3:$S$258,0),2)))</f>
        <v/>
      </c>
      <c r="GI38" t="str">
        <f>IF(GI37="","",IF($FI37="Y",0,INDEX(Capacity!$S$3:$T$258,MATCH(MOD(INDEX(Capacity!$V$3:$W$258,MATCH(INDEX($J37:$FE37,1,$FJ37),Capacity!$V$3:$V$258,0),2)+GI$9,255),Capacity!$S$3:$S$258,0),2)))</f>
        <v/>
      </c>
      <c r="GJ38" t="str">
        <f>IF(GJ37="","",IF($FI37="Y",0,INDEX(Capacity!$S$3:$T$258,MATCH(MOD(INDEX(Capacity!$V$3:$W$258,MATCH(INDEX($J37:$FE37,1,$FJ37),Capacity!$V$3:$V$258,0),2)+GJ$9,255),Capacity!$S$3:$S$258,0),2)))</f>
        <v/>
      </c>
      <c r="GK38" t="str">
        <f>IF(GK37="","",IF($FI37="Y",0,INDEX(Capacity!$S$3:$T$258,MATCH(MOD(INDEX(Capacity!$V$3:$W$258,MATCH(INDEX($J37:$FE37,1,$FJ37),Capacity!$V$3:$V$258,0),2)+GK$9,255),Capacity!$S$3:$S$258,0),2)))</f>
        <v/>
      </c>
      <c r="GL38" t="str">
        <f>IF(GL37="","",IF($FI37="Y",0,INDEX(Capacity!$S$3:$T$258,MATCH(MOD(INDEX(Capacity!$V$3:$W$258,MATCH(INDEX($J37:$FE37,1,$FJ37),Capacity!$V$3:$V$258,0),2)+GL$9,255),Capacity!$S$3:$S$258,0),2)))</f>
        <v/>
      </c>
      <c r="GM38" t="str">
        <f>IF(GM37="","",IF($FI37="Y",0,INDEX(Capacity!$S$3:$T$258,MATCH(MOD(INDEX(Capacity!$V$3:$W$258,MATCH(INDEX($J37:$FE37,1,$FJ37),Capacity!$V$3:$V$258,0),2)+GM$9,255),Capacity!$S$3:$S$258,0),2)))</f>
        <v/>
      </c>
      <c r="GN38" t="str">
        <f>IF(GN37="","",IF($FI37="Y",0,INDEX(Capacity!$S$3:$T$258,MATCH(MOD(INDEX(Capacity!$V$3:$W$258,MATCH(INDEX($J37:$FE37,1,$FJ37),Capacity!$V$3:$V$258,0),2)+GN$9,255),Capacity!$S$3:$S$258,0),2)))</f>
        <v/>
      </c>
      <c r="GO38" t="str">
        <f>IF(GO37="","",IF($FI37="Y",0,INDEX(Capacity!$S$3:$T$258,MATCH(MOD(INDEX(Capacity!$V$3:$W$258,MATCH(INDEX($J37:$FE37,1,$FJ37),Capacity!$V$3:$V$258,0),2)+GO$9,255),Capacity!$S$3:$S$258,0),2)))</f>
        <v/>
      </c>
      <c r="GP38" t="str">
        <f>IF(GP37="","",IF($FI37="Y",0,INDEX(Capacity!$S$3:$T$258,MATCH(MOD(INDEX(Capacity!$V$3:$W$258,MATCH(INDEX($J37:$FE37,1,$FJ37),Capacity!$V$3:$V$258,0),2)+GP$9,255),Capacity!$S$3:$S$258,0),2)))</f>
        <v/>
      </c>
      <c r="GQ38" t="str">
        <f>IF(GQ37="","",IF($FI37="Y",0,INDEX(Capacity!$S$3:$T$258,MATCH(MOD(INDEX(Capacity!$V$3:$W$258,MATCH(INDEX($J37:$FE37,1,$FJ37),Capacity!$V$3:$V$258,0),2)+GQ$9,255),Capacity!$S$3:$S$258,0),2)))</f>
        <v/>
      </c>
      <c r="GR38" t="str">
        <f>IF(GR37="","",IF($FI37="Y",0,INDEX(Capacity!$S$3:$T$258,MATCH(MOD(INDEX(Capacity!$V$3:$W$258,MATCH(INDEX($J37:$FE37,1,$FJ37),Capacity!$V$3:$V$258,0),2)+GR$9,255),Capacity!$S$3:$S$258,0),2)))</f>
        <v/>
      </c>
      <c r="GS38" t="str">
        <f>IF(GS37="","",IF($FI37="Y",0,INDEX(Capacity!$S$3:$T$258,MATCH(MOD(INDEX(Capacity!$V$3:$W$258,MATCH(INDEX($J37:$FE37,1,$FJ37),Capacity!$V$3:$V$258,0),2)+GS$9,255),Capacity!$S$3:$S$258,0),2)))</f>
        <v/>
      </c>
      <c r="GT38" t="str">
        <f>IF(GT37="","",IF($FI37="Y",0,INDEX(Capacity!$S$3:$T$258,MATCH(MOD(INDEX(Capacity!$V$3:$W$258,MATCH(INDEX($J37:$FE37,1,$FJ37),Capacity!$V$3:$V$258,0),2)+GT$9,255),Capacity!$S$3:$S$258,0),2)))</f>
        <v/>
      </c>
      <c r="GU38" t="str">
        <f>IF(GU37="","",IF($FI37="Y",0,INDEX(Capacity!$S$3:$T$258,MATCH(MOD(INDEX(Capacity!$V$3:$W$258,MATCH(INDEX($J37:$FE37,1,$FJ37),Capacity!$V$3:$V$258,0),2)+GU$9,255),Capacity!$S$3:$S$258,0),2)))</f>
        <v/>
      </c>
      <c r="GV38" t="str">
        <f>IF(GV37="","",IF($FI37="Y",0,INDEX(Capacity!$S$3:$T$258,MATCH(MOD(INDEX(Capacity!$V$3:$W$258,MATCH(INDEX($J37:$FE37,1,$FJ37),Capacity!$V$3:$V$258,0),2)+GV$9,255),Capacity!$S$3:$S$258,0),2)))</f>
        <v/>
      </c>
      <c r="GW38" t="str">
        <f>IF(GW37="","",IF($FI37="Y",0,INDEX(Capacity!$S$3:$T$258,MATCH(MOD(INDEX(Capacity!$V$3:$W$258,MATCH(INDEX($J37:$FE37,1,$FJ37),Capacity!$V$3:$V$258,0),2)+GW$9,255),Capacity!$S$3:$S$258,0),2)))</f>
        <v/>
      </c>
      <c r="GX38" t="str">
        <f>IF(GX37="","",IF($FI37="Y",0,INDEX(Capacity!$S$3:$T$258,MATCH(MOD(INDEX(Capacity!$V$3:$W$258,MATCH(INDEX($J37:$FE37,1,$FJ37),Capacity!$V$3:$V$258,0),2)+GX$9,255),Capacity!$S$3:$S$258,0),2)))</f>
        <v/>
      </c>
      <c r="GY38" t="str">
        <f>IF(GY37="","",IF($FI37="Y",0,INDEX(Capacity!$S$3:$T$258,MATCH(MOD(INDEX(Capacity!$V$3:$W$258,MATCH(INDEX($J37:$FE37,1,$FJ37),Capacity!$V$3:$V$258,0),2)+GY$9,255),Capacity!$S$3:$S$258,0),2)))</f>
        <v/>
      </c>
      <c r="GZ38" t="str">
        <f>IF(GZ37="","",IF($FI37="Y",0,INDEX(Capacity!$S$3:$T$258,MATCH(MOD(INDEX(Capacity!$V$3:$W$258,MATCH(INDEX($J37:$FE37,1,$FJ37),Capacity!$V$3:$V$258,0),2)+GZ$9,255),Capacity!$S$3:$S$258,0),2)))</f>
        <v/>
      </c>
      <c r="HA38" t="str">
        <f>IF(HA37="","",IF($FI37="Y",0,INDEX(Capacity!$S$3:$T$258,MATCH(MOD(INDEX(Capacity!$V$3:$W$258,MATCH(INDEX($J37:$FE37,1,$FJ37),Capacity!$V$3:$V$258,0),2)+HA$9,255),Capacity!$S$3:$S$258,0),2)))</f>
        <v/>
      </c>
      <c r="HB38" t="str">
        <f>IF(HB37="","",IF($FI37="Y",0,INDEX(Capacity!$S$3:$T$258,MATCH(MOD(INDEX(Capacity!$V$3:$W$258,MATCH(INDEX($J37:$FE37,1,$FJ37),Capacity!$V$3:$V$258,0),2)+HB$9,255),Capacity!$S$3:$S$258,0),2)))</f>
        <v/>
      </c>
      <c r="HC38" t="str">
        <f>IF(HC37="","",IF($FI37="Y",0,INDEX(Capacity!$S$3:$T$258,MATCH(MOD(INDEX(Capacity!$V$3:$W$258,MATCH(INDEX($J37:$FE37,1,$FJ37),Capacity!$V$3:$V$258,0),2)+HC$9,255),Capacity!$S$3:$S$258,0),2)))</f>
        <v/>
      </c>
      <c r="HD38" t="str">
        <f>IF(HD37="","",IF($FI37="Y",0,INDEX(Capacity!$S$3:$T$258,MATCH(MOD(INDEX(Capacity!$V$3:$W$258,MATCH(INDEX($J37:$FE37,1,$FJ37),Capacity!$V$3:$V$258,0),2)+HD$9,255),Capacity!$S$3:$S$258,0),2)))</f>
        <v/>
      </c>
      <c r="HE38" t="str">
        <f>IF(HE37="","",IF($FI37="Y",0,INDEX(Capacity!$S$3:$T$258,MATCH(MOD(INDEX(Capacity!$V$3:$W$258,MATCH(INDEX($J37:$FE37,1,$FJ37),Capacity!$V$3:$V$258,0),2)+HE$9,255),Capacity!$S$3:$S$258,0),2)))</f>
        <v/>
      </c>
      <c r="HF38" t="str">
        <f>IF(HF37="","",IF($FI37="Y",0,INDEX(Capacity!$S$3:$T$258,MATCH(MOD(INDEX(Capacity!$V$3:$W$258,MATCH(INDEX($J37:$FE37,1,$FJ37),Capacity!$V$3:$V$258,0),2)+HF$9,255),Capacity!$S$3:$S$258,0),2)))</f>
        <v/>
      </c>
      <c r="HG38" t="str">
        <f>IF(HG37="","",IF($FI37="Y",0,INDEX(Capacity!$S$3:$T$258,MATCH(MOD(INDEX(Capacity!$V$3:$W$258,MATCH(INDEX($J37:$FE37,1,$FJ37),Capacity!$V$3:$V$258,0),2)+HG$9,255),Capacity!$S$3:$S$258,0),2)))</f>
        <v/>
      </c>
      <c r="HH38" t="str">
        <f>IF(HH37="","",IF($FI37="Y",0,INDEX(Capacity!$S$3:$T$258,MATCH(MOD(INDEX(Capacity!$V$3:$W$258,MATCH(INDEX($J37:$FE37,1,$FJ37),Capacity!$V$3:$V$258,0),2)+HH$9,255),Capacity!$S$3:$S$258,0),2)))</f>
        <v/>
      </c>
      <c r="HI38" t="str">
        <f>IF(HI37="","",IF($FI37="Y",0,INDEX(Capacity!$S$3:$T$258,MATCH(MOD(INDEX(Capacity!$V$3:$W$258,MATCH(INDEX($J37:$FE37,1,$FJ37),Capacity!$V$3:$V$258,0),2)+HI$9,255),Capacity!$S$3:$S$258,0),2)))</f>
        <v/>
      </c>
      <c r="HJ38" t="str">
        <f>IF(HJ37="","",IF($FI37="Y",0,INDEX(Capacity!$S$3:$T$258,MATCH(MOD(INDEX(Capacity!$V$3:$W$258,MATCH(INDEX($J37:$FE37,1,$FJ37),Capacity!$V$3:$V$258,0),2)+HJ$9,255),Capacity!$S$3:$S$258,0),2)))</f>
        <v/>
      </c>
      <c r="HK38" t="str">
        <f>IF(HK37="","",IF($FI37="Y",0,INDEX(Capacity!$S$3:$T$258,MATCH(MOD(INDEX(Capacity!$V$3:$W$258,MATCH(INDEX($J37:$FE37,1,$FJ37),Capacity!$V$3:$V$258,0),2)+HK$9,255),Capacity!$S$3:$S$258,0),2)))</f>
        <v/>
      </c>
      <c r="HL38" t="str">
        <f>IF(HL37="","",IF($FI37="Y",0,INDEX(Capacity!$S$3:$T$258,MATCH(MOD(INDEX(Capacity!$V$3:$W$258,MATCH(INDEX($J37:$FE37,1,$FJ37),Capacity!$V$3:$V$258,0),2)+HL$9,255),Capacity!$S$3:$S$258,0),2)))</f>
        <v/>
      </c>
      <c r="HM38" t="str">
        <f>IF(HM37="","",IF($FI37="Y",0,INDEX(Capacity!$S$3:$T$258,MATCH(MOD(INDEX(Capacity!$V$3:$W$258,MATCH(INDEX($J37:$FE37,1,$FJ37),Capacity!$V$3:$V$258,0),2)+HM$9,255),Capacity!$S$3:$S$258,0),2)))</f>
        <v/>
      </c>
      <c r="HN38" t="str">
        <f>IF(HN37="","",IF($FI37="Y",0,INDEX(Capacity!$S$3:$T$258,MATCH(MOD(INDEX(Capacity!$V$3:$W$258,MATCH(INDEX($J37:$FE37,1,$FJ37),Capacity!$V$3:$V$258,0),2)+HN$9,255),Capacity!$S$3:$S$258,0),2)))</f>
        <v/>
      </c>
      <c r="HO38" t="str">
        <f>IF(HO37="","",IF($FI37="Y",0,INDEX(Capacity!$S$3:$T$258,MATCH(MOD(INDEX(Capacity!$V$3:$W$258,MATCH(INDEX($J37:$FE37,1,$FJ37),Capacity!$V$3:$V$258,0),2)+HO$9,255),Capacity!$S$3:$S$258,0),2)))</f>
        <v/>
      </c>
      <c r="HP38" t="str">
        <f>IF(HP37="","",IF($FI37="Y",0,INDEX(Capacity!$S$3:$T$258,MATCH(MOD(INDEX(Capacity!$V$3:$W$258,MATCH(INDEX($J37:$FE37,1,$FJ37),Capacity!$V$3:$V$258,0),2)+HP$9,255),Capacity!$S$3:$S$258,0),2)))</f>
        <v/>
      </c>
      <c r="HQ38" t="str">
        <f>IF(HQ37="","",IF($FI37="Y",0,INDEX(Capacity!$S$3:$T$258,MATCH(MOD(INDEX(Capacity!$V$3:$W$258,MATCH(INDEX($J37:$FE37,1,$FJ37),Capacity!$V$3:$V$258,0),2)+HQ$9,255),Capacity!$S$3:$S$258,0),2)))</f>
        <v/>
      </c>
      <c r="HR38" t="str">
        <f>IF(HR37="","",IF($FI37="Y",0,INDEX(Capacity!$S$3:$T$258,MATCH(MOD(INDEX(Capacity!$V$3:$W$258,MATCH(INDEX($J37:$FE37,1,$FJ37),Capacity!$V$3:$V$258,0),2)+HR$9,255),Capacity!$S$3:$S$258,0),2)))</f>
        <v/>
      </c>
      <c r="HS38" t="str">
        <f>IF(HS37="","",IF($FI37="Y",0,INDEX(Capacity!$S$3:$T$258,MATCH(MOD(INDEX(Capacity!$V$3:$W$258,MATCH(INDEX($J37:$FE37,1,$FJ37),Capacity!$V$3:$V$258,0),2)+HS$9,255),Capacity!$S$3:$S$258,0),2)))</f>
        <v/>
      </c>
      <c r="HT38" t="str">
        <f>IF(HT37="","",IF($FI37="Y",0,INDEX(Capacity!$S$3:$T$258,MATCH(MOD(INDEX(Capacity!$V$3:$W$258,MATCH(INDEX($J37:$FE37,1,$FJ37),Capacity!$V$3:$V$258,0),2)+HT$9,255),Capacity!$S$3:$S$258,0),2)))</f>
        <v/>
      </c>
      <c r="HU38" t="str">
        <f>IF(HU37="","",IF($FI37="Y",0,INDEX(Capacity!$S$3:$T$258,MATCH(MOD(INDEX(Capacity!$V$3:$W$258,MATCH(INDEX($J37:$FE37,1,$FJ37),Capacity!$V$3:$V$258,0),2)+HU$9,255),Capacity!$S$3:$S$258,0),2)))</f>
        <v/>
      </c>
      <c r="HV38" t="str">
        <f>IF(HV37="","",IF($FI37="Y",0,INDEX(Capacity!$S$3:$T$258,MATCH(MOD(INDEX(Capacity!$V$3:$W$258,MATCH(INDEX($J37:$FE37,1,$FJ37),Capacity!$V$3:$V$258,0),2)+HV$9,255),Capacity!$S$3:$S$258,0),2)))</f>
        <v/>
      </c>
      <c r="HW38" t="str">
        <f>IF(HW37="","",IF($FI37="Y",0,INDEX(Capacity!$S$3:$T$258,MATCH(MOD(INDEX(Capacity!$V$3:$W$258,MATCH(INDEX($J37:$FE37,1,$FJ37),Capacity!$V$3:$V$258,0),2)+HW$9,255),Capacity!$S$3:$S$258,0),2)))</f>
        <v/>
      </c>
      <c r="HX38" t="str">
        <f>IF(HX37="","",IF($FI37="Y",0,INDEX(Capacity!$S$3:$T$258,MATCH(MOD(INDEX(Capacity!$V$3:$W$258,MATCH(INDEX($J37:$FE37,1,$FJ37),Capacity!$V$3:$V$258,0),2)+HX$9,255),Capacity!$S$3:$S$258,0),2)))</f>
        <v/>
      </c>
      <c r="HY38" t="str">
        <f>IF(HY37="","",IF($FI37="Y",0,INDEX(Capacity!$S$3:$T$258,MATCH(MOD(INDEX(Capacity!$V$3:$W$258,MATCH(INDEX($J37:$FE37,1,$FJ37),Capacity!$V$3:$V$258,0),2)+HY$9,255),Capacity!$S$3:$S$258,0),2)))</f>
        <v/>
      </c>
      <c r="HZ38" t="str">
        <f>IF(HZ37="","",IF($FI37="Y",0,INDEX(Capacity!$S$3:$T$258,MATCH(MOD(INDEX(Capacity!$V$3:$W$258,MATCH(INDEX($J37:$FE37,1,$FJ37),Capacity!$V$3:$V$258,0),2)+HZ$9,255),Capacity!$S$3:$S$258,0),2)))</f>
        <v/>
      </c>
      <c r="IA38" t="str">
        <f>IF(IA37="","",IF($FI37="Y",0,INDEX(Capacity!$S$3:$T$258,MATCH(MOD(INDEX(Capacity!$V$3:$W$258,MATCH(INDEX($J37:$FE37,1,$FJ37),Capacity!$V$3:$V$258,0),2)+IA$9,255),Capacity!$S$3:$S$258,0),2)))</f>
        <v/>
      </c>
      <c r="IB38" t="str">
        <f>IF(IB37="","",IF($FI37="Y",0,INDEX(Capacity!$S$3:$T$258,MATCH(MOD(INDEX(Capacity!$V$3:$W$258,MATCH(INDEX($J37:$FE37,1,$FJ37),Capacity!$V$3:$V$258,0),2)+IB$9,255),Capacity!$S$3:$S$258,0),2)))</f>
        <v/>
      </c>
      <c r="IC38" t="str">
        <f>IF(IC37="","",IF($FI37="Y",0,INDEX(Capacity!$S$3:$T$258,MATCH(MOD(INDEX(Capacity!$V$3:$W$258,MATCH(INDEX($J37:$FE37,1,$FJ37),Capacity!$V$3:$V$258,0),2)+IC$9,255),Capacity!$S$3:$S$258,0),2)))</f>
        <v/>
      </c>
      <c r="ID38" t="str">
        <f>IF(ID37="","",IF($FI37="Y",0,INDEX(Capacity!$S$3:$T$258,MATCH(MOD(INDEX(Capacity!$V$3:$W$258,MATCH(INDEX($J37:$FE37,1,$FJ37),Capacity!$V$3:$V$258,0),2)+ID$9,255),Capacity!$S$3:$S$258,0),2)))</f>
        <v/>
      </c>
      <c r="IE38" t="str">
        <f>IF(IE37="","",IF($FI37="Y",0,INDEX(Capacity!$S$3:$T$258,MATCH(MOD(INDEX(Capacity!$V$3:$W$258,MATCH(INDEX($J37:$FE37,1,$FJ37),Capacity!$V$3:$V$258,0),2)+IE$9,255),Capacity!$S$3:$S$258,0),2)))</f>
        <v/>
      </c>
      <c r="IF38" t="str">
        <f>IF(IF37="","",IF($FI37="Y",0,INDEX(Capacity!$S$3:$T$258,MATCH(MOD(INDEX(Capacity!$V$3:$W$258,MATCH(INDEX($J37:$FE37,1,$FJ37),Capacity!$V$3:$V$258,0),2)+IF$9,255),Capacity!$S$3:$S$258,0),2)))</f>
        <v/>
      </c>
      <c r="IG38" t="str">
        <f>IF(IG37="","",IF($FI37="Y",0,INDEX(Capacity!$S$3:$T$258,MATCH(MOD(INDEX(Capacity!$V$3:$W$258,MATCH(INDEX($J37:$FE37,1,$FJ37),Capacity!$V$3:$V$258,0),2)+IG$9,255),Capacity!$S$3:$S$258,0),2)))</f>
        <v/>
      </c>
      <c r="IH38" t="str">
        <f>IF(IH37="","",IF($FI37="Y",0,INDEX(Capacity!$S$3:$T$258,MATCH(MOD(INDEX(Capacity!$V$3:$W$258,MATCH(INDEX($J37:$FE37,1,$FJ37),Capacity!$V$3:$V$258,0),2)+IH$9,255),Capacity!$S$3:$S$258,0),2)))</f>
        <v/>
      </c>
      <c r="II38" t="str">
        <f>IF(II37="","",IF($FI37="Y",0,INDEX(Capacity!$S$3:$T$258,MATCH(MOD(INDEX(Capacity!$V$3:$W$258,MATCH(INDEX($J37:$FE37,1,$FJ37),Capacity!$V$3:$V$258,0),2)+II$9,255),Capacity!$S$3:$S$258,0),2)))</f>
        <v/>
      </c>
      <c r="IJ38" t="str">
        <f>IF(IJ37="","",IF($FI37="Y",0,INDEX(Capacity!$S$3:$T$258,MATCH(MOD(INDEX(Capacity!$V$3:$W$258,MATCH(INDEX($J37:$FE37,1,$FJ37),Capacity!$V$3:$V$258,0),2)+IJ$9,255),Capacity!$S$3:$S$258,0),2)))</f>
        <v/>
      </c>
      <c r="IK38" t="str">
        <f>IF(IK37="","",IF($FI37="Y",0,INDEX(Capacity!$S$3:$T$258,MATCH(MOD(INDEX(Capacity!$V$3:$W$258,MATCH(INDEX($J37:$FE37,1,$FJ37),Capacity!$V$3:$V$258,0),2)+IK$9,255),Capacity!$S$3:$S$258,0),2)))</f>
        <v/>
      </c>
      <c r="IL38" t="str">
        <f>IF(IL37="","",IF($FI37="Y",0,INDEX(Capacity!$S$3:$T$258,MATCH(MOD(INDEX(Capacity!$V$3:$W$258,MATCH(INDEX($J37:$FE37,1,$FJ37),Capacity!$V$3:$V$258,0),2)+IL$9,255),Capacity!$S$3:$S$258,0),2)))</f>
        <v/>
      </c>
      <c r="IM38" t="str">
        <f>IF(IM37="","",IF($FI37="Y",0,INDEX(Capacity!$S$3:$T$258,MATCH(MOD(INDEX(Capacity!$V$3:$W$258,MATCH(INDEX($J37:$FE37,1,$FJ37),Capacity!$V$3:$V$258,0),2)+IM$9,255),Capacity!$S$3:$S$258,0),2)))</f>
        <v/>
      </c>
      <c r="IN38" t="str">
        <f>IF(IN37="","",IF($FI37="Y",0,INDEX(Capacity!$S$3:$T$258,MATCH(MOD(INDEX(Capacity!$V$3:$W$258,MATCH(INDEX($J37:$FE37,1,$FJ37),Capacity!$V$3:$V$258,0),2)+IN$9,255),Capacity!$S$3:$S$258,0),2)))</f>
        <v/>
      </c>
      <c r="IO38" t="str">
        <f>IF(IO37="","",IF($FI37="Y",0,INDEX(Capacity!$S$3:$T$258,MATCH(MOD(INDEX(Capacity!$V$3:$W$258,MATCH(INDEX($J37:$FE37,1,$FJ37),Capacity!$V$3:$V$258,0),2)+IO$9,255),Capacity!$S$3:$S$258,0),2)))</f>
        <v/>
      </c>
      <c r="IP38" t="str">
        <f>IF(IP37="","",IF($FI37="Y",0,INDEX(Capacity!$S$3:$T$258,MATCH(MOD(INDEX(Capacity!$V$3:$W$258,MATCH(INDEX($J37:$FE37,1,$FJ37),Capacity!$V$3:$V$258,0),2)+IP$9,255),Capacity!$S$3:$S$258,0),2)))</f>
        <v/>
      </c>
      <c r="IQ38" t="str">
        <f>IF(IQ37="","",IF($FI37="Y",0,INDEX(Capacity!$S$3:$T$258,MATCH(MOD(INDEX(Capacity!$V$3:$W$258,MATCH(INDEX($J37:$FE37,1,$FJ37),Capacity!$V$3:$V$258,0),2)+IQ$9,255),Capacity!$S$3:$S$258,0),2)))</f>
        <v/>
      </c>
      <c r="IR38" t="str">
        <f>IF(IR37="","",IF($FI37="Y",0,INDEX(Capacity!$S$3:$T$258,MATCH(MOD(INDEX(Capacity!$V$3:$W$258,MATCH(INDEX($J37:$FE37,1,$FJ37),Capacity!$V$3:$V$258,0),2)+IR$9,255),Capacity!$S$3:$S$258,0),2)))</f>
        <v/>
      </c>
      <c r="IS38" t="str">
        <f>IF(IS37="","",IF($FI37="Y",0,INDEX(Capacity!$S$3:$T$258,MATCH(MOD(INDEX(Capacity!$V$3:$W$258,MATCH(INDEX($J37:$FE37,1,$FJ37),Capacity!$V$3:$V$258,0),2)+IS$9,255),Capacity!$S$3:$S$258,0),2)))</f>
        <v/>
      </c>
      <c r="IT38" t="str">
        <f>IF(IT37="","",IF($FI37="Y",0,INDEX(Capacity!$S$3:$T$258,MATCH(MOD(INDEX(Capacity!$V$3:$W$258,MATCH(INDEX($J37:$FE37,1,$FJ37),Capacity!$V$3:$V$258,0),2)+IT$9,255),Capacity!$S$3:$S$258,0),2)))</f>
        <v/>
      </c>
      <c r="IU38" t="str">
        <f>IF(IU37="","",IF($FI37="Y",0,INDEX(Capacity!$S$3:$T$258,MATCH(MOD(INDEX(Capacity!$V$3:$W$258,MATCH(INDEX($J37:$FE37,1,$FJ37),Capacity!$V$3:$V$258,0),2)+IU$9,255),Capacity!$S$3:$S$258,0),2)))</f>
        <v/>
      </c>
      <c r="IV38" t="str">
        <f>IF(IV37="","",IF($FI37="Y",0,INDEX(Capacity!$S$3:$T$258,MATCH(MOD(INDEX(Capacity!$V$3:$W$258,MATCH(INDEX($J37:$FE37,1,$FJ37),Capacity!$V$3:$V$258,0),2)+IV$9,255),Capacity!$S$3:$S$258,0),2)))</f>
        <v/>
      </c>
      <c r="IW38" t="str">
        <f>IF(IW37="","",IF($FI37="Y",0,INDEX(Capacity!$S$3:$T$258,MATCH(MOD(INDEX(Capacity!$V$3:$W$258,MATCH(INDEX($J37:$FE37,1,$FJ37),Capacity!$V$3:$V$258,0),2)+IW$9,255),Capacity!$S$3:$S$258,0),2)))</f>
        <v/>
      </c>
      <c r="IX38" t="str">
        <f>IF(IX37="","",IF($FI37="Y",0,INDEX(Capacity!$S$3:$T$258,MATCH(MOD(INDEX(Capacity!$V$3:$W$258,MATCH(INDEX($J37:$FE37,1,$FJ37),Capacity!$V$3:$V$258,0),2)+IX$9,255),Capacity!$S$3:$S$258,0),2)))</f>
        <v/>
      </c>
      <c r="IY38" t="str">
        <f>IF(IY37="","",IF($FI37="Y",0,INDEX(Capacity!$S$3:$T$258,MATCH(MOD(INDEX(Capacity!$V$3:$W$258,MATCH(INDEX($J37:$FE37,1,$FJ37),Capacity!$V$3:$V$258,0),2)+IY$9,255),Capacity!$S$3:$S$258,0),2)))</f>
        <v/>
      </c>
      <c r="IZ38" t="str">
        <f>IF(IZ37="","",IF($FI37="Y",0,INDEX(Capacity!$S$3:$T$258,MATCH(MOD(INDEX(Capacity!$V$3:$W$258,MATCH(INDEX($J37:$FE37,1,$FJ37),Capacity!$V$3:$V$258,0),2)+IZ$9,255),Capacity!$S$3:$S$258,0),2)))</f>
        <v/>
      </c>
      <c r="JA38" t="str">
        <f>IF(JA37="","",IF($FI37="Y",0,INDEX(Capacity!$S$3:$T$258,MATCH(MOD(INDEX(Capacity!$V$3:$W$258,MATCH(INDEX($J37:$FE37,1,$FJ37),Capacity!$V$3:$V$258,0),2)+JA$9,255),Capacity!$S$3:$S$258,0),2)))</f>
        <v/>
      </c>
      <c r="JB38" t="str">
        <f>IF(JB37="","",IF($FI37="Y",0,INDEX(Capacity!$S$3:$T$258,MATCH(MOD(INDEX(Capacity!$V$3:$W$258,MATCH(INDEX($J37:$FE37,1,$FJ37),Capacity!$V$3:$V$258,0),2)+JB$9,255),Capacity!$S$3:$S$258,0),2)))</f>
        <v/>
      </c>
      <c r="JC38" t="str">
        <f>IF(JC37="","",IF($FI37="Y",0,INDEX(Capacity!$S$3:$T$258,MATCH(MOD(INDEX(Capacity!$V$3:$W$258,MATCH(INDEX($J37:$FE37,1,$FJ37),Capacity!$V$3:$V$258,0),2)+JC$9,255),Capacity!$S$3:$S$258,0),2)))</f>
        <v/>
      </c>
      <c r="JD38" t="str">
        <f>IF(JD37="","",IF($FI37="Y",0,INDEX(Capacity!$S$3:$T$258,MATCH(MOD(INDEX(Capacity!$V$3:$W$258,MATCH(INDEX($J37:$FE37,1,$FJ37),Capacity!$V$3:$V$258,0),2)+JD$9,255),Capacity!$S$3:$S$258,0),2)))</f>
        <v/>
      </c>
      <c r="JE38" t="str">
        <f>IF(JE37="","",IF($FI37="Y",0,INDEX(Capacity!$S$3:$T$258,MATCH(MOD(INDEX(Capacity!$V$3:$W$258,MATCH(INDEX($J37:$FE37,1,$FJ37),Capacity!$V$3:$V$258,0),2)+JE$9,255),Capacity!$S$3:$S$258,0),2)))</f>
        <v/>
      </c>
      <c r="JF38" t="str">
        <f>IF(JF37="","",IF($FI37="Y",0,INDEX(Capacity!$S$3:$T$258,MATCH(MOD(INDEX(Capacity!$V$3:$W$258,MATCH(INDEX($J37:$FE37,1,$FJ37),Capacity!$V$3:$V$258,0),2)+JF$9,255),Capacity!$S$3:$S$258,0),2)))</f>
        <v/>
      </c>
      <c r="JG38" t="str">
        <f>IF(JG37="","",IF($FI37="Y",0,INDEX(Capacity!$S$3:$T$258,MATCH(MOD(INDEX(Capacity!$V$3:$W$258,MATCH(INDEX($J37:$FE37,1,$FJ37),Capacity!$V$3:$V$258,0),2)+JG$9,255),Capacity!$S$3:$S$258,0),2)))</f>
        <v/>
      </c>
      <c r="JH38" t="str">
        <f>IF(JH37="","",IF($FI37="Y",0,INDEX(Capacity!$S$3:$T$258,MATCH(MOD(INDEX(Capacity!$V$3:$W$258,MATCH(INDEX($J37:$FE37,1,$FJ37),Capacity!$V$3:$V$258,0),2)+JH$9,255),Capacity!$S$3:$S$258,0),2)))</f>
        <v/>
      </c>
      <c r="JI38" t="str">
        <f>IF(JI37="","",IF($FI37="Y",0,INDEX(Capacity!$S$3:$T$258,MATCH(MOD(INDEX(Capacity!$V$3:$W$258,MATCH(INDEX($J37:$FE37,1,$FJ37),Capacity!$V$3:$V$258,0),2)+JI$9,255),Capacity!$S$3:$S$258,0),2)))</f>
        <v/>
      </c>
      <c r="JJ38" t="str">
        <f>IF(JJ37="","",IF($FI37="Y",0,INDEX(Capacity!$S$3:$T$258,MATCH(MOD(INDEX(Capacity!$V$3:$W$258,MATCH(INDEX($J37:$FE37,1,$FJ37),Capacity!$V$3:$V$258,0),2)+JJ$9,255),Capacity!$S$3:$S$258,0),2)))</f>
        <v/>
      </c>
      <c r="JK38" t="str">
        <f>IF(JK37="","",IF($FI37="Y",0,INDEX(Capacity!$S$3:$T$258,MATCH(MOD(INDEX(Capacity!$V$3:$W$258,MATCH(INDEX($J37:$FE37,1,$FJ37),Capacity!$V$3:$V$258,0),2)+JK$9,255),Capacity!$S$3:$S$258,0),2)))</f>
        <v/>
      </c>
      <c r="JL38" t="str">
        <f>IF(JL37="","",IF($FI37="Y",0,INDEX(Capacity!$S$3:$T$258,MATCH(MOD(INDEX(Capacity!$V$3:$W$258,MATCH(INDEX($J37:$FE37,1,$FJ37),Capacity!$V$3:$V$258,0),2)+JL$9,255),Capacity!$S$3:$S$258,0),2)))</f>
        <v/>
      </c>
      <c r="JM38" t="str">
        <f>IF(JM37="","",IF($FI37="Y",0,INDEX(Capacity!$S$3:$T$258,MATCH(MOD(INDEX(Capacity!$V$3:$W$258,MATCH(INDEX($J37:$FE37,1,$FJ37),Capacity!$V$3:$V$258,0),2)+JM$9,255),Capacity!$S$3:$S$258,0),2)))</f>
        <v/>
      </c>
      <c r="JN38" t="str">
        <f>IF(JN37="","",IF($FI37="Y",0,INDEX(Capacity!$S$3:$T$258,MATCH(MOD(INDEX(Capacity!$V$3:$W$258,MATCH(INDEX($J37:$FE37,1,$FJ37),Capacity!$V$3:$V$258,0),2)+JN$9,255),Capacity!$S$3:$S$258,0),2)))</f>
        <v/>
      </c>
      <c r="JO38" t="str">
        <f>IF(JO37="","",IF($FI37="Y",0,INDEX(Capacity!$S$3:$T$258,MATCH(MOD(INDEX(Capacity!$V$3:$W$258,MATCH(INDEX($J37:$FE37,1,$FJ37),Capacity!$V$3:$V$258,0),2)+JO$9,255),Capacity!$S$3:$S$258,0),2)))</f>
        <v/>
      </c>
      <c r="JP38" t="str">
        <f>IF(JP37="","",IF($FI37="Y",0,INDEX(Capacity!$S$3:$T$258,MATCH(MOD(INDEX(Capacity!$V$3:$W$258,MATCH(INDEX($J37:$FE37,1,$FJ37),Capacity!$V$3:$V$258,0),2)+JP$9,255),Capacity!$S$3:$S$258,0),2)))</f>
        <v/>
      </c>
      <c r="JQ38" t="str">
        <f>IF(JQ37="","",IF($FI37="Y",0,INDEX(Capacity!$S$3:$T$258,MATCH(MOD(INDEX(Capacity!$V$3:$W$258,MATCH(INDEX($J37:$FE37,1,$FJ37),Capacity!$V$3:$V$258,0),2)+JQ$9,255),Capacity!$S$3:$S$258,0),2)))</f>
        <v/>
      </c>
      <c r="JR38" t="str">
        <f>IF(JR37="","",IF($FI37="Y",0,INDEX(Capacity!$S$3:$T$258,MATCH(MOD(INDEX(Capacity!$V$3:$W$258,MATCH(INDEX($J37:$FE37,1,$FJ37),Capacity!$V$3:$V$258,0),2)+JR$9,255),Capacity!$S$3:$S$258,0),2)))</f>
        <v/>
      </c>
      <c r="JS38" t="str">
        <f>IF(JS37="","",IF($FI37="Y",0,INDEX(Capacity!$S$3:$T$258,MATCH(MOD(INDEX(Capacity!$V$3:$W$258,MATCH(INDEX($J37:$FE37,1,$FJ37),Capacity!$V$3:$V$258,0),2)+JS$9,255),Capacity!$S$3:$S$258,0),2)))</f>
        <v/>
      </c>
      <c r="JT38" t="str">
        <f>IF(JT37="","",IF($FI37="Y",0,INDEX(Capacity!$S$3:$T$258,MATCH(MOD(INDEX(Capacity!$V$3:$W$258,MATCH(INDEX($J37:$FE37,1,$FJ37),Capacity!$V$3:$V$258,0),2)+JT$9,255),Capacity!$S$3:$S$258,0),2)))</f>
        <v/>
      </c>
      <c r="JU38" t="str">
        <f>IF(JU37="","",IF($FI37="Y",0,INDEX(Capacity!$S$3:$T$258,MATCH(MOD(INDEX(Capacity!$V$3:$W$258,MATCH(INDEX($J37:$FE37,1,$FJ37),Capacity!$V$3:$V$258,0),2)+JU$9,255),Capacity!$S$3:$S$258,0),2)))</f>
        <v/>
      </c>
      <c r="JV38" t="str">
        <f>IF(JV37="","",IF($FI37="Y",0,INDEX(Capacity!$S$3:$T$258,MATCH(MOD(INDEX(Capacity!$V$3:$W$258,MATCH(INDEX($J37:$FE37,1,$FJ37),Capacity!$V$3:$V$258,0),2)+JV$9,255),Capacity!$S$3:$S$258,0),2)))</f>
        <v/>
      </c>
      <c r="JW38" t="str">
        <f>IF(JW37="","",IF($FI37="Y",0,INDEX(Capacity!$S$3:$T$258,MATCH(MOD(INDEX(Capacity!$V$3:$W$258,MATCH(INDEX($J37:$FE37,1,$FJ37),Capacity!$V$3:$V$258,0),2)+JW$9,255),Capacity!$S$3:$S$258,0),2)))</f>
        <v/>
      </c>
      <c r="JX38" t="str">
        <f>IF(JX37="","",IF($FI37="Y",0,INDEX(Capacity!$S$3:$T$258,MATCH(MOD(INDEX(Capacity!$V$3:$W$258,MATCH(INDEX($J37:$FE37,1,$FJ37),Capacity!$V$3:$V$258,0),2)+JX$9,255),Capacity!$S$3:$S$258,0),2)))</f>
        <v/>
      </c>
      <c r="JY38" t="str">
        <f>IF(JY37="","",IF($FI37="Y",0,INDEX(Capacity!$S$3:$T$258,MATCH(MOD(INDEX(Capacity!$V$3:$W$258,MATCH(INDEX($J37:$FE37,1,$FJ37),Capacity!$V$3:$V$258,0),2)+JY$9,255),Capacity!$S$3:$S$258,0),2)))</f>
        <v/>
      </c>
      <c r="JZ38" t="str">
        <f>IF(JZ37="","",IF($FI37="Y",0,INDEX(Capacity!$S$3:$T$258,MATCH(MOD(INDEX(Capacity!$V$3:$W$258,MATCH(INDEX($J37:$FE37,1,$FJ37),Capacity!$V$3:$V$258,0),2)+JZ$9,255),Capacity!$S$3:$S$258,0),2)))</f>
        <v/>
      </c>
      <c r="KA38" t="str">
        <f>IF(KA37="","",IF($FI37="Y",0,INDEX(Capacity!$S$3:$T$258,MATCH(MOD(INDEX(Capacity!$V$3:$W$258,MATCH(INDEX($J37:$FE37,1,$FJ37),Capacity!$V$3:$V$258,0),2)+KA$9,255),Capacity!$S$3:$S$258,0),2)))</f>
        <v/>
      </c>
      <c r="KB38" t="str">
        <f>IF(KB37="","",IF($FI37="Y",0,INDEX(Capacity!$S$3:$T$258,MATCH(MOD(INDEX(Capacity!$V$3:$W$258,MATCH(INDEX($J37:$FE37,1,$FJ37),Capacity!$V$3:$V$258,0),2)+KB$9,255),Capacity!$S$3:$S$258,0),2)))</f>
        <v/>
      </c>
      <c r="KC38" t="str">
        <f>IF(KC37="","",IF($FI37="Y",0,INDEX(Capacity!$S$3:$T$258,MATCH(MOD(INDEX(Capacity!$V$3:$W$258,MATCH(INDEX($J37:$FE37,1,$FJ37),Capacity!$V$3:$V$258,0),2)+KC$9,255),Capacity!$S$3:$S$258,0),2)))</f>
        <v/>
      </c>
      <c r="KD38" t="str">
        <f>IF(KD37="","",IF($FI37="Y",0,INDEX(Capacity!$S$3:$T$258,MATCH(MOD(INDEX(Capacity!$V$3:$W$258,MATCH(INDEX($J37:$FE37,1,$FJ37),Capacity!$V$3:$V$258,0),2)+KD$9,255),Capacity!$S$3:$S$258,0),2)))</f>
        <v/>
      </c>
      <c r="KE38" t="str">
        <f>IF(KE37="","",IF($FI37="Y",0,INDEX(Capacity!$S$3:$T$258,MATCH(MOD(INDEX(Capacity!$V$3:$W$258,MATCH(INDEX($J37:$FE37,1,$FJ37),Capacity!$V$3:$V$258,0),2)+KE$9,255),Capacity!$S$3:$S$258,0),2)))</f>
        <v/>
      </c>
      <c r="KF38" t="str">
        <f>IF(KF37="","",IF($FI37="Y",0,INDEX(Capacity!$S$3:$T$258,MATCH(MOD(INDEX(Capacity!$V$3:$W$258,MATCH(INDEX($J37:$FE37,1,$FJ37),Capacity!$V$3:$V$258,0),2)+KF$9,255),Capacity!$S$3:$S$258,0),2)))</f>
        <v/>
      </c>
      <c r="KG38" t="str">
        <f>IF(KG37="","",IF($FI37="Y",0,INDEX(Capacity!$S$3:$T$258,MATCH(MOD(INDEX(Capacity!$V$3:$W$258,MATCH(INDEX($J37:$FE37,1,$FJ37),Capacity!$V$3:$V$258,0),2)+KG$9,255),Capacity!$S$3:$S$258,0),2)))</f>
        <v/>
      </c>
      <c r="KH38" t="str">
        <f>IF(KH37="","",IF($FI37="Y",0,INDEX(Capacity!$S$3:$T$258,MATCH(MOD(INDEX(Capacity!$V$3:$W$258,MATCH(INDEX($J37:$FE37,1,$FJ37),Capacity!$V$3:$V$258,0),2)+KH$9,255),Capacity!$S$3:$S$258,0),2)))</f>
        <v/>
      </c>
      <c r="KI38" t="str">
        <f>IF(KI37="","",IF($FI37="Y",0,INDEX(Capacity!$S$3:$T$258,MATCH(MOD(INDEX(Capacity!$V$3:$W$258,MATCH(INDEX($J37:$FE37,1,$FJ37),Capacity!$V$3:$V$258,0),2)+KI$9,255),Capacity!$S$3:$S$258,0),2)))</f>
        <v/>
      </c>
      <c r="KJ38" t="str">
        <f>IF(KJ37="","",IF($FI37="Y",0,INDEX(Capacity!$S$3:$T$258,MATCH(MOD(INDEX(Capacity!$V$3:$W$258,MATCH(INDEX($J37:$FE37,1,$FJ37),Capacity!$V$3:$V$258,0),2)+KJ$9,255),Capacity!$S$3:$S$258,0),2)))</f>
        <v/>
      </c>
      <c r="KK38" t="str">
        <f>IF(KK37="","",IF($FI37="Y",0,INDEX(Capacity!$S$3:$T$258,MATCH(MOD(INDEX(Capacity!$V$3:$W$258,MATCH(INDEX($J37:$FE37,1,$FJ37),Capacity!$V$3:$V$258,0),2)+KK$9,255),Capacity!$S$3:$S$258,0),2)))</f>
        <v/>
      </c>
      <c r="KL38" t="str">
        <f>IF(KL37="","",IF($FI37="Y",0,INDEX(Capacity!$S$3:$T$258,MATCH(MOD(INDEX(Capacity!$V$3:$W$258,MATCH(INDEX($J37:$FE37,1,$FJ37),Capacity!$V$3:$V$258,0),2)+KL$9,255),Capacity!$S$3:$S$258,0),2)))</f>
        <v/>
      </c>
      <c r="KM38" t="str">
        <f>IF(KM37="","",IF($FI37="Y",0,INDEX(Capacity!$S$3:$T$258,MATCH(MOD(INDEX(Capacity!$V$3:$W$258,MATCH(INDEX($J37:$FE37,1,$FJ37),Capacity!$V$3:$V$258,0),2)+KM$9,255),Capacity!$S$3:$S$258,0),2)))</f>
        <v/>
      </c>
      <c r="KN38" t="str">
        <f>IF(KN37="","",IF($FI37="Y",0,INDEX(Capacity!$S$3:$T$258,MATCH(MOD(INDEX(Capacity!$V$3:$W$258,MATCH(INDEX($J37:$FE37,1,$FJ37),Capacity!$V$3:$V$258,0),2)+KN$9,255),Capacity!$S$3:$S$258,0),2)))</f>
        <v/>
      </c>
      <c r="KO38" t="str">
        <f>IF(KO37="","",IF($FI37="Y",0,INDEX(Capacity!$S$3:$T$258,MATCH(MOD(INDEX(Capacity!$V$3:$W$258,MATCH(INDEX($J37:$FE37,1,$FJ37),Capacity!$V$3:$V$258,0),2)+KO$9,255),Capacity!$S$3:$S$258,0),2)))</f>
        <v/>
      </c>
      <c r="KP38" t="str">
        <f>IF(KP37="","",IF($FI37="Y",0,INDEX(Capacity!$S$3:$T$258,MATCH(MOD(INDEX(Capacity!$V$3:$W$258,MATCH(INDEX($J37:$FE37,1,$FJ37),Capacity!$V$3:$V$258,0),2)+KP$9,255),Capacity!$S$3:$S$258,0),2)))</f>
        <v/>
      </c>
      <c r="KQ38" t="str">
        <f>IF(KQ37="","",IF($FI37="Y",0,INDEX(Capacity!$S$3:$T$258,MATCH(MOD(INDEX(Capacity!$V$3:$W$258,MATCH(INDEX($J37:$FE37,1,$FJ37),Capacity!$V$3:$V$258,0),2)+KQ$9,255),Capacity!$S$3:$S$258,0),2)))</f>
        <v/>
      </c>
      <c r="KR38" t="str">
        <f>IF(KR37="","",IF($FI37="Y",0,INDEX(Capacity!$S$3:$T$258,MATCH(MOD(INDEX(Capacity!$V$3:$W$258,MATCH(INDEX($J37:$FE37,1,$FJ37),Capacity!$V$3:$V$258,0),2)+KR$9,255),Capacity!$S$3:$S$258,0),2)))</f>
        <v/>
      </c>
      <c r="KS38" t="str">
        <f>IF(KS37="","",IF($FI37="Y",0,INDEX(Capacity!$S$3:$T$258,MATCH(MOD(INDEX(Capacity!$V$3:$W$258,MATCH(INDEX($J37:$FE37,1,$FJ37),Capacity!$V$3:$V$258,0),2)+KS$9,255),Capacity!$S$3:$S$258,0),2)))</f>
        <v/>
      </c>
      <c r="KT38" t="str">
        <f>IF(KT37="","",IF($FI37="Y",0,INDEX(Capacity!$S$3:$T$258,MATCH(MOD(INDEX(Capacity!$V$3:$W$258,MATCH(INDEX($J37:$FE37,1,$FJ37),Capacity!$V$3:$V$258,0),2)+KT$9,255),Capacity!$S$3:$S$258,0),2)))</f>
        <v/>
      </c>
      <c r="KU38" t="str">
        <f>IF(KU37="","",IF($FI37="Y",0,INDEX(Capacity!$S$3:$T$258,MATCH(MOD(INDEX(Capacity!$V$3:$W$258,MATCH(INDEX($J37:$FE37,1,$FJ37),Capacity!$V$3:$V$258,0),2)+KU$9,255),Capacity!$S$3:$S$258,0),2)))</f>
        <v/>
      </c>
      <c r="KV38" t="str">
        <f>IF(KV37="","",IF($FI37="Y",0,INDEX(Capacity!$S$3:$T$258,MATCH(MOD(INDEX(Capacity!$V$3:$W$258,MATCH(INDEX($J37:$FE37,1,$FJ37),Capacity!$V$3:$V$258,0),2)+KV$9,255),Capacity!$S$3:$S$258,0),2)))</f>
        <v/>
      </c>
      <c r="KW38" t="str">
        <f>IF(KW37="","",IF($FI37="Y",0,INDEX(Capacity!$S$3:$T$258,MATCH(MOD(INDEX(Capacity!$V$3:$W$258,MATCH(INDEX($J37:$FE37,1,$FJ37),Capacity!$V$3:$V$258,0),2)+KW$9,255),Capacity!$S$3:$S$258,0),2)))</f>
        <v/>
      </c>
      <c r="KX38" t="str">
        <f>IF(KX37="","",IF($FI37="Y",0,INDEX(Capacity!$S$3:$T$258,MATCH(MOD(INDEX(Capacity!$V$3:$W$258,MATCH(INDEX($J37:$FE37,1,$FJ37),Capacity!$V$3:$V$258,0),2)+KX$9,255),Capacity!$S$3:$S$258,0),2)))</f>
        <v/>
      </c>
      <c r="KY38" t="str">
        <f>IF(KY37="","",IF($FI37="Y",0,INDEX(Capacity!$S$3:$T$258,MATCH(MOD(INDEX(Capacity!$V$3:$W$258,MATCH(INDEX($J37:$FE37,1,$FJ37),Capacity!$V$3:$V$258,0),2)+KY$9,255),Capacity!$S$3:$S$258,0),2)))</f>
        <v/>
      </c>
      <c r="KZ38" t="str">
        <f>IF(KZ37="","",IF($FI37="Y",0,INDEX(Capacity!$S$3:$T$258,MATCH(MOD(INDEX(Capacity!$V$3:$W$258,MATCH(INDEX($J37:$FE37,1,$FJ37),Capacity!$V$3:$V$258,0),2)+KZ$9,255),Capacity!$S$3:$S$258,0),2)))</f>
        <v/>
      </c>
      <c r="LA38" t="str">
        <f>IF(LA37="","",IF($FI37="Y",0,INDEX(Capacity!$S$3:$T$258,MATCH(MOD(INDEX(Capacity!$V$3:$W$258,MATCH(INDEX($J37:$FE37,1,$FJ37),Capacity!$V$3:$V$258,0),2)+LA$9,255),Capacity!$S$3:$S$258,0),2)))</f>
        <v/>
      </c>
      <c r="LB38" t="str">
        <f>IF(LB37="","",IF($FI37="Y",0,INDEX(Capacity!$S$3:$T$258,MATCH(MOD(INDEX(Capacity!$V$3:$W$258,MATCH(INDEX($J37:$FE37,1,$FJ37),Capacity!$V$3:$V$258,0),2)+LB$9,255),Capacity!$S$3:$S$258,0),2)))</f>
        <v/>
      </c>
      <c r="LC38" t="str">
        <f>IF(LC37="","",IF($FI37="Y",0,INDEX(Capacity!$S$3:$T$258,MATCH(MOD(INDEX(Capacity!$V$3:$W$258,MATCH(INDEX($J37:$FE37,1,$FJ37),Capacity!$V$3:$V$258,0),2)+LC$9,255),Capacity!$S$3:$S$258,0),2)))</f>
        <v/>
      </c>
      <c r="LD38" t="str">
        <f>IF(LD37="","",IF($FI37="Y",0,INDEX(Capacity!$S$3:$T$258,MATCH(MOD(INDEX(Capacity!$V$3:$W$258,MATCH(INDEX($J37:$FE37,1,$FJ37),Capacity!$V$3:$V$258,0),2)+LD$9,255),Capacity!$S$3:$S$258,0),2)))</f>
        <v/>
      </c>
      <c r="LE38" t="str">
        <f>IF(LE37="","",IF($FI37="Y",0,INDEX(Capacity!$S$3:$T$258,MATCH(MOD(INDEX(Capacity!$V$3:$W$258,MATCH(INDEX($J37:$FE37,1,$FJ37),Capacity!$V$3:$V$258,0),2)+LE$9,255),Capacity!$S$3:$S$258,0),2)))</f>
        <v/>
      </c>
      <c r="LF38" t="str">
        <f>IF(LF37="","",IF($FI37="Y",0,INDEX(Capacity!$S$3:$T$258,MATCH(MOD(INDEX(Capacity!$V$3:$W$258,MATCH(INDEX($J37:$FE37,1,$FJ37),Capacity!$V$3:$V$258,0),2)+LF$9,255),Capacity!$S$3:$S$258,0),2)))</f>
        <v/>
      </c>
      <c r="LG38" t="str">
        <f>IF(LG37="","",IF($FI37="Y",0,INDEX(Capacity!$S$3:$T$258,MATCH(MOD(INDEX(Capacity!$V$3:$W$258,MATCH(INDEX($J37:$FE37,1,$FJ37),Capacity!$V$3:$V$258,0),2)+LG$9,255),Capacity!$S$3:$S$258,0),2)))</f>
        <v/>
      </c>
      <c r="LH38" t="str">
        <f>IF(LH37="","",IF($FI37="Y",0,INDEX(Capacity!$S$3:$T$258,MATCH(MOD(INDEX(Capacity!$V$3:$W$258,MATCH(INDEX($J37:$FE37,1,$FJ37),Capacity!$V$3:$V$258,0),2)+LH$9,255),Capacity!$S$3:$S$258,0),2)))</f>
        <v/>
      </c>
    </row>
    <row r="39" spans="9:320" x14ac:dyDescent="0.25">
      <c r="I39" s="7">
        <f t="shared" si="26"/>
        <v>30</v>
      </c>
      <c r="J39" t="str">
        <f t="shared" si="45"/>
        <v/>
      </c>
      <c r="K39" t="str">
        <f t="shared" si="45"/>
        <v/>
      </c>
      <c r="L39" t="str">
        <f t="shared" si="45"/>
        <v/>
      </c>
      <c r="M39" t="str">
        <f t="shared" si="45"/>
        <v/>
      </c>
      <c r="N39" t="str">
        <f t="shared" si="45"/>
        <v/>
      </c>
      <c r="O39" t="str">
        <f t="shared" si="45"/>
        <v/>
      </c>
      <c r="P39" t="str">
        <f t="shared" si="45"/>
        <v/>
      </c>
      <c r="Q39" t="str">
        <f t="shared" si="45"/>
        <v/>
      </c>
      <c r="R39" t="str">
        <f t="shared" si="45"/>
        <v/>
      </c>
      <c r="S39" t="str">
        <f t="shared" si="45"/>
        <v/>
      </c>
      <c r="T39" t="str">
        <f t="shared" si="45"/>
        <v/>
      </c>
      <c r="U39" t="str">
        <f t="shared" si="45"/>
        <v/>
      </c>
      <c r="V39" t="str">
        <f t="shared" si="45"/>
        <v/>
      </c>
      <c r="W39" t="str">
        <f t="shared" si="45"/>
        <v/>
      </c>
      <c r="X39" t="str">
        <f t="shared" si="45"/>
        <v/>
      </c>
      <c r="Y39" t="str">
        <f t="shared" si="45"/>
        <v/>
      </c>
      <c r="Z39" t="str">
        <f t="shared" ref="Z39:AO54" si="48">IFERROR(IF(INDEX($FM$10:$LH$118,$I39,$FK39-Z$8+1)="",_xlfn.BITXOR(Z38,0),_xlfn.BITXOR(Z38,INDEX($FM$10:$LH$118,$I39,$FK39-Z$8+1))),"")</f>
        <v/>
      </c>
      <c r="AA39" t="str">
        <f t="shared" si="48"/>
        <v/>
      </c>
      <c r="AB39" t="str">
        <f t="shared" si="48"/>
        <v/>
      </c>
      <c r="AC39" t="str">
        <f t="shared" si="48"/>
        <v/>
      </c>
      <c r="AD39" t="str">
        <f t="shared" si="48"/>
        <v/>
      </c>
      <c r="AE39" t="str">
        <f t="shared" si="48"/>
        <v/>
      </c>
      <c r="AF39" t="str">
        <f t="shared" si="48"/>
        <v/>
      </c>
      <c r="AG39" t="str">
        <f t="shared" si="48"/>
        <v/>
      </c>
      <c r="AH39" t="str">
        <f t="shared" si="48"/>
        <v/>
      </c>
      <c r="AI39" t="str">
        <f t="shared" si="48"/>
        <v/>
      </c>
      <c r="AJ39" t="str">
        <f t="shared" si="48"/>
        <v/>
      </c>
      <c r="AK39" t="str">
        <f t="shared" si="48"/>
        <v/>
      </c>
      <c r="AL39" t="str">
        <f t="shared" si="48"/>
        <v/>
      </c>
      <c r="AM39">
        <f t="shared" si="48"/>
        <v>0</v>
      </c>
      <c r="AN39">
        <f t="shared" si="48"/>
        <v>142</v>
      </c>
      <c r="AO39">
        <f t="shared" si="48"/>
        <v>84</v>
      </c>
      <c r="AP39">
        <f t="shared" si="42"/>
        <v>172</v>
      </c>
      <c r="AQ39">
        <f t="shared" si="42"/>
        <v>1</v>
      </c>
      <c r="AR39">
        <f t="shared" si="42"/>
        <v>82</v>
      </c>
      <c r="AS39">
        <f t="shared" si="42"/>
        <v>64</v>
      </c>
      <c r="AT39">
        <f t="shared" si="42"/>
        <v>43</v>
      </c>
      <c r="AU39">
        <f t="shared" si="42"/>
        <v>184</v>
      </c>
      <c r="AV39">
        <f t="shared" si="42"/>
        <v>14</v>
      </c>
      <c r="AW39">
        <f t="shared" si="42"/>
        <v>228</v>
      </c>
      <c r="AX39">
        <f t="shared" si="42"/>
        <v>0</v>
      </c>
      <c r="AY39">
        <f t="shared" si="42"/>
        <v>0</v>
      </c>
      <c r="AZ39">
        <f t="shared" si="42"/>
        <v>0</v>
      </c>
      <c r="BA39">
        <f t="shared" si="42"/>
        <v>0</v>
      </c>
      <c r="BB39">
        <f t="shared" si="42"/>
        <v>0</v>
      </c>
      <c r="BC39">
        <f t="shared" si="42"/>
        <v>0</v>
      </c>
      <c r="BD39">
        <f t="shared" si="42"/>
        <v>0</v>
      </c>
      <c r="BE39">
        <f t="shared" si="42"/>
        <v>0</v>
      </c>
      <c r="BF39">
        <f t="shared" si="40"/>
        <v>0</v>
      </c>
      <c r="BG39">
        <f t="shared" si="40"/>
        <v>0</v>
      </c>
      <c r="BH39">
        <f t="shared" si="40"/>
        <v>0</v>
      </c>
      <c r="BI39">
        <f t="shared" si="40"/>
        <v>0</v>
      </c>
      <c r="BJ39">
        <f t="shared" si="40"/>
        <v>0</v>
      </c>
      <c r="BK39">
        <f t="shared" si="40"/>
        <v>0</v>
      </c>
      <c r="BL39">
        <f t="shared" si="40"/>
        <v>0</v>
      </c>
      <c r="BM39">
        <f t="shared" si="40"/>
        <v>0</v>
      </c>
      <c r="BN39">
        <f t="shared" si="40"/>
        <v>0</v>
      </c>
      <c r="BO39">
        <f t="shared" si="40"/>
        <v>0</v>
      </c>
      <c r="BP39">
        <f t="shared" si="40"/>
        <v>0</v>
      </c>
      <c r="BQ39">
        <f t="shared" si="40"/>
        <v>0</v>
      </c>
      <c r="BR39">
        <f t="shared" si="40"/>
        <v>0</v>
      </c>
      <c r="BS39">
        <f t="shared" si="40"/>
        <v>0</v>
      </c>
      <c r="BT39">
        <f t="shared" si="40"/>
        <v>0</v>
      </c>
      <c r="BU39">
        <f t="shared" si="40"/>
        <v>0</v>
      </c>
      <c r="BV39">
        <f t="shared" si="43"/>
        <v>0</v>
      </c>
      <c r="BW39">
        <f t="shared" si="43"/>
        <v>0</v>
      </c>
      <c r="BX39">
        <f t="shared" si="43"/>
        <v>0</v>
      </c>
      <c r="BY39">
        <f t="shared" si="43"/>
        <v>0</v>
      </c>
      <c r="BZ39">
        <f t="shared" si="43"/>
        <v>0</v>
      </c>
      <c r="CA39">
        <f t="shared" si="43"/>
        <v>0</v>
      </c>
      <c r="CB39">
        <f t="shared" si="43"/>
        <v>0</v>
      </c>
      <c r="CC39">
        <f t="shared" si="43"/>
        <v>0</v>
      </c>
      <c r="CD39">
        <f t="shared" si="43"/>
        <v>0</v>
      </c>
      <c r="CE39">
        <f t="shared" si="43"/>
        <v>0</v>
      </c>
      <c r="CF39">
        <f t="shared" si="43"/>
        <v>0</v>
      </c>
      <c r="CG39">
        <f t="shared" si="43"/>
        <v>0</v>
      </c>
      <c r="CH39">
        <f t="shared" si="43"/>
        <v>0</v>
      </c>
      <c r="CI39">
        <f t="shared" si="43"/>
        <v>0</v>
      </c>
      <c r="CJ39">
        <f t="shared" si="43"/>
        <v>0</v>
      </c>
      <c r="CK39">
        <f t="shared" si="43"/>
        <v>0</v>
      </c>
      <c r="CL39">
        <f t="shared" si="46"/>
        <v>0</v>
      </c>
      <c r="CM39">
        <f t="shared" si="46"/>
        <v>0</v>
      </c>
      <c r="CN39">
        <f t="shared" si="46"/>
        <v>0</v>
      </c>
      <c r="CO39">
        <f t="shared" si="46"/>
        <v>0</v>
      </c>
      <c r="CP39">
        <f t="shared" si="46"/>
        <v>0</v>
      </c>
      <c r="CQ39">
        <f t="shared" si="46"/>
        <v>0</v>
      </c>
      <c r="CR39">
        <f t="shared" si="46"/>
        <v>0</v>
      </c>
      <c r="CS39">
        <f t="shared" si="46"/>
        <v>0</v>
      </c>
      <c r="CT39">
        <f t="shared" si="46"/>
        <v>0</v>
      </c>
      <c r="CU39">
        <f t="shared" si="46"/>
        <v>0</v>
      </c>
      <c r="CV39">
        <f t="shared" si="46"/>
        <v>0</v>
      </c>
      <c r="CW39">
        <f t="shared" si="46"/>
        <v>0</v>
      </c>
      <c r="CX39">
        <f t="shared" si="46"/>
        <v>0</v>
      </c>
      <c r="CY39">
        <f t="shared" si="46"/>
        <v>0</v>
      </c>
      <c r="CZ39">
        <f t="shared" si="46"/>
        <v>0</v>
      </c>
      <c r="DA39">
        <f t="shared" si="46"/>
        <v>0</v>
      </c>
      <c r="DB39">
        <f t="shared" ref="DB39:DE54" si="49">IFERROR(IF(INDEX($FM$10:$LH$118,$I39,$FK39-DB$8+1)="",_xlfn.BITXOR(DB38,0),_xlfn.BITXOR(DB38,INDEX($FM$10:$LH$118,$I39,$FK39-DB$8+1))),"")</f>
        <v>0</v>
      </c>
      <c r="DC39">
        <f t="shared" si="47"/>
        <v>0</v>
      </c>
      <c r="DD39">
        <f t="shared" si="47"/>
        <v>0</v>
      </c>
      <c r="DE39">
        <f t="shared" si="47"/>
        <v>0</v>
      </c>
      <c r="DF39">
        <f t="shared" si="47"/>
        <v>0</v>
      </c>
      <c r="DG39">
        <f t="shared" si="47"/>
        <v>0</v>
      </c>
      <c r="DH39">
        <f t="shared" si="47"/>
        <v>0</v>
      </c>
      <c r="DI39">
        <f t="shared" si="47"/>
        <v>0</v>
      </c>
      <c r="DJ39">
        <f t="shared" si="47"/>
        <v>0</v>
      </c>
      <c r="DK39">
        <f t="shared" si="47"/>
        <v>0</v>
      </c>
      <c r="DL39">
        <f t="shared" si="47"/>
        <v>0</v>
      </c>
      <c r="DM39">
        <f t="shared" si="47"/>
        <v>0</v>
      </c>
      <c r="DN39">
        <f t="shared" si="47"/>
        <v>0</v>
      </c>
      <c r="DO39">
        <f t="shared" si="47"/>
        <v>0</v>
      </c>
      <c r="DP39">
        <f t="shared" si="47"/>
        <v>0</v>
      </c>
      <c r="DQ39">
        <f t="shared" si="47"/>
        <v>0</v>
      </c>
      <c r="DR39">
        <f t="shared" si="47"/>
        <v>0</v>
      </c>
      <c r="DS39">
        <f t="shared" si="47"/>
        <v>0</v>
      </c>
      <c r="DT39">
        <f t="shared" si="47"/>
        <v>0</v>
      </c>
      <c r="DU39">
        <f t="shared" si="47"/>
        <v>0</v>
      </c>
      <c r="DV39">
        <f t="shared" si="47"/>
        <v>0</v>
      </c>
      <c r="DW39">
        <f t="shared" si="47"/>
        <v>0</v>
      </c>
      <c r="DX39">
        <f t="shared" si="39"/>
        <v>0</v>
      </c>
      <c r="DY39">
        <f t="shared" si="39"/>
        <v>0</v>
      </c>
      <c r="DZ39">
        <f t="shared" si="39"/>
        <v>0</v>
      </c>
      <c r="EA39">
        <f t="shared" si="39"/>
        <v>0</v>
      </c>
      <c r="EB39">
        <f t="shared" si="39"/>
        <v>0</v>
      </c>
      <c r="EC39">
        <f t="shared" si="39"/>
        <v>0</v>
      </c>
      <c r="ED39">
        <f t="shared" si="39"/>
        <v>0</v>
      </c>
      <c r="EE39">
        <f t="shared" si="39"/>
        <v>0</v>
      </c>
      <c r="EF39">
        <f t="shared" si="39"/>
        <v>0</v>
      </c>
      <c r="EG39">
        <f t="shared" si="39"/>
        <v>0</v>
      </c>
      <c r="EH39">
        <f t="shared" si="39"/>
        <v>0</v>
      </c>
      <c r="EI39">
        <f t="shared" si="39"/>
        <v>0</v>
      </c>
      <c r="EJ39">
        <f t="shared" si="44"/>
        <v>0</v>
      </c>
      <c r="EK39">
        <f t="shared" si="44"/>
        <v>0</v>
      </c>
      <c r="EL39">
        <f t="shared" si="44"/>
        <v>0</v>
      </c>
      <c r="EM39">
        <f t="shared" si="44"/>
        <v>0</v>
      </c>
      <c r="EN39">
        <f t="shared" si="44"/>
        <v>0</v>
      </c>
      <c r="EO39">
        <f t="shared" si="44"/>
        <v>0</v>
      </c>
      <c r="EP39">
        <f t="shared" si="44"/>
        <v>0</v>
      </c>
      <c r="EQ39">
        <f t="shared" si="44"/>
        <v>0</v>
      </c>
      <c r="ER39">
        <f t="shared" si="44"/>
        <v>0</v>
      </c>
      <c r="ES39">
        <f t="shared" si="44"/>
        <v>0</v>
      </c>
      <c r="ET39">
        <f t="shared" si="44"/>
        <v>0</v>
      </c>
      <c r="EU39">
        <f t="shared" si="44"/>
        <v>0</v>
      </c>
      <c r="EV39">
        <f t="shared" si="44"/>
        <v>0</v>
      </c>
      <c r="EW39">
        <f t="shared" si="44"/>
        <v>0</v>
      </c>
      <c r="EX39">
        <f t="shared" si="44"/>
        <v>0</v>
      </c>
      <c r="EY39">
        <f t="shared" si="44"/>
        <v>0</v>
      </c>
      <c r="EZ39">
        <f t="shared" si="44"/>
        <v>0</v>
      </c>
      <c r="FA39">
        <f t="shared" si="44"/>
        <v>0</v>
      </c>
      <c r="FB39">
        <f t="shared" si="44"/>
        <v>0</v>
      </c>
      <c r="FC39">
        <f t="shared" si="44"/>
        <v>0</v>
      </c>
      <c r="FD39">
        <f t="shared" si="44"/>
        <v>0</v>
      </c>
      <c r="FE39">
        <f t="shared" si="44"/>
        <v>0</v>
      </c>
      <c r="FG39" s="48" t="str">
        <f t="shared" si="27"/>
        <v/>
      </c>
      <c r="FI39" s="1" t="str">
        <f t="shared" si="24"/>
        <v/>
      </c>
      <c r="FJ39">
        <f t="shared" si="25"/>
        <v>31</v>
      </c>
      <c r="FK39">
        <f>FM8-FJ38+1</f>
        <v>14</v>
      </c>
      <c r="FM39">
        <f>IF(FM38="","",IF($FI38="Y",0,INDEX(Capacity!$S$3:$T$258,MATCH(MOD(INDEX(Capacity!$V$3:$W$258,MATCH(INDEX($J38:$FE38,1,$FJ38),Capacity!$V$3:$V$258,0),2)+FM$9,255),Capacity!$S$3:$S$258,0),2)))</f>
        <v>206</v>
      </c>
      <c r="FN39">
        <f>IF(FN38="","",IF($FI38="Y",0,INDEX(Capacity!$S$3:$T$258,MATCH(MOD(INDEX(Capacity!$V$3:$W$258,MATCH(INDEX($J38:$FE38,1,$FJ38),Capacity!$V$3:$V$258,0),2)+FN$9,255),Capacity!$S$3:$S$258,0),2)))</f>
        <v>104</v>
      </c>
      <c r="FO39">
        <f>IF(FO38="","",IF($FI38="Y",0,INDEX(Capacity!$S$3:$T$258,MATCH(MOD(INDEX(Capacity!$V$3:$W$258,MATCH(INDEX($J38:$FE38,1,$FJ38),Capacity!$V$3:$V$258,0),2)+FO$9,255),Capacity!$S$3:$S$258,0),2)))</f>
        <v>171</v>
      </c>
      <c r="FP39">
        <f>IF(FP38="","",IF($FI38="Y",0,INDEX(Capacity!$S$3:$T$258,MATCH(MOD(INDEX(Capacity!$V$3:$W$258,MATCH(INDEX($J38:$FE38,1,$FJ38),Capacity!$V$3:$V$258,0),2)+FP$9,255),Capacity!$S$3:$S$258,0),2)))</f>
        <v>213</v>
      </c>
      <c r="FQ39">
        <f>IF(FQ38="","",IF($FI38="Y",0,INDEX(Capacity!$S$3:$T$258,MATCH(MOD(INDEX(Capacity!$V$3:$W$258,MATCH(INDEX($J38:$FE38,1,$FJ38),Capacity!$V$3:$V$258,0),2)+FQ$9,255),Capacity!$S$3:$S$258,0),2)))</f>
        <v>123</v>
      </c>
      <c r="FR39">
        <f>IF(FR38="","",IF($FI38="Y",0,INDEX(Capacity!$S$3:$T$258,MATCH(MOD(INDEX(Capacity!$V$3:$W$258,MATCH(INDEX($J38:$FE38,1,$FJ38),Capacity!$V$3:$V$258,0),2)+FR$9,255),Capacity!$S$3:$S$258,0),2)))</f>
        <v>122</v>
      </c>
      <c r="FS39">
        <f>IF(FS38="","",IF($FI38="Y",0,INDEX(Capacity!$S$3:$T$258,MATCH(MOD(INDEX(Capacity!$V$3:$W$258,MATCH(INDEX($J38:$FE38,1,$FJ38),Capacity!$V$3:$V$258,0),2)+FS$9,255),Capacity!$S$3:$S$258,0),2)))</f>
        <v>49</v>
      </c>
      <c r="FT39">
        <f>IF(FT38="","",IF($FI38="Y",0,INDEX(Capacity!$S$3:$T$258,MATCH(MOD(INDEX(Capacity!$V$3:$W$258,MATCH(INDEX($J38:$FE38,1,$FJ38),Capacity!$V$3:$V$258,0),2)+FT$9,255),Capacity!$S$3:$S$258,0),2)))</f>
        <v>255</v>
      </c>
      <c r="FU39">
        <f>IF(FU38="","",IF($FI38="Y",0,INDEX(Capacity!$S$3:$T$258,MATCH(MOD(INDEX(Capacity!$V$3:$W$258,MATCH(INDEX($J38:$FE38,1,$FJ38),Capacity!$V$3:$V$258,0),2)+FU$9,255),Capacity!$S$3:$S$258,0),2)))</f>
        <v>167</v>
      </c>
      <c r="FV39">
        <f>IF(FV38="","",IF($FI38="Y",0,INDEX(Capacity!$S$3:$T$258,MATCH(MOD(INDEX(Capacity!$V$3:$W$258,MATCH(INDEX($J38:$FE38,1,$FJ38),Capacity!$V$3:$V$258,0),2)+FV$9,255),Capacity!$S$3:$S$258,0),2)))</f>
        <v>84</v>
      </c>
      <c r="FW39">
        <f>IF(FW38="","",IF($FI38="Y",0,INDEX(Capacity!$S$3:$T$258,MATCH(MOD(INDEX(Capacity!$V$3:$W$258,MATCH(INDEX($J38:$FE38,1,$FJ38),Capacity!$V$3:$V$258,0),2)+FW$9,255),Capacity!$S$3:$S$258,0),2)))</f>
        <v>228</v>
      </c>
      <c r="FX39" t="str">
        <f>IF(FX38="","",IF($FI38="Y",0,INDEX(Capacity!$S$3:$T$258,MATCH(MOD(INDEX(Capacity!$V$3:$W$258,MATCH(INDEX($J38:$FE38,1,$FJ38),Capacity!$V$3:$V$258,0),2)+FX$9,255),Capacity!$S$3:$S$258,0),2)))</f>
        <v/>
      </c>
      <c r="FY39" t="str">
        <f>IF(FY38="","",IF($FI38="Y",0,INDEX(Capacity!$S$3:$T$258,MATCH(MOD(INDEX(Capacity!$V$3:$W$258,MATCH(INDEX($J38:$FE38,1,$FJ38),Capacity!$V$3:$V$258,0),2)+FY$9,255),Capacity!$S$3:$S$258,0),2)))</f>
        <v/>
      </c>
      <c r="FZ39" t="str">
        <f>IF(FZ38="","",IF($FI38="Y",0,INDEX(Capacity!$S$3:$T$258,MATCH(MOD(INDEX(Capacity!$V$3:$W$258,MATCH(INDEX($J38:$FE38,1,$FJ38),Capacity!$V$3:$V$258,0),2)+FZ$9,255),Capacity!$S$3:$S$258,0),2)))</f>
        <v/>
      </c>
      <c r="GA39" t="str">
        <f>IF(GA38="","",IF($FI38="Y",0,INDEX(Capacity!$S$3:$T$258,MATCH(MOD(INDEX(Capacity!$V$3:$W$258,MATCH(INDEX($J38:$FE38,1,$FJ38),Capacity!$V$3:$V$258,0),2)+GA$9,255),Capacity!$S$3:$S$258,0),2)))</f>
        <v/>
      </c>
      <c r="GB39" t="str">
        <f>IF(GB38="","",IF($FI38="Y",0,INDEX(Capacity!$S$3:$T$258,MATCH(MOD(INDEX(Capacity!$V$3:$W$258,MATCH(INDEX($J38:$FE38,1,$FJ38),Capacity!$V$3:$V$258,0),2)+GB$9,255),Capacity!$S$3:$S$258,0),2)))</f>
        <v/>
      </c>
      <c r="GC39" t="str">
        <f>IF(GC38="","",IF($FI38="Y",0,INDEX(Capacity!$S$3:$T$258,MATCH(MOD(INDEX(Capacity!$V$3:$W$258,MATCH(INDEX($J38:$FE38,1,$FJ38),Capacity!$V$3:$V$258,0),2)+GC$9,255),Capacity!$S$3:$S$258,0),2)))</f>
        <v/>
      </c>
      <c r="GD39" t="str">
        <f>IF(GD38="","",IF($FI38="Y",0,INDEX(Capacity!$S$3:$T$258,MATCH(MOD(INDEX(Capacity!$V$3:$W$258,MATCH(INDEX($J38:$FE38,1,$FJ38),Capacity!$V$3:$V$258,0),2)+GD$9,255),Capacity!$S$3:$S$258,0),2)))</f>
        <v/>
      </c>
      <c r="GE39" t="str">
        <f>IF(GE38="","",IF($FI38="Y",0,INDEX(Capacity!$S$3:$T$258,MATCH(MOD(INDEX(Capacity!$V$3:$W$258,MATCH(INDEX($J38:$FE38,1,$FJ38),Capacity!$V$3:$V$258,0),2)+GE$9,255),Capacity!$S$3:$S$258,0),2)))</f>
        <v/>
      </c>
      <c r="GF39" t="str">
        <f>IF(GF38="","",IF($FI38="Y",0,INDEX(Capacity!$S$3:$T$258,MATCH(MOD(INDEX(Capacity!$V$3:$W$258,MATCH(INDEX($J38:$FE38,1,$FJ38),Capacity!$V$3:$V$258,0),2)+GF$9,255),Capacity!$S$3:$S$258,0),2)))</f>
        <v/>
      </c>
      <c r="GG39" t="str">
        <f>IF(GG38="","",IF($FI38="Y",0,INDEX(Capacity!$S$3:$T$258,MATCH(MOD(INDEX(Capacity!$V$3:$W$258,MATCH(INDEX($J38:$FE38,1,$FJ38),Capacity!$V$3:$V$258,0),2)+GG$9,255),Capacity!$S$3:$S$258,0),2)))</f>
        <v/>
      </c>
      <c r="GH39" t="str">
        <f>IF(GH38="","",IF($FI38="Y",0,INDEX(Capacity!$S$3:$T$258,MATCH(MOD(INDEX(Capacity!$V$3:$W$258,MATCH(INDEX($J38:$FE38,1,$FJ38),Capacity!$V$3:$V$258,0),2)+GH$9,255),Capacity!$S$3:$S$258,0),2)))</f>
        <v/>
      </c>
      <c r="GI39" t="str">
        <f>IF(GI38="","",IF($FI38="Y",0,INDEX(Capacity!$S$3:$T$258,MATCH(MOD(INDEX(Capacity!$V$3:$W$258,MATCH(INDEX($J38:$FE38,1,$FJ38),Capacity!$V$3:$V$258,0),2)+GI$9,255),Capacity!$S$3:$S$258,0),2)))</f>
        <v/>
      </c>
      <c r="GJ39" t="str">
        <f>IF(GJ38="","",IF($FI38="Y",0,INDEX(Capacity!$S$3:$T$258,MATCH(MOD(INDEX(Capacity!$V$3:$W$258,MATCH(INDEX($J38:$FE38,1,$FJ38),Capacity!$V$3:$V$258,0),2)+GJ$9,255),Capacity!$S$3:$S$258,0),2)))</f>
        <v/>
      </c>
      <c r="GK39" t="str">
        <f>IF(GK38="","",IF($FI38="Y",0,INDEX(Capacity!$S$3:$T$258,MATCH(MOD(INDEX(Capacity!$V$3:$W$258,MATCH(INDEX($J38:$FE38,1,$FJ38),Capacity!$V$3:$V$258,0),2)+GK$9,255),Capacity!$S$3:$S$258,0),2)))</f>
        <v/>
      </c>
      <c r="GL39" t="str">
        <f>IF(GL38="","",IF($FI38="Y",0,INDEX(Capacity!$S$3:$T$258,MATCH(MOD(INDEX(Capacity!$V$3:$W$258,MATCH(INDEX($J38:$FE38,1,$FJ38),Capacity!$V$3:$V$258,0),2)+GL$9,255),Capacity!$S$3:$S$258,0),2)))</f>
        <v/>
      </c>
      <c r="GM39" t="str">
        <f>IF(GM38="","",IF($FI38="Y",0,INDEX(Capacity!$S$3:$T$258,MATCH(MOD(INDEX(Capacity!$V$3:$W$258,MATCH(INDEX($J38:$FE38,1,$FJ38),Capacity!$V$3:$V$258,0),2)+GM$9,255),Capacity!$S$3:$S$258,0),2)))</f>
        <v/>
      </c>
      <c r="GN39" t="str">
        <f>IF(GN38="","",IF($FI38="Y",0,INDEX(Capacity!$S$3:$T$258,MATCH(MOD(INDEX(Capacity!$V$3:$W$258,MATCH(INDEX($J38:$FE38,1,$FJ38),Capacity!$V$3:$V$258,0),2)+GN$9,255),Capacity!$S$3:$S$258,0),2)))</f>
        <v/>
      </c>
      <c r="GO39" t="str">
        <f>IF(GO38="","",IF($FI38="Y",0,INDEX(Capacity!$S$3:$T$258,MATCH(MOD(INDEX(Capacity!$V$3:$W$258,MATCH(INDEX($J38:$FE38,1,$FJ38),Capacity!$V$3:$V$258,0),2)+GO$9,255),Capacity!$S$3:$S$258,0),2)))</f>
        <v/>
      </c>
      <c r="GP39" t="str">
        <f>IF(GP38="","",IF($FI38="Y",0,INDEX(Capacity!$S$3:$T$258,MATCH(MOD(INDEX(Capacity!$V$3:$W$258,MATCH(INDEX($J38:$FE38,1,$FJ38),Capacity!$V$3:$V$258,0),2)+GP$9,255),Capacity!$S$3:$S$258,0),2)))</f>
        <v/>
      </c>
      <c r="GQ39" t="str">
        <f>IF(GQ38="","",IF($FI38="Y",0,INDEX(Capacity!$S$3:$T$258,MATCH(MOD(INDEX(Capacity!$V$3:$W$258,MATCH(INDEX($J38:$FE38,1,$FJ38),Capacity!$V$3:$V$258,0),2)+GQ$9,255),Capacity!$S$3:$S$258,0),2)))</f>
        <v/>
      </c>
      <c r="GR39" t="str">
        <f>IF(GR38="","",IF($FI38="Y",0,INDEX(Capacity!$S$3:$T$258,MATCH(MOD(INDEX(Capacity!$V$3:$W$258,MATCH(INDEX($J38:$FE38,1,$FJ38),Capacity!$V$3:$V$258,0),2)+GR$9,255),Capacity!$S$3:$S$258,0),2)))</f>
        <v/>
      </c>
      <c r="GS39" t="str">
        <f>IF(GS38="","",IF($FI38="Y",0,INDEX(Capacity!$S$3:$T$258,MATCH(MOD(INDEX(Capacity!$V$3:$W$258,MATCH(INDEX($J38:$FE38,1,$FJ38),Capacity!$V$3:$V$258,0),2)+GS$9,255),Capacity!$S$3:$S$258,0),2)))</f>
        <v/>
      </c>
      <c r="GT39" t="str">
        <f>IF(GT38="","",IF($FI38="Y",0,INDEX(Capacity!$S$3:$T$258,MATCH(MOD(INDEX(Capacity!$V$3:$W$258,MATCH(INDEX($J38:$FE38,1,$FJ38),Capacity!$V$3:$V$258,0),2)+GT$9,255),Capacity!$S$3:$S$258,0),2)))</f>
        <v/>
      </c>
      <c r="GU39" t="str">
        <f>IF(GU38="","",IF($FI38="Y",0,INDEX(Capacity!$S$3:$T$258,MATCH(MOD(INDEX(Capacity!$V$3:$W$258,MATCH(INDEX($J38:$FE38,1,$FJ38),Capacity!$V$3:$V$258,0),2)+GU$9,255),Capacity!$S$3:$S$258,0),2)))</f>
        <v/>
      </c>
      <c r="GV39" t="str">
        <f>IF(GV38="","",IF($FI38="Y",0,INDEX(Capacity!$S$3:$T$258,MATCH(MOD(INDEX(Capacity!$V$3:$W$258,MATCH(INDEX($J38:$FE38,1,$FJ38),Capacity!$V$3:$V$258,0),2)+GV$9,255),Capacity!$S$3:$S$258,0),2)))</f>
        <v/>
      </c>
      <c r="GW39" t="str">
        <f>IF(GW38="","",IF($FI38="Y",0,INDEX(Capacity!$S$3:$T$258,MATCH(MOD(INDEX(Capacity!$V$3:$W$258,MATCH(INDEX($J38:$FE38,1,$FJ38),Capacity!$V$3:$V$258,0),2)+GW$9,255),Capacity!$S$3:$S$258,0),2)))</f>
        <v/>
      </c>
      <c r="GX39" t="str">
        <f>IF(GX38="","",IF($FI38="Y",0,INDEX(Capacity!$S$3:$T$258,MATCH(MOD(INDEX(Capacity!$V$3:$W$258,MATCH(INDEX($J38:$FE38,1,$FJ38),Capacity!$V$3:$V$258,0),2)+GX$9,255),Capacity!$S$3:$S$258,0),2)))</f>
        <v/>
      </c>
      <c r="GY39" t="str">
        <f>IF(GY38="","",IF($FI38="Y",0,INDEX(Capacity!$S$3:$T$258,MATCH(MOD(INDEX(Capacity!$V$3:$W$258,MATCH(INDEX($J38:$FE38,1,$FJ38),Capacity!$V$3:$V$258,0),2)+GY$9,255),Capacity!$S$3:$S$258,0),2)))</f>
        <v/>
      </c>
      <c r="GZ39" t="str">
        <f>IF(GZ38="","",IF($FI38="Y",0,INDEX(Capacity!$S$3:$T$258,MATCH(MOD(INDEX(Capacity!$V$3:$W$258,MATCH(INDEX($J38:$FE38,1,$FJ38),Capacity!$V$3:$V$258,0),2)+GZ$9,255),Capacity!$S$3:$S$258,0),2)))</f>
        <v/>
      </c>
      <c r="HA39" t="str">
        <f>IF(HA38="","",IF($FI38="Y",0,INDEX(Capacity!$S$3:$T$258,MATCH(MOD(INDEX(Capacity!$V$3:$W$258,MATCH(INDEX($J38:$FE38,1,$FJ38),Capacity!$V$3:$V$258,0),2)+HA$9,255),Capacity!$S$3:$S$258,0),2)))</f>
        <v/>
      </c>
      <c r="HB39" t="str">
        <f>IF(HB38="","",IF($FI38="Y",0,INDEX(Capacity!$S$3:$T$258,MATCH(MOD(INDEX(Capacity!$V$3:$W$258,MATCH(INDEX($J38:$FE38,1,$FJ38),Capacity!$V$3:$V$258,0),2)+HB$9,255),Capacity!$S$3:$S$258,0),2)))</f>
        <v/>
      </c>
      <c r="HC39" t="str">
        <f>IF(HC38="","",IF($FI38="Y",0,INDEX(Capacity!$S$3:$T$258,MATCH(MOD(INDEX(Capacity!$V$3:$W$258,MATCH(INDEX($J38:$FE38,1,$FJ38),Capacity!$V$3:$V$258,0),2)+HC$9,255),Capacity!$S$3:$S$258,0),2)))</f>
        <v/>
      </c>
      <c r="HD39" t="str">
        <f>IF(HD38="","",IF($FI38="Y",0,INDEX(Capacity!$S$3:$T$258,MATCH(MOD(INDEX(Capacity!$V$3:$W$258,MATCH(INDEX($J38:$FE38,1,$FJ38),Capacity!$V$3:$V$258,0),2)+HD$9,255),Capacity!$S$3:$S$258,0),2)))</f>
        <v/>
      </c>
      <c r="HE39" t="str">
        <f>IF(HE38="","",IF($FI38="Y",0,INDEX(Capacity!$S$3:$T$258,MATCH(MOD(INDEX(Capacity!$V$3:$W$258,MATCH(INDEX($J38:$FE38,1,$FJ38),Capacity!$V$3:$V$258,0),2)+HE$9,255),Capacity!$S$3:$S$258,0),2)))</f>
        <v/>
      </c>
      <c r="HF39" t="str">
        <f>IF(HF38="","",IF($FI38="Y",0,INDEX(Capacity!$S$3:$T$258,MATCH(MOD(INDEX(Capacity!$V$3:$W$258,MATCH(INDEX($J38:$FE38,1,$FJ38),Capacity!$V$3:$V$258,0),2)+HF$9,255),Capacity!$S$3:$S$258,0),2)))</f>
        <v/>
      </c>
      <c r="HG39" t="str">
        <f>IF(HG38="","",IF($FI38="Y",0,INDEX(Capacity!$S$3:$T$258,MATCH(MOD(INDEX(Capacity!$V$3:$W$258,MATCH(INDEX($J38:$FE38,1,$FJ38),Capacity!$V$3:$V$258,0),2)+HG$9,255),Capacity!$S$3:$S$258,0),2)))</f>
        <v/>
      </c>
      <c r="HH39" t="str">
        <f>IF(HH38="","",IF($FI38="Y",0,INDEX(Capacity!$S$3:$T$258,MATCH(MOD(INDEX(Capacity!$V$3:$W$258,MATCH(INDEX($J38:$FE38,1,$FJ38),Capacity!$V$3:$V$258,0),2)+HH$9,255),Capacity!$S$3:$S$258,0),2)))</f>
        <v/>
      </c>
      <c r="HI39" t="str">
        <f>IF(HI38="","",IF($FI38="Y",0,INDEX(Capacity!$S$3:$T$258,MATCH(MOD(INDEX(Capacity!$V$3:$W$258,MATCH(INDEX($J38:$FE38,1,$FJ38),Capacity!$V$3:$V$258,0),2)+HI$9,255),Capacity!$S$3:$S$258,0),2)))</f>
        <v/>
      </c>
      <c r="HJ39" t="str">
        <f>IF(HJ38="","",IF($FI38="Y",0,INDEX(Capacity!$S$3:$T$258,MATCH(MOD(INDEX(Capacity!$V$3:$W$258,MATCH(INDEX($J38:$FE38,1,$FJ38),Capacity!$V$3:$V$258,0),2)+HJ$9,255),Capacity!$S$3:$S$258,0),2)))</f>
        <v/>
      </c>
      <c r="HK39" t="str">
        <f>IF(HK38="","",IF($FI38="Y",0,INDEX(Capacity!$S$3:$T$258,MATCH(MOD(INDEX(Capacity!$V$3:$W$258,MATCH(INDEX($J38:$FE38,1,$FJ38),Capacity!$V$3:$V$258,0),2)+HK$9,255),Capacity!$S$3:$S$258,0),2)))</f>
        <v/>
      </c>
      <c r="HL39" t="str">
        <f>IF(HL38="","",IF($FI38="Y",0,INDEX(Capacity!$S$3:$T$258,MATCH(MOD(INDEX(Capacity!$V$3:$W$258,MATCH(INDEX($J38:$FE38,1,$FJ38),Capacity!$V$3:$V$258,0),2)+HL$9,255),Capacity!$S$3:$S$258,0),2)))</f>
        <v/>
      </c>
      <c r="HM39" t="str">
        <f>IF(HM38="","",IF($FI38="Y",0,INDEX(Capacity!$S$3:$T$258,MATCH(MOD(INDEX(Capacity!$V$3:$W$258,MATCH(INDEX($J38:$FE38,1,$FJ38),Capacity!$V$3:$V$258,0),2)+HM$9,255),Capacity!$S$3:$S$258,0),2)))</f>
        <v/>
      </c>
      <c r="HN39" t="str">
        <f>IF(HN38="","",IF($FI38="Y",0,INDEX(Capacity!$S$3:$T$258,MATCH(MOD(INDEX(Capacity!$V$3:$W$258,MATCH(INDEX($J38:$FE38,1,$FJ38),Capacity!$V$3:$V$258,0),2)+HN$9,255),Capacity!$S$3:$S$258,0),2)))</f>
        <v/>
      </c>
      <c r="HO39" t="str">
        <f>IF(HO38="","",IF($FI38="Y",0,INDEX(Capacity!$S$3:$T$258,MATCH(MOD(INDEX(Capacity!$V$3:$W$258,MATCH(INDEX($J38:$FE38,1,$FJ38),Capacity!$V$3:$V$258,0),2)+HO$9,255),Capacity!$S$3:$S$258,0),2)))</f>
        <v/>
      </c>
      <c r="HP39" t="str">
        <f>IF(HP38="","",IF($FI38="Y",0,INDEX(Capacity!$S$3:$T$258,MATCH(MOD(INDEX(Capacity!$V$3:$W$258,MATCH(INDEX($J38:$FE38,1,$FJ38),Capacity!$V$3:$V$258,0),2)+HP$9,255),Capacity!$S$3:$S$258,0),2)))</f>
        <v/>
      </c>
      <c r="HQ39" t="str">
        <f>IF(HQ38="","",IF($FI38="Y",0,INDEX(Capacity!$S$3:$T$258,MATCH(MOD(INDEX(Capacity!$V$3:$W$258,MATCH(INDEX($J38:$FE38,1,$FJ38),Capacity!$V$3:$V$258,0),2)+HQ$9,255),Capacity!$S$3:$S$258,0),2)))</f>
        <v/>
      </c>
      <c r="HR39" t="str">
        <f>IF(HR38="","",IF($FI38="Y",0,INDEX(Capacity!$S$3:$T$258,MATCH(MOD(INDEX(Capacity!$V$3:$W$258,MATCH(INDEX($J38:$FE38,1,$FJ38),Capacity!$V$3:$V$258,0),2)+HR$9,255),Capacity!$S$3:$S$258,0),2)))</f>
        <v/>
      </c>
      <c r="HS39" t="str">
        <f>IF(HS38="","",IF($FI38="Y",0,INDEX(Capacity!$S$3:$T$258,MATCH(MOD(INDEX(Capacity!$V$3:$W$258,MATCH(INDEX($J38:$FE38,1,$FJ38),Capacity!$V$3:$V$258,0),2)+HS$9,255),Capacity!$S$3:$S$258,0),2)))</f>
        <v/>
      </c>
      <c r="HT39" t="str">
        <f>IF(HT38="","",IF($FI38="Y",0,INDEX(Capacity!$S$3:$T$258,MATCH(MOD(INDEX(Capacity!$V$3:$W$258,MATCH(INDEX($J38:$FE38,1,$FJ38),Capacity!$V$3:$V$258,0),2)+HT$9,255),Capacity!$S$3:$S$258,0),2)))</f>
        <v/>
      </c>
      <c r="HU39" t="str">
        <f>IF(HU38="","",IF($FI38="Y",0,INDEX(Capacity!$S$3:$T$258,MATCH(MOD(INDEX(Capacity!$V$3:$W$258,MATCH(INDEX($J38:$FE38,1,$FJ38),Capacity!$V$3:$V$258,0),2)+HU$9,255),Capacity!$S$3:$S$258,0),2)))</f>
        <v/>
      </c>
      <c r="HV39" t="str">
        <f>IF(HV38="","",IF($FI38="Y",0,INDEX(Capacity!$S$3:$T$258,MATCH(MOD(INDEX(Capacity!$V$3:$W$258,MATCH(INDEX($J38:$FE38,1,$FJ38),Capacity!$V$3:$V$258,0),2)+HV$9,255),Capacity!$S$3:$S$258,0),2)))</f>
        <v/>
      </c>
      <c r="HW39" t="str">
        <f>IF(HW38="","",IF($FI38="Y",0,INDEX(Capacity!$S$3:$T$258,MATCH(MOD(INDEX(Capacity!$V$3:$W$258,MATCH(INDEX($J38:$FE38,1,$FJ38),Capacity!$V$3:$V$258,0),2)+HW$9,255),Capacity!$S$3:$S$258,0),2)))</f>
        <v/>
      </c>
      <c r="HX39" t="str">
        <f>IF(HX38="","",IF($FI38="Y",0,INDEX(Capacity!$S$3:$T$258,MATCH(MOD(INDEX(Capacity!$V$3:$W$258,MATCH(INDEX($J38:$FE38,1,$FJ38),Capacity!$V$3:$V$258,0),2)+HX$9,255),Capacity!$S$3:$S$258,0),2)))</f>
        <v/>
      </c>
      <c r="HY39" t="str">
        <f>IF(HY38="","",IF($FI38="Y",0,INDEX(Capacity!$S$3:$T$258,MATCH(MOD(INDEX(Capacity!$V$3:$W$258,MATCH(INDEX($J38:$FE38,1,$FJ38),Capacity!$V$3:$V$258,0),2)+HY$9,255),Capacity!$S$3:$S$258,0),2)))</f>
        <v/>
      </c>
      <c r="HZ39" t="str">
        <f>IF(HZ38="","",IF($FI38="Y",0,INDEX(Capacity!$S$3:$T$258,MATCH(MOD(INDEX(Capacity!$V$3:$W$258,MATCH(INDEX($J38:$FE38,1,$FJ38),Capacity!$V$3:$V$258,0),2)+HZ$9,255),Capacity!$S$3:$S$258,0),2)))</f>
        <v/>
      </c>
      <c r="IA39" t="str">
        <f>IF(IA38="","",IF($FI38="Y",0,INDEX(Capacity!$S$3:$T$258,MATCH(MOD(INDEX(Capacity!$V$3:$W$258,MATCH(INDEX($J38:$FE38,1,$FJ38),Capacity!$V$3:$V$258,0),2)+IA$9,255),Capacity!$S$3:$S$258,0),2)))</f>
        <v/>
      </c>
      <c r="IB39" t="str">
        <f>IF(IB38="","",IF($FI38="Y",0,INDEX(Capacity!$S$3:$T$258,MATCH(MOD(INDEX(Capacity!$V$3:$W$258,MATCH(INDEX($J38:$FE38,1,$FJ38),Capacity!$V$3:$V$258,0),2)+IB$9,255),Capacity!$S$3:$S$258,0),2)))</f>
        <v/>
      </c>
      <c r="IC39" t="str">
        <f>IF(IC38="","",IF($FI38="Y",0,INDEX(Capacity!$S$3:$T$258,MATCH(MOD(INDEX(Capacity!$V$3:$W$258,MATCH(INDEX($J38:$FE38,1,$FJ38),Capacity!$V$3:$V$258,0),2)+IC$9,255),Capacity!$S$3:$S$258,0),2)))</f>
        <v/>
      </c>
      <c r="ID39" t="str">
        <f>IF(ID38="","",IF($FI38="Y",0,INDEX(Capacity!$S$3:$T$258,MATCH(MOD(INDEX(Capacity!$V$3:$W$258,MATCH(INDEX($J38:$FE38,1,$FJ38),Capacity!$V$3:$V$258,0),2)+ID$9,255),Capacity!$S$3:$S$258,0),2)))</f>
        <v/>
      </c>
      <c r="IE39" t="str">
        <f>IF(IE38="","",IF($FI38="Y",0,INDEX(Capacity!$S$3:$T$258,MATCH(MOD(INDEX(Capacity!$V$3:$W$258,MATCH(INDEX($J38:$FE38,1,$FJ38),Capacity!$V$3:$V$258,0),2)+IE$9,255),Capacity!$S$3:$S$258,0),2)))</f>
        <v/>
      </c>
      <c r="IF39" t="str">
        <f>IF(IF38="","",IF($FI38="Y",0,INDEX(Capacity!$S$3:$T$258,MATCH(MOD(INDEX(Capacity!$V$3:$W$258,MATCH(INDEX($J38:$FE38,1,$FJ38),Capacity!$V$3:$V$258,0),2)+IF$9,255),Capacity!$S$3:$S$258,0),2)))</f>
        <v/>
      </c>
      <c r="IG39" t="str">
        <f>IF(IG38="","",IF($FI38="Y",0,INDEX(Capacity!$S$3:$T$258,MATCH(MOD(INDEX(Capacity!$V$3:$W$258,MATCH(INDEX($J38:$FE38,1,$FJ38),Capacity!$V$3:$V$258,0),2)+IG$9,255),Capacity!$S$3:$S$258,0),2)))</f>
        <v/>
      </c>
      <c r="IH39" t="str">
        <f>IF(IH38="","",IF($FI38="Y",0,INDEX(Capacity!$S$3:$T$258,MATCH(MOD(INDEX(Capacity!$V$3:$W$258,MATCH(INDEX($J38:$FE38,1,$FJ38),Capacity!$V$3:$V$258,0),2)+IH$9,255),Capacity!$S$3:$S$258,0),2)))</f>
        <v/>
      </c>
      <c r="II39" t="str">
        <f>IF(II38="","",IF($FI38="Y",0,INDEX(Capacity!$S$3:$T$258,MATCH(MOD(INDEX(Capacity!$V$3:$W$258,MATCH(INDEX($J38:$FE38,1,$FJ38),Capacity!$V$3:$V$258,0),2)+II$9,255),Capacity!$S$3:$S$258,0),2)))</f>
        <v/>
      </c>
      <c r="IJ39" t="str">
        <f>IF(IJ38="","",IF($FI38="Y",0,INDEX(Capacity!$S$3:$T$258,MATCH(MOD(INDEX(Capacity!$V$3:$W$258,MATCH(INDEX($J38:$FE38,1,$FJ38),Capacity!$V$3:$V$258,0),2)+IJ$9,255),Capacity!$S$3:$S$258,0),2)))</f>
        <v/>
      </c>
      <c r="IK39" t="str">
        <f>IF(IK38="","",IF($FI38="Y",0,INDEX(Capacity!$S$3:$T$258,MATCH(MOD(INDEX(Capacity!$V$3:$W$258,MATCH(INDEX($J38:$FE38,1,$FJ38),Capacity!$V$3:$V$258,0),2)+IK$9,255),Capacity!$S$3:$S$258,0),2)))</f>
        <v/>
      </c>
      <c r="IL39" t="str">
        <f>IF(IL38="","",IF($FI38="Y",0,INDEX(Capacity!$S$3:$T$258,MATCH(MOD(INDEX(Capacity!$V$3:$W$258,MATCH(INDEX($J38:$FE38,1,$FJ38),Capacity!$V$3:$V$258,0),2)+IL$9,255),Capacity!$S$3:$S$258,0),2)))</f>
        <v/>
      </c>
      <c r="IM39" t="str">
        <f>IF(IM38="","",IF($FI38="Y",0,INDEX(Capacity!$S$3:$T$258,MATCH(MOD(INDEX(Capacity!$V$3:$W$258,MATCH(INDEX($J38:$FE38,1,$FJ38),Capacity!$V$3:$V$258,0),2)+IM$9,255),Capacity!$S$3:$S$258,0),2)))</f>
        <v/>
      </c>
      <c r="IN39" t="str">
        <f>IF(IN38="","",IF($FI38="Y",0,INDEX(Capacity!$S$3:$T$258,MATCH(MOD(INDEX(Capacity!$V$3:$W$258,MATCH(INDEX($J38:$FE38,1,$FJ38),Capacity!$V$3:$V$258,0),2)+IN$9,255),Capacity!$S$3:$S$258,0),2)))</f>
        <v/>
      </c>
      <c r="IO39" t="str">
        <f>IF(IO38="","",IF($FI38="Y",0,INDEX(Capacity!$S$3:$T$258,MATCH(MOD(INDEX(Capacity!$V$3:$W$258,MATCH(INDEX($J38:$FE38,1,$FJ38),Capacity!$V$3:$V$258,0),2)+IO$9,255),Capacity!$S$3:$S$258,0),2)))</f>
        <v/>
      </c>
      <c r="IP39" t="str">
        <f>IF(IP38="","",IF($FI38="Y",0,INDEX(Capacity!$S$3:$T$258,MATCH(MOD(INDEX(Capacity!$V$3:$W$258,MATCH(INDEX($J38:$FE38,1,$FJ38),Capacity!$V$3:$V$258,0),2)+IP$9,255),Capacity!$S$3:$S$258,0),2)))</f>
        <v/>
      </c>
      <c r="IQ39" t="str">
        <f>IF(IQ38="","",IF($FI38="Y",0,INDEX(Capacity!$S$3:$T$258,MATCH(MOD(INDEX(Capacity!$V$3:$W$258,MATCH(INDEX($J38:$FE38,1,$FJ38),Capacity!$V$3:$V$258,0),2)+IQ$9,255),Capacity!$S$3:$S$258,0),2)))</f>
        <v/>
      </c>
      <c r="IR39" t="str">
        <f>IF(IR38="","",IF($FI38="Y",0,INDEX(Capacity!$S$3:$T$258,MATCH(MOD(INDEX(Capacity!$V$3:$W$258,MATCH(INDEX($J38:$FE38,1,$FJ38),Capacity!$V$3:$V$258,0),2)+IR$9,255),Capacity!$S$3:$S$258,0),2)))</f>
        <v/>
      </c>
      <c r="IS39" t="str">
        <f>IF(IS38="","",IF($FI38="Y",0,INDEX(Capacity!$S$3:$T$258,MATCH(MOD(INDEX(Capacity!$V$3:$W$258,MATCH(INDEX($J38:$FE38,1,$FJ38),Capacity!$V$3:$V$258,0),2)+IS$9,255),Capacity!$S$3:$S$258,0),2)))</f>
        <v/>
      </c>
      <c r="IT39" t="str">
        <f>IF(IT38="","",IF($FI38="Y",0,INDEX(Capacity!$S$3:$T$258,MATCH(MOD(INDEX(Capacity!$V$3:$W$258,MATCH(INDEX($J38:$FE38,1,$FJ38),Capacity!$V$3:$V$258,0),2)+IT$9,255),Capacity!$S$3:$S$258,0),2)))</f>
        <v/>
      </c>
      <c r="IU39" t="str">
        <f>IF(IU38="","",IF($FI38="Y",0,INDEX(Capacity!$S$3:$T$258,MATCH(MOD(INDEX(Capacity!$V$3:$W$258,MATCH(INDEX($J38:$FE38,1,$FJ38),Capacity!$V$3:$V$258,0),2)+IU$9,255),Capacity!$S$3:$S$258,0),2)))</f>
        <v/>
      </c>
      <c r="IV39" t="str">
        <f>IF(IV38="","",IF($FI38="Y",0,INDEX(Capacity!$S$3:$T$258,MATCH(MOD(INDEX(Capacity!$V$3:$W$258,MATCH(INDEX($J38:$FE38,1,$FJ38),Capacity!$V$3:$V$258,0),2)+IV$9,255),Capacity!$S$3:$S$258,0),2)))</f>
        <v/>
      </c>
      <c r="IW39" t="str">
        <f>IF(IW38="","",IF($FI38="Y",0,INDEX(Capacity!$S$3:$T$258,MATCH(MOD(INDEX(Capacity!$V$3:$W$258,MATCH(INDEX($J38:$FE38,1,$FJ38),Capacity!$V$3:$V$258,0),2)+IW$9,255),Capacity!$S$3:$S$258,0),2)))</f>
        <v/>
      </c>
      <c r="IX39" t="str">
        <f>IF(IX38="","",IF($FI38="Y",0,INDEX(Capacity!$S$3:$T$258,MATCH(MOD(INDEX(Capacity!$V$3:$W$258,MATCH(INDEX($J38:$FE38,1,$FJ38),Capacity!$V$3:$V$258,0),2)+IX$9,255),Capacity!$S$3:$S$258,0),2)))</f>
        <v/>
      </c>
      <c r="IY39" t="str">
        <f>IF(IY38="","",IF($FI38="Y",0,INDEX(Capacity!$S$3:$T$258,MATCH(MOD(INDEX(Capacity!$V$3:$W$258,MATCH(INDEX($J38:$FE38,1,$FJ38),Capacity!$V$3:$V$258,0),2)+IY$9,255),Capacity!$S$3:$S$258,0),2)))</f>
        <v/>
      </c>
      <c r="IZ39" t="str">
        <f>IF(IZ38="","",IF($FI38="Y",0,INDEX(Capacity!$S$3:$T$258,MATCH(MOD(INDEX(Capacity!$V$3:$W$258,MATCH(INDEX($J38:$FE38,1,$FJ38),Capacity!$V$3:$V$258,0),2)+IZ$9,255),Capacity!$S$3:$S$258,0),2)))</f>
        <v/>
      </c>
      <c r="JA39" t="str">
        <f>IF(JA38="","",IF($FI38="Y",0,INDEX(Capacity!$S$3:$T$258,MATCH(MOD(INDEX(Capacity!$V$3:$W$258,MATCH(INDEX($J38:$FE38,1,$FJ38),Capacity!$V$3:$V$258,0),2)+JA$9,255),Capacity!$S$3:$S$258,0),2)))</f>
        <v/>
      </c>
      <c r="JB39" t="str">
        <f>IF(JB38="","",IF($FI38="Y",0,INDEX(Capacity!$S$3:$T$258,MATCH(MOD(INDEX(Capacity!$V$3:$W$258,MATCH(INDEX($J38:$FE38,1,$FJ38),Capacity!$V$3:$V$258,0),2)+JB$9,255),Capacity!$S$3:$S$258,0),2)))</f>
        <v/>
      </c>
      <c r="JC39" t="str">
        <f>IF(JC38="","",IF($FI38="Y",0,INDEX(Capacity!$S$3:$T$258,MATCH(MOD(INDEX(Capacity!$V$3:$W$258,MATCH(INDEX($J38:$FE38,1,$FJ38),Capacity!$V$3:$V$258,0),2)+JC$9,255),Capacity!$S$3:$S$258,0),2)))</f>
        <v/>
      </c>
      <c r="JD39" t="str">
        <f>IF(JD38="","",IF($FI38="Y",0,INDEX(Capacity!$S$3:$T$258,MATCH(MOD(INDEX(Capacity!$V$3:$W$258,MATCH(INDEX($J38:$FE38,1,$FJ38),Capacity!$V$3:$V$258,0),2)+JD$9,255),Capacity!$S$3:$S$258,0),2)))</f>
        <v/>
      </c>
      <c r="JE39" t="str">
        <f>IF(JE38="","",IF($FI38="Y",0,INDEX(Capacity!$S$3:$T$258,MATCH(MOD(INDEX(Capacity!$V$3:$W$258,MATCH(INDEX($J38:$FE38,1,$FJ38),Capacity!$V$3:$V$258,0),2)+JE$9,255),Capacity!$S$3:$S$258,0),2)))</f>
        <v/>
      </c>
      <c r="JF39" t="str">
        <f>IF(JF38="","",IF($FI38="Y",0,INDEX(Capacity!$S$3:$T$258,MATCH(MOD(INDEX(Capacity!$V$3:$W$258,MATCH(INDEX($J38:$FE38,1,$FJ38),Capacity!$V$3:$V$258,0),2)+JF$9,255),Capacity!$S$3:$S$258,0),2)))</f>
        <v/>
      </c>
      <c r="JG39" t="str">
        <f>IF(JG38="","",IF($FI38="Y",0,INDEX(Capacity!$S$3:$T$258,MATCH(MOD(INDEX(Capacity!$V$3:$W$258,MATCH(INDEX($J38:$FE38,1,$FJ38),Capacity!$V$3:$V$258,0),2)+JG$9,255),Capacity!$S$3:$S$258,0),2)))</f>
        <v/>
      </c>
      <c r="JH39" t="str">
        <f>IF(JH38="","",IF($FI38="Y",0,INDEX(Capacity!$S$3:$T$258,MATCH(MOD(INDEX(Capacity!$V$3:$W$258,MATCH(INDEX($J38:$FE38,1,$FJ38),Capacity!$V$3:$V$258,0),2)+JH$9,255),Capacity!$S$3:$S$258,0),2)))</f>
        <v/>
      </c>
      <c r="JI39" t="str">
        <f>IF(JI38="","",IF($FI38="Y",0,INDEX(Capacity!$S$3:$T$258,MATCH(MOD(INDEX(Capacity!$V$3:$W$258,MATCH(INDEX($J38:$FE38,1,$FJ38),Capacity!$V$3:$V$258,0),2)+JI$9,255),Capacity!$S$3:$S$258,0),2)))</f>
        <v/>
      </c>
      <c r="JJ39" t="str">
        <f>IF(JJ38="","",IF($FI38="Y",0,INDEX(Capacity!$S$3:$T$258,MATCH(MOD(INDEX(Capacity!$V$3:$W$258,MATCH(INDEX($J38:$FE38,1,$FJ38),Capacity!$V$3:$V$258,0),2)+JJ$9,255),Capacity!$S$3:$S$258,0),2)))</f>
        <v/>
      </c>
      <c r="JK39" t="str">
        <f>IF(JK38="","",IF($FI38="Y",0,INDEX(Capacity!$S$3:$T$258,MATCH(MOD(INDEX(Capacity!$V$3:$W$258,MATCH(INDEX($J38:$FE38,1,$FJ38),Capacity!$V$3:$V$258,0),2)+JK$9,255),Capacity!$S$3:$S$258,0),2)))</f>
        <v/>
      </c>
      <c r="JL39" t="str">
        <f>IF(JL38="","",IF($FI38="Y",0,INDEX(Capacity!$S$3:$T$258,MATCH(MOD(INDEX(Capacity!$V$3:$W$258,MATCH(INDEX($J38:$FE38,1,$FJ38),Capacity!$V$3:$V$258,0),2)+JL$9,255),Capacity!$S$3:$S$258,0),2)))</f>
        <v/>
      </c>
      <c r="JM39" t="str">
        <f>IF(JM38="","",IF($FI38="Y",0,INDEX(Capacity!$S$3:$T$258,MATCH(MOD(INDEX(Capacity!$V$3:$W$258,MATCH(INDEX($J38:$FE38,1,$FJ38),Capacity!$V$3:$V$258,0),2)+JM$9,255),Capacity!$S$3:$S$258,0),2)))</f>
        <v/>
      </c>
      <c r="JN39" t="str">
        <f>IF(JN38="","",IF($FI38="Y",0,INDEX(Capacity!$S$3:$T$258,MATCH(MOD(INDEX(Capacity!$V$3:$W$258,MATCH(INDEX($J38:$FE38,1,$FJ38),Capacity!$V$3:$V$258,0),2)+JN$9,255),Capacity!$S$3:$S$258,0),2)))</f>
        <v/>
      </c>
      <c r="JO39" t="str">
        <f>IF(JO38="","",IF($FI38="Y",0,INDEX(Capacity!$S$3:$T$258,MATCH(MOD(INDEX(Capacity!$V$3:$W$258,MATCH(INDEX($J38:$FE38,1,$FJ38),Capacity!$V$3:$V$258,0),2)+JO$9,255),Capacity!$S$3:$S$258,0),2)))</f>
        <v/>
      </c>
      <c r="JP39" t="str">
        <f>IF(JP38="","",IF($FI38="Y",0,INDEX(Capacity!$S$3:$T$258,MATCH(MOD(INDEX(Capacity!$V$3:$W$258,MATCH(INDEX($J38:$FE38,1,$FJ38),Capacity!$V$3:$V$258,0),2)+JP$9,255),Capacity!$S$3:$S$258,0),2)))</f>
        <v/>
      </c>
      <c r="JQ39" t="str">
        <f>IF(JQ38="","",IF($FI38="Y",0,INDEX(Capacity!$S$3:$T$258,MATCH(MOD(INDEX(Capacity!$V$3:$W$258,MATCH(INDEX($J38:$FE38,1,$FJ38),Capacity!$V$3:$V$258,0),2)+JQ$9,255),Capacity!$S$3:$S$258,0),2)))</f>
        <v/>
      </c>
      <c r="JR39" t="str">
        <f>IF(JR38="","",IF($FI38="Y",0,INDEX(Capacity!$S$3:$T$258,MATCH(MOD(INDEX(Capacity!$V$3:$W$258,MATCH(INDEX($J38:$FE38,1,$FJ38),Capacity!$V$3:$V$258,0),2)+JR$9,255),Capacity!$S$3:$S$258,0),2)))</f>
        <v/>
      </c>
      <c r="JS39" t="str">
        <f>IF(JS38="","",IF($FI38="Y",0,INDEX(Capacity!$S$3:$T$258,MATCH(MOD(INDEX(Capacity!$V$3:$W$258,MATCH(INDEX($J38:$FE38,1,$FJ38),Capacity!$V$3:$V$258,0),2)+JS$9,255),Capacity!$S$3:$S$258,0),2)))</f>
        <v/>
      </c>
      <c r="JT39" t="str">
        <f>IF(JT38="","",IF($FI38="Y",0,INDEX(Capacity!$S$3:$T$258,MATCH(MOD(INDEX(Capacity!$V$3:$W$258,MATCH(INDEX($J38:$FE38,1,$FJ38),Capacity!$V$3:$V$258,0),2)+JT$9,255),Capacity!$S$3:$S$258,0),2)))</f>
        <v/>
      </c>
      <c r="JU39" t="str">
        <f>IF(JU38="","",IF($FI38="Y",0,INDEX(Capacity!$S$3:$T$258,MATCH(MOD(INDEX(Capacity!$V$3:$W$258,MATCH(INDEX($J38:$FE38,1,$FJ38),Capacity!$V$3:$V$258,0),2)+JU$9,255),Capacity!$S$3:$S$258,0),2)))</f>
        <v/>
      </c>
      <c r="JV39" t="str">
        <f>IF(JV38="","",IF($FI38="Y",0,INDEX(Capacity!$S$3:$T$258,MATCH(MOD(INDEX(Capacity!$V$3:$W$258,MATCH(INDEX($J38:$FE38,1,$FJ38),Capacity!$V$3:$V$258,0),2)+JV$9,255),Capacity!$S$3:$S$258,0),2)))</f>
        <v/>
      </c>
      <c r="JW39" t="str">
        <f>IF(JW38="","",IF($FI38="Y",0,INDEX(Capacity!$S$3:$T$258,MATCH(MOD(INDEX(Capacity!$V$3:$W$258,MATCH(INDEX($J38:$FE38,1,$FJ38),Capacity!$V$3:$V$258,0),2)+JW$9,255),Capacity!$S$3:$S$258,0),2)))</f>
        <v/>
      </c>
      <c r="JX39" t="str">
        <f>IF(JX38="","",IF($FI38="Y",0,INDEX(Capacity!$S$3:$T$258,MATCH(MOD(INDEX(Capacity!$V$3:$W$258,MATCH(INDEX($J38:$FE38,1,$FJ38),Capacity!$V$3:$V$258,0),2)+JX$9,255),Capacity!$S$3:$S$258,0),2)))</f>
        <v/>
      </c>
      <c r="JY39" t="str">
        <f>IF(JY38="","",IF($FI38="Y",0,INDEX(Capacity!$S$3:$T$258,MATCH(MOD(INDEX(Capacity!$V$3:$W$258,MATCH(INDEX($J38:$FE38,1,$FJ38),Capacity!$V$3:$V$258,0),2)+JY$9,255),Capacity!$S$3:$S$258,0),2)))</f>
        <v/>
      </c>
      <c r="JZ39" t="str">
        <f>IF(JZ38="","",IF($FI38="Y",0,INDEX(Capacity!$S$3:$T$258,MATCH(MOD(INDEX(Capacity!$V$3:$W$258,MATCH(INDEX($J38:$FE38,1,$FJ38),Capacity!$V$3:$V$258,0),2)+JZ$9,255),Capacity!$S$3:$S$258,0),2)))</f>
        <v/>
      </c>
      <c r="KA39" t="str">
        <f>IF(KA38="","",IF($FI38="Y",0,INDEX(Capacity!$S$3:$T$258,MATCH(MOD(INDEX(Capacity!$V$3:$W$258,MATCH(INDEX($J38:$FE38,1,$FJ38),Capacity!$V$3:$V$258,0),2)+KA$9,255),Capacity!$S$3:$S$258,0),2)))</f>
        <v/>
      </c>
      <c r="KB39" t="str">
        <f>IF(KB38="","",IF($FI38="Y",0,INDEX(Capacity!$S$3:$T$258,MATCH(MOD(INDEX(Capacity!$V$3:$W$258,MATCH(INDEX($J38:$FE38,1,$FJ38),Capacity!$V$3:$V$258,0),2)+KB$9,255),Capacity!$S$3:$S$258,0),2)))</f>
        <v/>
      </c>
      <c r="KC39" t="str">
        <f>IF(KC38="","",IF($FI38="Y",0,INDEX(Capacity!$S$3:$T$258,MATCH(MOD(INDEX(Capacity!$V$3:$W$258,MATCH(INDEX($J38:$FE38,1,$FJ38),Capacity!$V$3:$V$258,0),2)+KC$9,255),Capacity!$S$3:$S$258,0),2)))</f>
        <v/>
      </c>
      <c r="KD39" t="str">
        <f>IF(KD38="","",IF($FI38="Y",0,INDEX(Capacity!$S$3:$T$258,MATCH(MOD(INDEX(Capacity!$V$3:$W$258,MATCH(INDEX($J38:$FE38,1,$FJ38),Capacity!$V$3:$V$258,0),2)+KD$9,255),Capacity!$S$3:$S$258,0),2)))</f>
        <v/>
      </c>
      <c r="KE39" t="str">
        <f>IF(KE38="","",IF($FI38="Y",0,INDEX(Capacity!$S$3:$T$258,MATCH(MOD(INDEX(Capacity!$V$3:$W$258,MATCH(INDEX($J38:$FE38,1,$FJ38),Capacity!$V$3:$V$258,0),2)+KE$9,255),Capacity!$S$3:$S$258,0),2)))</f>
        <v/>
      </c>
      <c r="KF39" t="str">
        <f>IF(KF38="","",IF($FI38="Y",0,INDEX(Capacity!$S$3:$T$258,MATCH(MOD(INDEX(Capacity!$V$3:$W$258,MATCH(INDEX($J38:$FE38,1,$FJ38),Capacity!$V$3:$V$258,0),2)+KF$9,255),Capacity!$S$3:$S$258,0),2)))</f>
        <v/>
      </c>
      <c r="KG39" t="str">
        <f>IF(KG38="","",IF($FI38="Y",0,INDEX(Capacity!$S$3:$T$258,MATCH(MOD(INDEX(Capacity!$V$3:$W$258,MATCH(INDEX($J38:$FE38,1,$FJ38),Capacity!$V$3:$V$258,0),2)+KG$9,255),Capacity!$S$3:$S$258,0),2)))</f>
        <v/>
      </c>
      <c r="KH39" t="str">
        <f>IF(KH38="","",IF($FI38="Y",0,INDEX(Capacity!$S$3:$T$258,MATCH(MOD(INDEX(Capacity!$V$3:$W$258,MATCH(INDEX($J38:$FE38,1,$FJ38),Capacity!$V$3:$V$258,0),2)+KH$9,255),Capacity!$S$3:$S$258,0),2)))</f>
        <v/>
      </c>
      <c r="KI39" t="str">
        <f>IF(KI38="","",IF($FI38="Y",0,INDEX(Capacity!$S$3:$T$258,MATCH(MOD(INDEX(Capacity!$V$3:$W$258,MATCH(INDEX($J38:$FE38,1,$FJ38),Capacity!$V$3:$V$258,0),2)+KI$9,255),Capacity!$S$3:$S$258,0),2)))</f>
        <v/>
      </c>
      <c r="KJ39" t="str">
        <f>IF(KJ38="","",IF($FI38="Y",0,INDEX(Capacity!$S$3:$T$258,MATCH(MOD(INDEX(Capacity!$V$3:$W$258,MATCH(INDEX($J38:$FE38,1,$FJ38),Capacity!$V$3:$V$258,0),2)+KJ$9,255),Capacity!$S$3:$S$258,0),2)))</f>
        <v/>
      </c>
      <c r="KK39" t="str">
        <f>IF(KK38="","",IF($FI38="Y",0,INDEX(Capacity!$S$3:$T$258,MATCH(MOD(INDEX(Capacity!$V$3:$W$258,MATCH(INDEX($J38:$FE38,1,$FJ38),Capacity!$V$3:$V$258,0),2)+KK$9,255),Capacity!$S$3:$S$258,0),2)))</f>
        <v/>
      </c>
      <c r="KL39" t="str">
        <f>IF(KL38="","",IF($FI38="Y",0,INDEX(Capacity!$S$3:$T$258,MATCH(MOD(INDEX(Capacity!$V$3:$W$258,MATCH(INDEX($J38:$FE38,1,$FJ38),Capacity!$V$3:$V$258,0),2)+KL$9,255),Capacity!$S$3:$S$258,0),2)))</f>
        <v/>
      </c>
      <c r="KM39" t="str">
        <f>IF(KM38="","",IF($FI38="Y",0,INDEX(Capacity!$S$3:$T$258,MATCH(MOD(INDEX(Capacity!$V$3:$W$258,MATCH(INDEX($J38:$FE38,1,$FJ38),Capacity!$V$3:$V$258,0),2)+KM$9,255),Capacity!$S$3:$S$258,0),2)))</f>
        <v/>
      </c>
      <c r="KN39" t="str">
        <f>IF(KN38="","",IF($FI38="Y",0,INDEX(Capacity!$S$3:$T$258,MATCH(MOD(INDEX(Capacity!$V$3:$W$258,MATCH(INDEX($J38:$FE38,1,$FJ38),Capacity!$V$3:$V$258,0),2)+KN$9,255),Capacity!$S$3:$S$258,0),2)))</f>
        <v/>
      </c>
      <c r="KO39" t="str">
        <f>IF(KO38="","",IF($FI38="Y",0,INDEX(Capacity!$S$3:$T$258,MATCH(MOD(INDEX(Capacity!$V$3:$W$258,MATCH(INDEX($J38:$FE38,1,$FJ38),Capacity!$V$3:$V$258,0),2)+KO$9,255),Capacity!$S$3:$S$258,0),2)))</f>
        <v/>
      </c>
      <c r="KP39" t="str">
        <f>IF(KP38="","",IF($FI38="Y",0,INDEX(Capacity!$S$3:$T$258,MATCH(MOD(INDEX(Capacity!$V$3:$W$258,MATCH(INDEX($J38:$FE38,1,$FJ38),Capacity!$V$3:$V$258,0),2)+KP$9,255),Capacity!$S$3:$S$258,0),2)))</f>
        <v/>
      </c>
      <c r="KQ39" t="str">
        <f>IF(KQ38="","",IF($FI38="Y",0,INDEX(Capacity!$S$3:$T$258,MATCH(MOD(INDEX(Capacity!$V$3:$W$258,MATCH(INDEX($J38:$FE38,1,$FJ38),Capacity!$V$3:$V$258,0),2)+KQ$9,255),Capacity!$S$3:$S$258,0),2)))</f>
        <v/>
      </c>
      <c r="KR39" t="str">
        <f>IF(KR38="","",IF($FI38="Y",0,INDEX(Capacity!$S$3:$T$258,MATCH(MOD(INDEX(Capacity!$V$3:$W$258,MATCH(INDEX($J38:$FE38,1,$FJ38),Capacity!$V$3:$V$258,0),2)+KR$9,255),Capacity!$S$3:$S$258,0),2)))</f>
        <v/>
      </c>
      <c r="KS39" t="str">
        <f>IF(KS38="","",IF($FI38="Y",0,INDEX(Capacity!$S$3:$T$258,MATCH(MOD(INDEX(Capacity!$V$3:$W$258,MATCH(INDEX($J38:$FE38,1,$FJ38),Capacity!$V$3:$V$258,0),2)+KS$9,255),Capacity!$S$3:$S$258,0),2)))</f>
        <v/>
      </c>
      <c r="KT39" t="str">
        <f>IF(KT38="","",IF($FI38="Y",0,INDEX(Capacity!$S$3:$T$258,MATCH(MOD(INDEX(Capacity!$V$3:$W$258,MATCH(INDEX($J38:$FE38,1,$FJ38),Capacity!$V$3:$V$258,0),2)+KT$9,255),Capacity!$S$3:$S$258,0),2)))</f>
        <v/>
      </c>
      <c r="KU39" t="str">
        <f>IF(KU38="","",IF($FI38="Y",0,INDEX(Capacity!$S$3:$T$258,MATCH(MOD(INDEX(Capacity!$V$3:$W$258,MATCH(INDEX($J38:$FE38,1,$FJ38),Capacity!$V$3:$V$258,0),2)+KU$9,255),Capacity!$S$3:$S$258,0),2)))</f>
        <v/>
      </c>
      <c r="KV39" t="str">
        <f>IF(KV38="","",IF($FI38="Y",0,INDEX(Capacity!$S$3:$T$258,MATCH(MOD(INDEX(Capacity!$V$3:$W$258,MATCH(INDEX($J38:$FE38,1,$FJ38),Capacity!$V$3:$V$258,0),2)+KV$9,255),Capacity!$S$3:$S$258,0),2)))</f>
        <v/>
      </c>
      <c r="KW39" t="str">
        <f>IF(KW38="","",IF($FI38="Y",0,INDEX(Capacity!$S$3:$T$258,MATCH(MOD(INDEX(Capacity!$V$3:$W$258,MATCH(INDEX($J38:$FE38,1,$FJ38),Capacity!$V$3:$V$258,0),2)+KW$9,255),Capacity!$S$3:$S$258,0),2)))</f>
        <v/>
      </c>
      <c r="KX39" t="str">
        <f>IF(KX38="","",IF($FI38="Y",0,INDEX(Capacity!$S$3:$T$258,MATCH(MOD(INDEX(Capacity!$V$3:$W$258,MATCH(INDEX($J38:$FE38,1,$FJ38),Capacity!$V$3:$V$258,0),2)+KX$9,255),Capacity!$S$3:$S$258,0),2)))</f>
        <v/>
      </c>
      <c r="KY39" t="str">
        <f>IF(KY38="","",IF($FI38="Y",0,INDEX(Capacity!$S$3:$T$258,MATCH(MOD(INDEX(Capacity!$V$3:$W$258,MATCH(INDEX($J38:$FE38,1,$FJ38),Capacity!$V$3:$V$258,0),2)+KY$9,255),Capacity!$S$3:$S$258,0),2)))</f>
        <v/>
      </c>
      <c r="KZ39" t="str">
        <f>IF(KZ38="","",IF($FI38="Y",0,INDEX(Capacity!$S$3:$T$258,MATCH(MOD(INDEX(Capacity!$V$3:$W$258,MATCH(INDEX($J38:$FE38,1,$FJ38),Capacity!$V$3:$V$258,0),2)+KZ$9,255),Capacity!$S$3:$S$258,0),2)))</f>
        <v/>
      </c>
      <c r="LA39" t="str">
        <f>IF(LA38="","",IF($FI38="Y",0,INDEX(Capacity!$S$3:$T$258,MATCH(MOD(INDEX(Capacity!$V$3:$W$258,MATCH(INDEX($J38:$FE38,1,$FJ38),Capacity!$V$3:$V$258,0),2)+LA$9,255),Capacity!$S$3:$S$258,0),2)))</f>
        <v/>
      </c>
      <c r="LB39" t="str">
        <f>IF(LB38="","",IF($FI38="Y",0,INDEX(Capacity!$S$3:$T$258,MATCH(MOD(INDEX(Capacity!$V$3:$W$258,MATCH(INDEX($J38:$FE38,1,$FJ38),Capacity!$V$3:$V$258,0),2)+LB$9,255),Capacity!$S$3:$S$258,0),2)))</f>
        <v/>
      </c>
      <c r="LC39" t="str">
        <f>IF(LC38="","",IF($FI38="Y",0,INDEX(Capacity!$S$3:$T$258,MATCH(MOD(INDEX(Capacity!$V$3:$W$258,MATCH(INDEX($J38:$FE38,1,$FJ38),Capacity!$V$3:$V$258,0),2)+LC$9,255),Capacity!$S$3:$S$258,0),2)))</f>
        <v/>
      </c>
      <c r="LD39" t="str">
        <f>IF(LD38="","",IF($FI38="Y",0,INDEX(Capacity!$S$3:$T$258,MATCH(MOD(INDEX(Capacity!$V$3:$W$258,MATCH(INDEX($J38:$FE38,1,$FJ38),Capacity!$V$3:$V$258,0),2)+LD$9,255),Capacity!$S$3:$S$258,0),2)))</f>
        <v/>
      </c>
      <c r="LE39" t="str">
        <f>IF(LE38="","",IF($FI38="Y",0,INDEX(Capacity!$S$3:$T$258,MATCH(MOD(INDEX(Capacity!$V$3:$W$258,MATCH(INDEX($J38:$FE38,1,$FJ38),Capacity!$V$3:$V$258,0),2)+LE$9,255),Capacity!$S$3:$S$258,0),2)))</f>
        <v/>
      </c>
      <c r="LF39" t="str">
        <f>IF(LF38="","",IF($FI38="Y",0,INDEX(Capacity!$S$3:$T$258,MATCH(MOD(INDEX(Capacity!$V$3:$W$258,MATCH(INDEX($J38:$FE38,1,$FJ38),Capacity!$V$3:$V$258,0),2)+LF$9,255),Capacity!$S$3:$S$258,0),2)))</f>
        <v/>
      </c>
      <c r="LG39" t="str">
        <f>IF(LG38="","",IF($FI38="Y",0,INDEX(Capacity!$S$3:$T$258,MATCH(MOD(INDEX(Capacity!$V$3:$W$258,MATCH(INDEX($J38:$FE38,1,$FJ38),Capacity!$V$3:$V$258,0),2)+LG$9,255),Capacity!$S$3:$S$258,0),2)))</f>
        <v/>
      </c>
      <c r="LH39" t="str">
        <f>IF(LH38="","",IF($FI38="Y",0,INDEX(Capacity!$S$3:$T$258,MATCH(MOD(INDEX(Capacity!$V$3:$W$258,MATCH(INDEX($J38:$FE38,1,$FJ38),Capacity!$V$3:$V$258,0),2)+LH$9,255),Capacity!$S$3:$S$258,0),2)))</f>
        <v/>
      </c>
    </row>
    <row r="40" spans="9:320" x14ac:dyDescent="0.25">
      <c r="I40" s="7">
        <f t="shared" si="26"/>
        <v>31</v>
      </c>
      <c r="J40" t="str">
        <f t="shared" si="45"/>
        <v/>
      </c>
      <c r="K40" t="str">
        <f t="shared" si="45"/>
        <v/>
      </c>
      <c r="L40" t="str">
        <f t="shared" si="45"/>
        <v/>
      </c>
      <c r="M40" t="str">
        <f t="shared" si="45"/>
        <v/>
      </c>
      <c r="N40" t="str">
        <f t="shared" si="45"/>
        <v/>
      </c>
      <c r="O40" t="str">
        <f t="shared" si="45"/>
        <v/>
      </c>
      <c r="P40" t="str">
        <f t="shared" si="45"/>
        <v/>
      </c>
      <c r="Q40" t="str">
        <f t="shared" si="45"/>
        <v/>
      </c>
      <c r="R40" t="str">
        <f t="shared" si="45"/>
        <v/>
      </c>
      <c r="S40" t="str">
        <f t="shared" si="45"/>
        <v/>
      </c>
      <c r="T40" t="str">
        <f t="shared" si="45"/>
        <v/>
      </c>
      <c r="U40" t="str">
        <f t="shared" si="45"/>
        <v/>
      </c>
      <c r="V40" t="str">
        <f t="shared" si="45"/>
        <v/>
      </c>
      <c r="W40" t="str">
        <f t="shared" si="45"/>
        <v/>
      </c>
      <c r="X40" t="str">
        <f t="shared" si="45"/>
        <v/>
      </c>
      <c r="Y40" t="str">
        <f t="shared" si="45"/>
        <v/>
      </c>
      <c r="Z40" t="str">
        <f t="shared" si="48"/>
        <v/>
      </c>
      <c r="AA40" t="str">
        <f t="shared" si="48"/>
        <v/>
      </c>
      <c r="AB40" t="str">
        <f t="shared" si="48"/>
        <v/>
      </c>
      <c r="AC40" t="str">
        <f t="shared" si="48"/>
        <v/>
      </c>
      <c r="AD40" t="str">
        <f t="shared" si="48"/>
        <v/>
      </c>
      <c r="AE40" t="str">
        <f t="shared" si="48"/>
        <v/>
      </c>
      <c r="AF40" t="str">
        <f t="shared" si="48"/>
        <v/>
      </c>
      <c r="AG40" t="str">
        <f t="shared" si="48"/>
        <v/>
      </c>
      <c r="AH40" t="str">
        <f t="shared" si="48"/>
        <v/>
      </c>
      <c r="AI40" t="str">
        <f t="shared" si="48"/>
        <v/>
      </c>
      <c r="AJ40" t="str">
        <f t="shared" si="48"/>
        <v/>
      </c>
      <c r="AK40" t="str">
        <f t="shared" si="48"/>
        <v/>
      </c>
      <c r="AL40" t="str">
        <f t="shared" si="48"/>
        <v/>
      </c>
      <c r="AM40" t="str">
        <f t="shared" si="48"/>
        <v/>
      </c>
      <c r="AN40">
        <f t="shared" si="48"/>
        <v>0</v>
      </c>
      <c r="AO40">
        <f t="shared" si="48"/>
        <v>56</v>
      </c>
      <c r="AP40">
        <f t="shared" si="42"/>
        <v>205</v>
      </c>
      <c r="AQ40">
        <f t="shared" si="42"/>
        <v>192</v>
      </c>
      <c r="AR40">
        <f t="shared" si="42"/>
        <v>235</v>
      </c>
      <c r="AS40">
        <f t="shared" si="42"/>
        <v>173</v>
      </c>
      <c r="AT40">
        <f t="shared" si="42"/>
        <v>4</v>
      </c>
      <c r="AU40">
        <f t="shared" si="42"/>
        <v>25</v>
      </c>
      <c r="AV40">
        <f t="shared" si="42"/>
        <v>184</v>
      </c>
      <c r="AW40">
        <f t="shared" si="42"/>
        <v>36</v>
      </c>
      <c r="AX40">
        <f t="shared" si="42"/>
        <v>238</v>
      </c>
      <c r="AY40">
        <f t="shared" si="42"/>
        <v>0</v>
      </c>
      <c r="AZ40">
        <f t="shared" si="42"/>
        <v>0</v>
      </c>
      <c r="BA40">
        <f t="shared" si="42"/>
        <v>0</v>
      </c>
      <c r="BB40">
        <f t="shared" si="42"/>
        <v>0</v>
      </c>
      <c r="BC40">
        <f t="shared" si="42"/>
        <v>0</v>
      </c>
      <c r="BD40">
        <f t="shared" si="42"/>
        <v>0</v>
      </c>
      <c r="BE40">
        <f t="shared" si="42"/>
        <v>0</v>
      </c>
      <c r="BF40">
        <f t="shared" si="40"/>
        <v>0</v>
      </c>
      <c r="BG40">
        <f t="shared" si="40"/>
        <v>0</v>
      </c>
      <c r="BH40">
        <f t="shared" si="40"/>
        <v>0</v>
      </c>
      <c r="BI40">
        <f t="shared" si="40"/>
        <v>0</v>
      </c>
      <c r="BJ40">
        <f t="shared" si="40"/>
        <v>0</v>
      </c>
      <c r="BK40">
        <f t="shared" si="40"/>
        <v>0</v>
      </c>
      <c r="BL40">
        <f t="shared" si="40"/>
        <v>0</v>
      </c>
      <c r="BM40">
        <f t="shared" si="40"/>
        <v>0</v>
      </c>
      <c r="BN40">
        <f t="shared" si="40"/>
        <v>0</v>
      </c>
      <c r="BO40">
        <f t="shared" si="40"/>
        <v>0</v>
      </c>
      <c r="BP40">
        <f t="shared" si="40"/>
        <v>0</v>
      </c>
      <c r="BQ40">
        <f t="shared" si="40"/>
        <v>0</v>
      </c>
      <c r="BR40">
        <f t="shared" si="40"/>
        <v>0</v>
      </c>
      <c r="BS40">
        <f t="shared" si="40"/>
        <v>0</v>
      </c>
      <c r="BT40">
        <f t="shared" si="40"/>
        <v>0</v>
      </c>
      <c r="BU40">
        <f t="shared" si="40"/>
        <v>0</v>
      </c>
      <c r="BV40">
        <f t="shared" si="43"/>
        <v>0</v>
      </c>
      <c r="BW40">
        <f t="shared" si="43"/>
        <v>0</v>
      </c>
      <c r="BX40">
        <f t="shared" si="43"/>
        <v>0</v>
      </c>
      <c r="BY40">
        <f t="shared" si="43"/>
        <v>0</v>
      </c>
      <c r="BZ40">
        <f t="shared" si="43"/>
        <v>0</v>
      </c>
      <c r="CA40">
        <f t="shared" si="43"/>
        <v>0</v>
      </c>
      <c r="CB40">
        <f t="shared" si="43"/>
        <v>0</v>
      </c>
      <c r="CC40">
        <f t="shared" si="43"/>
        <v>0</v>
      </c>
      <c r="CD40">
        <f t="shared" si="43"/>
        <v>0</v>
      </c>
      <c r="CE40">
        <f t="shared" si="43"/>
        <v>0</v>
      </c>
      <c r="CF40">
        <f t="shared" si="43"/>
        <v>0</v>
      </c>
      <c r="CG40">
        <f t="shared" si="43"/>
        <v>0</v>
      </c>
      <c r="CH40">
        <f t="shared" si="43"/>
        <v>0</v>
      </c>
      <c r="CI40">
        <f t="shared" si="43"/>
        <v>0</v>
      </c>
      <c r="CJ40">
        <f t="shared" si="43"/>
        <v>0</v>
      </c>
      <c r="CK40">
        <f t="shared" si="43"/>
        <v>0</v>
      </c>
      <c r="CL40">
        <f t="shared" si="46"/>
        <v>0</v>
      </c>
      <c r="CM40">
        <f t="shared" si="46"/>
        <v>0</v>
      </c>
      <c r="CN40">
        <f t="shared" si="46"/>
        <v>0</v>
      </c>
      <c r="CO40">
        <f t="shared" si="46"/>
        <v>0</v>
      </c>
      <c r="CP40">
        <f t="shared" si="46"/>
        <v>0</v>
      </c>
      <c r="CQ40">
        <f t="shared" si="46"/>
        <v>0</v>
      </c>
      <c r="CR40">
        <f t="shared" si="46"/>
        <v>0</v>
      </c>
      <c r="CS40">
        <f t="shared" si="46"/>
        <v>0</v>
      </c>
      <c r="CT40">
        <f t="shared" si="46"/>
        <v>0</v>
      </c>
      <c r="CU40">
        <f t="shared" si="46"/>
        <v>0</v>
      </c>
      <c r="CV40">
        <f t="shared" si="46"/>
        <v>0</v>
      </c>
      <c r="CW40">
        <f t="shared" si="46"/>
        <v>0</v>
      </c>
      <c r="CX40">
        <f t="shared" si="46"/>
        <v>0</v>
      </c>
      <c r="CY40">
        <f t="shared" si="46"/>
        <v>0</v>
      </c>
      <c r="CZ40">
        <f t="shared" si="46"/>
        <v>0</v>
      </c>
      <c r="DA40">
        <f t="shared" si="46"/>
        <v>0</v>
      </c>
      <c r="DB40">
        <f t="shared" si="49"/>
        <v>0</v>
      </c>
      <c r="DC40">
        <f t="shared" si="47"/>
        <v>0</v>
      </c>
      <c r="DD40">
        <f t="shared" si="47"/>
        <v>0</v>
      </c>
      <c r="DE40">
        <f t="shared" si="47"/>
        <v>0</v>
      </c>
      <c r="DF40">
        <f t="shared" si="47"/>
        <v>0</v>
      </c>
      <c r="DG40">
        <f t="shared" si="47"/>
        <v>0</v>
      </c>
      <c r="DH40">
        <f t="shared" si="47"/>
        <v>0</v>
      </c>
      <c r="DI40">
        <f t="shared" si="47"/>
        <v>0</v>
      </c>
      <c r="DJ40">
        <f t="shared" si="47"/>
        <v>0</v>
      </c>
      <c r="DK40">
        <f t="shared" si="47"/>
        <v>0</v>
      </c>
      <c r="DL40">
        <f t="shared" si="47"/>
        <v>0</v>
      </c>
      <c r="DM40">
        <f t="shared" si="47"/>
        <v>0</v>
      </c>
      <c r="DN40">
        <f t="shared" si="47"/>
        <v>0</v>
      </c>
      <c r="DO40">
        <f t="shared" si="47"/>
        <v>0</v>
      </c>
      <c r="DP40">
        <f t="shared" si="47"/>
        <v>0</v>
      </c>
      <c r="DQ40">
        <f t="shared" si="47"/>
        <v>0</v>
      </c>
      <c r="DR40">
        <f t="shared" si="47"/>
        <v>0</v>
      </c>
      <c r="DS40">
        <f t="shared" si="47"/>
        <v>0</v>
      </c>
      <c r="DT40">
        <f t="shared" si="47"/>
        <v>0</v>
      </c>
      <c r="DU40">
        <f t="shared" si="47"/>
        <v>0</v>
      </c>
      <c r="DV40">
        <f t="shared" si="47"/>
        <v>0</v>
      </c>
      <c r="DW40">
        <f t="shared" si="47"/>
        <v>0</v>
      </c>
      <c r="DX40">
        <f t="shared" si="39"/>
        <v>0</v>
      </c>
      <c r="DY40">
        <f t="shared" si="39"/>
        <v>0</v>
      </c>
      <c r="DZ40">
        <f t="shared" si="39"/>
        <v>0</v>
      </c>
      <c r="EA40">
        <f t="shared" si="39"/>
        <v>0</v>
      </c>
      <c r="EB40">
        <f t="shared" si="39"/>
        <v>0</v>
      </c>
      <c r="EC40">
        <f t="shared" si="39"/>
        <v>0</v>
      </c>
      <c r="ED40">
        <f t="shared" si="39"/>
        <v>0</v>
      </c>
      <c r="EE40">
        <f t="shared" si="39"/>
        <v>0</v>
      </c>
      <c r="EF40">
        <f t="shared" si="39"/>
        <v>0</v>
      </c>
      <c r="EG40">
        <f t="shared" si="39"/>
        <v>0</v>
      </c>
      <c r="EH40">
        <f t="shared" si="39"/>
        <v>0</v>
      </c>
      <c r="EI40">
        <f t="shared" si="39"/>
        <v>0</v>
      </c>
      <c r="EJ40">
        <f t="shared" si="44"/>
        <v>0</v>
      </c>
      <c r="EK40">
        <f t="shared" si="44"/>
        <v>0</v>
      </c>
      <c r="EL40">
        <f t="shared" si="44"/>
        <v>0</v>
      </c>
      <c r="EM40">
        <f t="shared" si="44"/>
        <v>0</v>
      </c>
      <c r="EN40">
        <f t="shared" si="44"/>
        <v>0</v>
      </c>
      <c r="EO40">
        <f t="shared" si="44"/>
        <v>0</v>
      </c>
      <c r="EP40">
        <f t="shared" si="44"/>
        <v>0</v>
      </c>
      <c r="EQ40">
        <f t="shared" si="44"/>
        <v>0</v>
      </c>
      <c r="ER40">
        <f t="shared" si="44"/>
        <v>0</v>
      </c>
      <c r="ES40">
        <f t="shared" si="44"/>
        <v>0</v>
      </c>
      <c r="ET40">
        <f t="shared" si="44"/>
        <v>0</v>
      </c>
      <c r="EU40">
        <f t="shared" si="44"/>
        <v>0</v>
      </c>
      <c r="EV40">
        <f t="shared" si="44"/>
        <v>0</v>
      </c>
      <c r="EW40">
        <f t="shared" si="44"/>
        <v>0</v>
      </c>
      <c r="EX40">
        <f t="shared" si="44"/>
        <v>0</v>
      </c>
      <c r="EY40">
        <f t="shared" si="44"/>
        <v>0</v>
      </c>
      <c r="EZ40">
        <f t="shared" si="44"/>
        <v>0</v>
      </c>
      <c r="FA40">
        <f t="shared" si="44"/>
        <v>0</v>
      </c>
      <c r="FB40">
        <f t="shared" si="44"/>
        <v>0</v>
      </c>
      <c r="FC40">
        <f t="shared" si="44"/>
        <v>0</v>
      </c>
      <c r="FD40">
        <f t="shared" si="44"/>
        <v>0</v>
      </c>
      <c r="FE40">
        <f t="shared" si="44"/>
        <v>0</v>
      </c>
      <c r="FG40" s="48" t="str">
        <f t="shared" si="27"/>
        <v/>
      </c>
      <c r="FI40" s="1" t="str">
        <f t="shared" si="24"/>
        <v/>
      </c>
      <c r="FJ40">
        <f t="shared" si="25"/>
        <v>32</v>
      </c>
      <c r="FK40">
        <f>FM8-FJ39+1</f>
        <v>13</v>
      </c>
      <c r="FM40">
        <f>IF(FM39="","",IF($FI39="Y",0,INDEX(Capacity!$S$3:$T$258,MATCH(MOD(INDEX(Capacity!$V$3:$W$258,MATCH(INDEX($J39:$FE39,1,$FJ39),Capacity!$V$3:$V$258,0),2)+FM$9,255),Capacity!$S$3:$S$258,0),2)))</f>
        <v>142</v>
      </c>
      <c r="FN40">
        <f>IF(FN39="","",IF($FI39="Y",0,INDEX(Capacity!$S$3:$T$258,MATCH(MOD(INDEX(Capacity!$V$3:$W$258,MATCH(INDEX($J39:$FE39,1,$FJ39),Capacity!$V$3:$V$258,0),2)+FN$9,255),Capacity!$S$3:$S$258,0),2)))</f>
        <v>108</v>
      </c>
      <c r="FO40">
        <f>IF(FO39="","",IF($FI39="Y",0,INDEX(Capacity!$S$3:$T$258,MATCH(MOD(INDEX(Capacity!$V$3:$W$258,MATCH(INDEX($J39:$FE39,1,$FJ39),Capacity!$V$3:$V$258,0),2)+FO$9,255),Capacity!$S$3:$S$258,0),2)))</f>
        <v>97</v>
      </c>
      <c r="FP40">
        <f>IF(FP39="","",IF($FI39="Y",0,INDEX(Capacity!$S$3:$T$258,MATCH(MOD(INDEX(Capacity!$V$3:$W$258,MATCH(INDEX($J39:$FE39,1,$FJ39),Capacity!$V$3:$V$258,0),2)+FP$9,255),Capacity!$S$3:$S$258,0),2)))</f>
        <v>193</v>
      </c>
      <c r="FQ40">
        <f>IF(FQ39="","",IF($FI39="Y",0,INDEX(Capacity!$S$3:$T$258,MATCH(MOD(INDEX(Capacity!$V$3:$W$258,MATCH(INDEX($J39:$FE39,1,$FJ39),Capacity!$V$3:$V$258,0),2)+FQ$9,255),Capacity!$S$3:$S$258,0),2)))</f>
        <v>185</v>
      </c>
      <c r="FR40">
        <f>IF(FR39="","",IF($FI39="Y",0,INDEX(Capacity!$S$3:$T$258,MATCH(MOD(INDEX(Capacity!$V$3:$W$258,MATCH(INDEX($J39:$FE39,1,$FJ39),Capacity!$V$3:$V$258,0),2)+FR$9,255),Capacity!$S$3:$S$258,0),2)))</f>
        <v>237</v>
      </c>
      <c r="FS40">
        <f>IF(FS39="","",IF($FI39="Y",0,INDEX(Capacity!$S$3:$T$258,MATCH(MOD(INDEX(Capacity!$V$3:$W$258,MATCH(INDEX($J39:$FE39,1,$FJ39),Capacity!$V$3:$V$258,0),2)+FS$9,255),Capacity!$S$3:$S$258,0),2)))</f>
        <v>47</v>
      </c>
      <c r="FT40">
        <f>IF(FT39="","",IF($FI39="Y",0,INDEX(Capacity!$S$3:$T$258,MATCH(MOD(INDEX(Capacity!$V$3:$W$258,MATCH(INDEX($J39:$FE39,1,$FJ39),Capacity!$V$3:$V$258,0),2)+FT$9,255),Capacity!$S$3:$S$258,0),2)))</f>
        <v>161</v>
      </c>
      <c r="FU40">
        <f>IF(FU39="","",IF($FI39="Y",0,INDEX(Capacity!$S$3:$T$258,MATCH(MOD(INDEX(Capacity!$V$3:$W$258,MATCH(INDEX($J39:$FE39,1,$FJ39),Capacity!$V$3:$V$258,0),2)+FU$9,255),Capacity!$S$3:$S$258,0),2)))</f>
        <v>182</v>
      </c>
      <c r="FV40">
        <f>IF(FV39="","",IF($FI39="Y",0,INDEX(Capacity!$S$3:$T$258,MATCH(MOD(INDEX(Capacity!$V$3:$W$258,MATCH(INDEX($J39:$FE39,1,$FJ39),Capacity!$V$3:$V$258,0),2)+FV$9,255),Capacity!$S$3:$S$258,0),2)))</f>
        <v>192</v>
      </c>
      <c r="FW40">
        <f>IF(FW39="","",IF($FI39="Y",0,INDEX(Capacity!$S$3:$T$258,MATCH(MOD(INDEX(Capacity!$V$3:$W$258,MATCH(INDEX($J39:$FE39,1,$FJ39),Capacity!$V$3:$V$258,0),2)+FW$9,255),Capacity!$S$3:$S$258,0),2)))</f>
        <v>238</v>
      </c>
      <c r="FX40" t="str">
        <f>IF(FX39="","",IF($FI39="Y",0,INDEX(Capacity!$S$3:$T$258,MATCH(MOD(INDEX(Capacity!$V$3:$W$258,MATCH(INDEX($J39:$FE39,1,$FJ39),Capacity!$V$3:$V$258,0),2)+FX$9,255),Capacity!$S$3:$S$258,0),2)))</f>
        <v/>
      </c>
      <c r="FY40" t="str">
        <f>IF(FY39="","",IF($FI39="Y",0,INDEX(Capacity!$S$3:$T$258,MATCH(MOD(INDEX(Capacity!$V$3:$W$258,MATCH(INDEX($J39:$FE39,1,$FJ39),Capacity!$V$3:$V$258,0),2)+FY$9,255),Capacity!$S$3:$S$258,0),2)))</f>
        <v/>
      </c>
      <c r="FZ40" t="str">
        <f>IF(FZ39="","",IF($FI39="Y",0,INDEX(Capacity!$S$3:$T$258,MATCH(MOD(INDEX(Capacity!$V$3:$W$258,MATCH(INDEX($J39:$FE39,1,$FJ39),Capacity!$V$3:$V$258,0),2)+FZ$9,255),Capacity!$S$3:$S$258,0),2)))</f>
        <v/>
      </c>
      <c r="GA40" t="str">
        <f>IF(GA39="","",IF($FI39="Y",0,INDEX(Capacity!$S$3:$T$258,MATCH(MOD(INDEX(Capacity!$V$3:$W$258,MATCH(INDEX($J39:$FE39,1,$FJ39),Capacity!$V$3:$V$258,0),2)+GA$9,255),Capacity!$S$3:$S$258,0),2)))</f>
        <v/>
      </c>
      <c r="GB40" t="str">
        <f>IF(GB39="","",IF($FI39="Y",0,INDEX(Capacity!$S$3:$T$258,MATCH(MOD(INDEX(Capacity!$V$3:$W$258,MATCH(INDEX($J39:$FE39,1,$FJ39),Capacity!$V$3:$V$258,0),2)+GB$9,255),Capacity!$S$3:$S$258,0),2)))</f>
        <v/>
      </c>
      <c r="GC40" t="str">
        <f>IF(GC39="","",IF($FI39="Y",0,INDEX(Capacity!$S$3:$T$258,MATCH(MOD(INDEX(Capacity!$V$3:$W$258,MATCH(INDEX($J39:$FE39,1,$FJ39),Capacity!$V$3:$V$258,0),2)+GC$9,255),Capacity!$S$3:$S$258,0),2)))</f>
        <v/>
      </c>
      <c r="GD40" t="str">
        <f>IF(GD39="","",IF($FI39="Y",0,INDEX(Capacity!$S$3:$T$258,MATCH(MOD(INDEX(Capacity!$V$3:$W$258,MATCH(INDEX($J39:$FE39,1,$FJ39),Capacity!$V$3:$V$258,0),2)+GD$9,255),Capacity!$S$3:$S$258,0),2)))</f>
        <v/>
      </c>
      <c r="GE40" t="str">
        <f>IF(GE39="","",IF($FI39="Y",0,INDEX(Capacity!$S$3:$T$258,MATCH(MOD(INDEX(Capacity!$V$3:$W$258,MATCH(INDEX($J39:$FE39,1,$FJ39),Capacity!$V$3:$V$258,0),2)+GE$9,255),Capacity!$S$3:$S$258,0),2)))</f>
        <v/>
      </c>
      <c r="GF40" t="str">
        <f>IF(GF39="","",IF($FI39="Y",0,INDEX(Capacity!$S$3:$T$258,MATCH(MOD(INDEX(Capacity!$V$3:$W$258,MATCH(INDEX($J39:$FE39,1,$FJ39),Capacity!$V$3:$V$258,0),2)+GF$9,255),Capacity!$S$3:$S$258,0),2)))</f>
        <v/>
      </c>
      <c r="GG40" t="str">
        <f>IF(GG39="","",IF($FI39="Y",0,INDEX(Capacity!$S$3:$T$258,MATCH(MOD(INDEX(Capacity!$V$3:$W$258,MATCH(INDEX($J39:$FE39,1,$FJ39),Capacity!$V$3:$V$258,0),2)+GG$9,255),Capacity!$S$3:$S$258,0),2)))</f>
        <v/>
      </c>
      <c r="GH40" t="str">
        <f>IF(GH39="","",IF($FI39="Y",0,INDEX(Capacity!$S$3:$T$258,MATCH(MOD(INDEX(Capacity!$V$3:$W$258,MATCH(INDEX($J39:$FE39,1,$FJ39),Capacity!$V$3:$V$258,0),2)+GH$9,255),Capacity!$S$3:$S$258,0),2)))</f>
        <v/>
      </c>
      <c r="GI40" t="str">
        <f>IF(GI39="","",IF($FI39="Y",0,INDEX(Capacity!$S$3:$T$258,MATCH(MOD(INDEX(Capacity!$V$3:$W$258,MATCH(INDEX($J39:$FE39,1,$FJ39),Capacity!$V$3:$V$258,0),2)+GI$9,255),Capacity!$S$3:$S$258,0),2)))</f>
        <v/>
      </c>
      <c r="GJ40" t="str">
        <f>IF(GJ39="","",IF($FI39="Y",0,INDEX(Capacity!$S$3:$T$258,MATCH(MOD(INDEX(Capacity!$V$3:$W$258,MATCH(INDEX($J39:$FE39,1,$FJ39),Capacity!$V$3:$V$258,0),2)+GJ$9,255),Capacity!$S$3:$S$258,0),2)))</f>
        <v/>
      </c>
      <c r="GK40" t="str">
        <f>IF(GK39="","",IF($FI39="Y",0,INDEX(Capacity!$S$3:$T$258,MATCH(MOD(INDEX(Capacity!$V$3:$W$258,MATCH(INDEX($J39:$FE39,1,$FJ39),Capacity!$V$3:$V$258,0),2)+GK$9,255),Capacity!$S$3:$S$258,0),2)))</f>
        <v/>
      </c>
      <c r="GL40" t="str">
        <f>IF(GL39="","",IF($FI39="Y",0,INDEX(Capacity!$S$3:$T$258,MATCH(MOD(INDEX(Capacity!$V$3:$W$258,MATCH(INDEX($J39:$FE39,1,$FJ39),Capacity!$V$3:$V$258,0),2)+GL$9,255),Capacity!$S$3:$S$258,0),2)))</f>
        <v/>
      </c>
      <c r="GM40" t="str">
        <f>IF(GM39="","",IF($FI39="Y",0,INDEX(Capacity!$S$3:$T$258,MATCH(MOD(INDEX(Capacity!$V$3:$W$258,MATCH(INDEX($J39:$FE39,1,$FJ39),Capacity!$V$3:$V$258,0),2)+GM$9,255),Capacity!$S$3:$S$258,0),2)))</f>
        <v/>
      </c>
      <c r="GN40" t="str">
        <f>IF(GN39="","",IF($FI39="Y",0,INDEX(Capacity!$S$3:$T$258,MATCH(MOD(INDEX(Capacity!$V$3:$W$258,MATCH(INDEX($J39:$FE39,1,$FJ39),Capacity!$V$3:$V$258,0),2)+GN$9,255),Capacity!$S$3:$S$258,0),2)))</f>
        <v/>
      </c>
      <c r="GO40" t="str">
        <f>IF(GO39="","",IF($FI39="Y",0,INDEX(Capacity!$S$3:$T$258,MATCH(MOD(INDEX(Capacity!$V$3:$W$258,MATCH(INDEX($J39:$FE39,1,$FJ39),Capacity!$V$3:$V$258,0),2)+GO$9,255),Capacity!$S$3:$S$258,0),2)))</f>
        <v/>
      </c>
      <c r="GP40" t="str">
        <f>IF(GP39="","",IF($FI39="Y",0,INDEX(Capacity!$S$3:$T$258,MATCH(MOD(INDEX(Capacity!$V$3:$W$258,MATCH(INDEX($J39:$FE39,1,$FJ39),Capacity!$V$3:$V$258,0),2)+GP$9,255),Capacity!$S$3:$S$258,0),2)))</f>
        <v/>
      </c>
      <c r="GQ40" t="str">
        <f>IF(GQ39="","",IF($FI39="Y",0,INDEX(Capacity!$S$3:$T$258,MATCH(MOD(INDEX(Capacity!$V$3:$W$258,MATCH(INDEX($J39:$FE39,1,$FJ39),Capacity!$V$3:$V$258,0),2)+GQ$9,255),Capacity!$S$3:$S$258,0),2)))</f>
        <v/>
      </c>
      <c r="GR40" t="str">
        <f>IF(GR39="","",IF($FI39="Y",0,INDEX(Capacity!$S$3:$T$258,MATCH(MOD(INDEX(Capacity!$V$3:$W$258,MATCH(INDEX($J39:$FE39,1,$FJ39),Capacity!$V$3:$V$258,0),2)+GR$9,255),Capacity!$S$3:$S$258,0),2)))</f>
        <v/>
      </c>
      <c r="GS40" t="str">
        <f>IF(GS39="","",IF($FI39="Y",0,INDEX(Capacity!$S$3:$T$258,MATCH(MOD(INDEX(Capacity!$V$3:$W$258,MATCH(INDEX($J39:$FE39,1,$FJ39),Capacity!$V$3:$V$258,0),2)+GS$9,255),Capacity!$S$3:$S$258,0),2)))</f>
        <v/>
      </c>
      <c r="GT40" t="str">
        <f>IF(GT39="","",IF($FI39="Y",0,INDEX(Capacity!$S$3:$T$258,MATCH(MOD(INDEX(Capacity!$V$3:$W$258,MATCH(INDEX($J39:$FE39,1,$FJ39),Capacity!$V$3:$V$258,0),2)+GT$9,255),Capacity!$S$3:$S$258,0),2)))</f>
        <v/>
      </c>
      <c r="GU40" t="str">
        <f>IF(GU39="","",IF($FI39="Y",0,INDEX(Capacity!$S$3:$T$258,MATCH(MOD(INDEX(Capacity!$V$3:$W$258,MATCH(INDEX($J39:$FE39,1,$FJ39),Capacity!$V$3:$V$258,0),2)+GU$9,255),Capacity!$S$3:$S$258,0),2)))</f>
        <v/>
      </c>
      <c r="GV40" t="str">
        <f>IF(GV39="","",IF($FI39="Y",0,INDEX(Capacity!$S$3:$T$258,MATCH(MOD(INDEX(Capacity!$V$3:$W$258,MATCH(INDEX($J39:$FE39,1,$FJ39),Capacity!$V$3:$V$258,0),2)+GV$9,255),Capacity!$S$3:$S$258,0),2)))</f>
        <v/>
      </c>
      <c r="GW40" t="str">
        <f>IF(GW39="","",IF($FI39="Y",0,INDEX(Capacity!$S$3:$T$258,MATCH(MOD(INDEX(Capacity!$V$3:$W$258,MATCH(INDEX($J39:$FE39,1,$FJ39),Capacity!$V$3:$V$258,0),2)+GW$9,255),Capacity!$S$3:$S$258,0),2)))</f>
        <v/>
      </c>
      <c r="GX40" t="str">
        <f>IF(GX39="","",IF($FI39="Y",0,INDEX(Capacity!$S$3:$T$258,MATCH(MOD(INDEX(Capacity!$V$3:$W$258,MATCH(INDEX($J39:$FE39,1,$FJ39),Capacity!$V$3:$V$258,0),2)+GX$9,255),Capacity!$S$3:$S$258,0),2)))</f>
        <v/>
      </c>
      <c r="GY40" t="str">
        <f>IF(GY39="","",IF($FI39="Y",0,INDEX(Capacity!$S$3:$T$258,MATCH(MOD(INDEX(Capacity!$V$3:$W$258,MATCH(INDEX($J39:$FE39,1,$FJ39),Capacity!$V$3:$V$258,0),2)+GY$9,255),Capacity!$S$3:$S$258,0),2)))</f>
        <v/>
      </c>
      <c r="GZ40" t="str">
        <f>IF(GZ39="","",IF($FI39="Y",0,INDEX(Capacity!$S$3:$T$258,MATCH(MOD(INDEX(Capacity!$V$3:$W$258,MATCH(INDEX($J39:$FE39,1,$FJ39),Capacity!$V$3:$V$258,0),2)+GZ$9,255),Capacity!$S$3:$S$258,0),2)))</f>
        <v/>
      </c>
      <c r="HA40" t="str">
        <f>IF(HA39="","",IF($FI39="Y",0,INDEX(Capacity!$S$3:$T$258,MATCH(MOD(INDEX(Capacity!$V$3:$W$258,MATCH(INDEX($J39:$FE39,1,$FJ39),Capacity!$V$3:$V$258,0),2)+HA$9,255),Capacity!$S$3:$S$258,0),2)))</f>
        <v/>
      </c>
      <c r="HB40" t="str">
        <f>IF(HB39="","",IF($FI39="Y",0,INDEX(Capacity!$S$3:$T$258,MATCH(MOD(INDEX(Capacity!$V$3:$W$258,MATCH(INDEX($J39:$FE39,1,$FJ39),Capacity!$V$3:$V$258,0),2)+HB$9,255),Capacity!$S$3:$S$258,0),2)))</f>
        <v/>
      </c>
      <c r="HC40" t="str">
        <f>IF(HC39="","",IF($FI39="Y",0,INDEX(Capacity!$S$3:$T$258,MATCH(MOD(INDEX(Capacity!$V$3:$W$258,MATCH(INDEX($J39:$FE39,1,$FJ39),Capacity!$V$3:$V$258,0),2)+HC$9,255),Capacity!$S$3:$S$258,0),2)))</f>
        <v/>
      </c>
      <c r="HD40" t="str">
        <f>IF(HD39="","",IF($FI39="Y",0,INDEX(Capacity!$S$3:$T$258,MATCH(MOD(INDEX(Capacity!$V$3:$W$258,MATCH(INDEX($J39:$FE39,1,$FJ39),Capacity!$V$3:$V$258,0),2)+HD$9,255),Capacity!$S$3:$S$258,0),2)))</f>
        <v/>
      </c>
      <c r="HE40" t="str">
        <f>IF(HE39="","",IF($FI39="Y",0,INDEX(Capacity!$S$3:$T$258,MATCH(MOD(INDEX(Capacity!$V$3:$W$258,MATCH(INDEX($J39:$FE39,1,$FJ39),Capacity!$V$3:$V$258,0),2)+HE$9,255),Capacity!$S$3:$S$258,0),2)))</f>
        <v/>
      </c>
      <c r="HF40" t="str">
        <f>IF(HF39="","",IF($FI39="Y",0,INDEX(Capacity!$S$3:$T$258,MATCH(MOD(INDEX(Capacity!$V$3:$W$258,MATCH(INDEX($J39:$FE39,1,$FJ39),Capacity!$V$3:$V$258,0),2)+HF$9,255),Capacity!$S$3:$S$258,0),2)))</f>
        <v/>
      </c>
      <c r="HG40" t="str">
        <f>IF(HG39="","",IF($FI39="Y",0,INDEX(Capacity!$S$3:$T$258,MATCH(MOD(INDEX(Capacity!$V$3:$W$258,MATCH(INDEX($J39:$FE39,1,$FJ39),Capacity!$V$3:$V$258,0),2)+HG$9,255),Capacity!$S$3:$S$258,0),2)))</f>
        <v/>
      </c>
      <c r="HH40" t="str">
        <f>IF(HH39="","",IF($FI39="Y",0,INDEX(Capacity!$S$3:$T$258,MATCH(MOD(INDEX(Capacity!$V$3:$W$258,MATCH(INDEX($J39:$FE39,1,$FJ39),Capacity!$V$3:$V$258,0),2)+HH$9,255),Capacity!$S$3:$S$258,0),2)))</f>
        <v/>
      </c>
      <c r="HI40" t="str">
        <f>IF(HI39="","",IF($FI39="Y",0,INDEX(Capacity!$S$3:$T$258,MATCH(MOD(INDEX(Capacity!$V$3:$W$258,MATCH(INDEX($J39:$FE39,1,$FJ39),Capacity!$V$3:$V$258,0),2)+HI$9,255),Capacity!$S$3:$S$258,0),2)))</f>
        <v/>
      </c>
      <c r="HJ40" t="str">
        <f>IF(HJ39="","",IF($FI39="Y",0,INDEX(Capacity!$S$3:$T$258,MATCH(MOD(INDEX(Capacity!$V$3:$W$258,MATCH(INDEX($J39:$FE39,1,$FJ39),Capacity!$V$3:$V$258,0),2)+HJ$9,255),Capacity!$S$3:$S$258,0),2)))</f>
        <v/>
      </c>
      <c r="HK40" t="str">
        <f>IF(HK39="","",IF($FI39="Y",0,INDEX(Capacity!$S$3:$T$258,MATCH(MOD(INDEX(Capacity!$V$3:$W$258,MATCH(INDEX($J39:$FE39,1,$FJ39),Capacity!$V$3:$V$258,0),2)+HK$9,255),Capacity!$S$3:$S$258,0),2)))</f>
        <v/>
      </c>
      <c r="HL40" t="str">
        <f>IF(HL39="","",IF($FI39="Y",0,INDEX(Capacity!$S$3:$T$258,MATCH(MOD(INDEX(Capacity!$V$3:$W$258,MATCH(INDEX($J39:$FE39,1,$FJ39),Capacity!$V$3:$V$258,0),2)+HL$9,255),Capacity!$S$3:$S$258,0),2)))</f>
        <v/>
      </c>
      <c r="HM40" t="str">
        <f>IF(HM39="","",IF($FI39="Y",0,INDEX(Capacity!$S$3:$T$258,MATCH(MOD(INDEX(Capacity!$V$3:$W$258,MATCH(INDEX($J39:$FE39,1,$FJ39),Capacity!$V$3:$V$258,0),2)+HM$9,255),Capacity!$S$3:$S$258,0),2)))</f>
        <v/>
      </c>
      <c r="HN40" t="str">
        <f>IF(HN39="","",IF($FI39="Y",0,INDEX(Capacity!$S$3:$T$258,MATCH(MOD(INDEX(Capacity!$V$3:$W$258,MATCH(INDEX($J39:$FE39,1,$FJ39),Capacity!$V$3:$V$258,0),2)+HN$9,255),Capacity!$S$3:$S$258,0),2)))</f>
        <v/>
      </c>
      <c r="HO40" t="str">
        <f>IF(HO39="","",IF($FI39="Y",0,INDEX(Capacity!$S$3:$T$258,MATCH(MOD(INDEX(Capacity!$V$3:$W$258,MATCH(INDEX($J39:$FE39,1,$FJ39),Capacity!$V$3:$V$258,0),2)+HO$9,255),Capacity!$S$3:$S$258,0),2)))</f>
        <v/>
      </c>
      <c r="HP40" t="str">
        <f>IF(HP39="","",IF($FI39="Y",0,INDEX(Capacity!$S$3:$T$258,MATCH(MOD(INDEX(Capacity!$V$3:$W$258,MATCH(INDEX($J39:$FE39,1,$FJ39),Capacity!$V$3:$V$258,0),2)+HP$9,255),Capacity!$S$3:$S$258,0),2)))</f>
        <v/>
      </c>
      <c r="HQ40" t="str">
        <f>IF(HQ39="","",IF($FI39="Y",0,INDEX(Capacity!$S$3:$T$258,MATCH(MOD(INDEX(Capacity!$V$3:$W$258,MATCH(INDEX($J39:$FE39,1,$FJ39),Capacity!$V$3:$V$258,0),2)+HQ$9,255),Capacity!$S$3:$S$258,0),2)))</f>
        <v/>
      </c>
      <c r="HR40" t="str">
        <f>IF(HR39="","",IF($FI39="Y",0,INDEX(Capacity!$S$3:$T$258,MATCH(MOD(INDEX(Capacity!$V$3:$W$258,MATCH(INDEX($J39:$FE39,1,$FJ39),Capacity!$V$3:$V$258,0),2)+HR$9,255),Capacity!$S$3:$S$258,0),2)))</f>
        <v/>
      </c>
      <c r="HS40" t="str">
        <f>IF(HS39="","",IF($FI39="Y",0,INDEX(Capacity!$S$3:$T$258,MATCH(MOD(INDEX(Capacity!$V$3:$W$258,MATCH(INDEX($J39:$FE39,1,$FJ39),Capacity!$V$3:$V$258,0),2)+HS$9,255),Capacity!$S$3:$S$258,0),2)))</f>
        <v/>
      </c>
      <c r="HT40" t="str">
        <f>IF(HT39="","",IF($FI39="Y",0,INDEX(Capacity!$S$3:$T$258,MATCH(MOD(INDEX(Capacity!$V$3:$W$258,MATCH(INDEX($J39:$FE39,1,$FJ39),Capacity!$V$3:$V$258,0),2)+HT$9,255),Capacity!$S$3:$S$258,0),2)))</f>
        <v/>
      </c>
      <c r="HU40" t="str">
        <f>IF(HU39="","",IF($FI39="Y",0,INDEX(Capacity!$S$3:$T$258,MATCH(MOD(INDEX(Capacity!$V$3:$W$258,MATCH(INDEX($J39:$FE39,1,$FJ39),Capacity!$V$3:$V$258,0),2)+HU$9,255),Capacity!$S$3:$S$258,0),2)))</f>
        <v/>
      </c>
      <c r="HV40" t="str">
        <f>IF(HV39="","",IF($FI39="Y",0,INDEX(Capacity!$S$3:$T$258,MATCH(MOD(INDEX(Capacity!$V$3:$W$258,MATCH(INDEX($J39:$FE39,1,$FJ39),Capacity!$V$3:$V$258,0),2)+HV$9,255),Capacity!$S$3:$S$258,0),2)))</f>
        <v/>
      </c>
      <c r="HW40" t="str">
        <f>IF(HW39="","",IF($FI39="Y",0,INDEX(Capacity!$S$3:$T$258,MATCH(MOD(INDEX(Capacity!$V$3:$W$258,MATCH(INDEX($J39:$FE39,1,$FJ39),Capacity!$V$3:$V$258,0),2)+HW$9,255),Capacity!$S$3:$S$258,0),2)))</f>
        <v/>
      </c>
      <c r="HX40" t="str">
        <f>IF(HX39="","",IF($FI39="Y",0,INDEX(Capacity!$S$3:$T$258,MATCH(MOD(INDEX(Capacity!$V$3:$W$258,MATCH(INDEX($J39:$FE39,1,$FJ39),Capacity!$V$3:$V$258,0),2)+HX$9,255),Capacity!$S$3:$S$258,0),2)))</f>
        <v/>
      </c>
      <c r="HY40" t="str">
        <f>IF(HY39="","",IF($FI39="Y",0,INDEX(Capacity!$S$3:$T$258,MATCH(MOD(INDEX(Capacity!$V$3:$W$258,MATCH(INDEX($J39:$FE39,1,$FJ39),Capacity!$V$3:$V$258,0),2)+HY$9,255),Capacity!$S$3:$S$258,0),2)))</f>
        <v/>
      </c>
      <c r="HZ40" t="str">
        <f>IF(HZ39="","",IF($FI39="Y",0,INDEX(Capacity!$S$3:$T$258,MATCH(MOD(INDEX(Capacity!$V$3:$W$258,MATCH(INDEX($J39:$FE39,1,$FJ39),Capacity!$V$3:$V$258,0),2)+HZ$9,255),Capacity!$S$3:$S$258,0),2)))</f>
        <v/>
      </c>
      <c r="IA40" t="str">
        <f>IF(IA39="","",IF($FI39="Y",0,INDEX(Capacity!$S$3:$T$258,MATCH(MOD(INDEX(Capacity!$V$3:$W$258,MATCH(INDEX($J39:$FE39,1,$FJ39),Capacity!$V$3:$V$258,0),2)+IA$9,255),Capacity!$S$3:$S$258,0),2)))</f>
        <v/>
      </c>
      <c r="IB40" t="str">
        <f>IF(IB39="","",IF($FI39="Y",0,INDEX(Capacity!$S$3:$T$258,MATCH(MOD(INDEX(Capacity!$V$3:$W$258,MATCH(INDEX($J39:$FE39,1,$FJ39),Capacity!$V$3:$V$258,0),2)+IB$9,255),Capacity!$S$3:$S$258,0),2)))</f>
        <v/>
      </c>
      <c r="IC40" t="str">
        <f>IF(IC39="","",IF($FI39="Y",0,INDEX(Capacity!$S$3:$T$258,MATCH(MOD(INDEX(Capacity!$V$3:$W$258,MATCH(INDEX($J39:$FE39,1,$FJ39),Capacity!$V$3:$V$258,0),2)+IC$9,255),Capacity!$S$3:$S$258,0),2)))</f>
        <v/>
      </c>
      <c r="ID40" t="str">
        <f>IF(ID39="","",IF($FI39="Y",0,INDEX(Capacity!$S$3:$T$258,MATCH(MOD(INDEX(Capacity!$V$3:$W$258,MATCH(INDEX($J39:$FE39,1,$FJ39),Capacity!$V$3:$V$258,0),2)+ID$9,255),Capacity!$S$3:$S$258,0),2)))</f>
        <v/>
      </c>
      <c r="IE40" t="str">
        <f>IF(IE39="","",IF($FI39="Y",0,INDEX(Capacity!$S$3:$T$258,MATCH(MOD(INDEX(Capacity!$V$3:$W$258,MATCH(INDEX($J39:$FE39,1,$FJ39),Capacity!$V$3:$V$258,0),2)+IE$9,255),Capacity!$S$3:$S$258,0),2)))</f>
        <v/>
      </c>
      <c r="IF40" t="str">
        <f>IF(IF39="","",IF($FI39="Y",0,INDEX(Capacity!$S$3:$T$258,MATCH(MOD(INDEX(Capacity!$V$3:$W$258,MATCH(INDEX($J39:$FE39,1,$FJ39),Capacity!$V$3:$V$258,0),2)+IF$9,255),Capacity!$S$3:$S$258,0),2)))</f>
        <v/>
      </c>
      <c r="IG40" t="str">
        <f>IF(IG39="","",IF($FI39="Y",0,INDEX(Capacity!$S$3:$T$258,MATCH(MOD(INDEX(Capacity!$V$3:$W$258,MATCH(INDEX($J39:$FE39,1,$FJ39),Capacity!$V$3:$V$258,0),2)+IG$9,255),Capacity!$S$3:$S$258,0),2)))</f>
        <v/>
      </c>
      <c r="IH40" t="str">
        <f>IF(IH39="","",IF($FI39="Y",0,INDEX(Capacity!$S$3:$T$258,MATCH(MOD(INDEX(Capacity!$V$3:$W$258,MATCH(INDEX($J39:$FE39,1,$FJ39),Capacity!$V$3:$V$258,0),2)+IH$9,255),Capacity!$S$3:$S$258,0),2)))</f>
        <v/>
      </c>
      <c r="II40" t="str">
        <f>IF(II39="","",IF($FI39="Y",0,INDEX(Capacity!$S$3:$T$258,MATCH(MOD(INDEX(Capacity!$V$3:$W$258,MATCH(INDEX($J39:$FE39,1,$FJ39),Capacity!$V$3:$V$258,0),2)+II$9,255),Capacity!$S$3:$S$258,0),2)))</f>
        <v/>
      </c>
      <c r="IJ40" t="str">
        <f>IF(IJ39="","",IF($FI39="Y",0,INDEX(Capacity!$S$3:$T$258,MATCH(MOD(INDEX(Capacity!$V$3:$W$258,MATCH(INDEX($J39:$FE39,1,$FJ39),Capacity!$V$3:$V$258,0),2)+IJ$9,255),Capacity!$S$3:$S$258,0),2)))</f>
        <v/>
      </c>
      <c r="IK40" t="str">
        <f>IF(IK39="","",IF($FI39="Y",0,INDEX(Capacity!$S$3:$T$258,MATCH(MOD(INDEX(Capacity!$V$3:$W$258,MATCH(INDEX($J39:$FE39,1,$FJ39),Capacity!$V$3:$V$258,0),2)+IK$9,255),Capacity!$S$3:$S$258,0),2)))</f>
        <v/>
      </c>
      <c r="IL40" t="str">
        <f>IF(IL39="","",IF($FI39="Y",0,INDEX(Capacity!$S$3:$T$258,MATCH(MOD(INDEX(Capacity!$V$3:$W$258,MATCH(INDEX($J39:$FE39,1,$FJ39),Capacity!$V$3:$V$258,0),2)+IL$9,255),Capacity!$S$3:$S$258,0),2)))</f>
        <v/>
      </c>
      <c r="IM40" t="str">
        <f>IF(IM39="","",IF($FI39="Y",0,INDEX(Capacity!$S$3:$T$258,MATCH(MOD(INDEX(Capacity!$V$3:$W$258,MATCH(INDEX($J39:$FE39,1,$FJ39),Capacity!$V$3:$V$258,0),2)+IM$9,255),Capacity!$S$3:$S$258,0),2)))</f>
        <v/>
      </c>
      <c r="IN40" t="str">
        <f>IF(IN39="","",IF($FI39="Y",0,INDEX(Capacity!$S$3:$T$258,MATCH(MOD(INDEX(Capacity!$V$3:$W$258,MATCH(INDEX($J39:$FE39,1,$FJ39),Capacity!$V$3:$V$258,0),2)+IN$9,255),Capacity!$S$3:$S$258,0),2)))</f>
        <v/>
      </c>
      <c r="IO40" t="str">
        <f>IF(IO39="","",IF($FI39="Y",0,INDEX(Capacity!$S$3:$T$258,MATCH(MOD(INDEX(Capacity!$V$3:$W$258,MATCH(INDEX($J39:$FE39,1,$FJ39),Capacity!$V$3:$V$258,0),2)+IO$9,255),Capacity!$S$3:$S$258,0),2)))</f>
        <v/>
      </c>
      <c r="IP40" t="str">
        <f>IF(IP39="","",IF($FI39="Y",0,INDEX(Capacity!$S$3:$T$258,MATCH(MOD(INDEX(Capacity!$V$3:$W$258,MATCH(INDEX($J39:$FE39,1,$FJ39),Capacity!$V$3:$V$258,0),2)+IP$9,255),Capacity!$S$3:$S$258,0),2)))</f>
        <v/>
      </c>
      <c r="IQ40" t="str">
        <f>IF(IQ39="","",IF($FI39="Y",0,INDEX(Capacity!$S$3:$T$258,MATCH(MOD(INDEX(Capacity!$V$3:$W$258,MATCH(INDEX($J39:$FE39,1,$FJ39),Capacity!$V$3:$V$258,0),2)+IQ$9,255),Capacity!$S$3:$S$258,0),2)))</f>
        <v/>
      </c>
      <c r="IR40" t="str">
        <f>IF(IR39="","",IF($FI39="Y",0,INDEX(Capacity!$S$3:$T$258,MATCH(MOD(INDEX(Capacity!$V$3:$W$258,MATCH(INDEX($J39:$FE39,1,$FJ39),Capacity!$V$3:$V$258,0),2)+IR$9,255),Capacity!$S$3:$S$258,0),2)))</f>
        <v/>
      </c>
      <c r="IS40" t="str">
        <f>IF(IS39="","",IF($FI39="Y",0,INDEX(Capacity!$S$3:$T$258,MATCH(MOD(INDEX(Capacity!$V$3:$W$258,MATCH(INDEX($J39:$FE39,1,$FJ39),Capacity!$V$3:$V$258,0),2)+IS$9,255),Capacity!$S$3:$S$258,0),2)))</f>
        <v/>
      </c>
      <c r="IT40" t="str">
        <f>IF(IT39="","",IF($FI39="Y",0,INDEX(Capacity!$S$3:$T$258,MATCH(MOD(INDEX(Capacity!$V$3:$W$258,MATCH(INDEX($J39:$FE39,1,$FJ39),Capacity!$V$3:$V$258,0),2)+IT$9,255),Capacity!$S$3:$S$258,0),2)))</f>
        <v/>
      </c>
      <c r="IU40" t="str">
        <f>IF(IU39="","",IF($FI39="Y",0,INDEX(Capacity!$S$3:$T$258,MATCH(MOD(INDEX(Capacity!$V$3:$W$258,MATCH(INDEX($J39:$FE39,1,$FJ39),Capacity!$V$3:$V$258,0),2)+IU$9,255),Capacity!$S$3:$S$258,0),2)))</f>
        <v/>
      </c>
      <c r="IV40" t="str">
        <f>IF(IV39="","",IF($FI39="Y",0,INDEX(Capacity!$S$3:$T$258,MATCH(MOD(INDEX(Capacity!$V$3:$W$258,MATCH(INDEX($J39:$FE39,1,$FJ39),Capacity!$V$3:$V$258,0),2)+IV$9,255),Capacity!$S$3:$S$258,0),2)))</f>
        <v/>
      </c>
      <c r="IW40" t="str">
        <f>IF(IW39="","",IF($FI39="Y",0,INDEX(Capacity!$S$3:$T$258,MATCH(MOD(INDEX(Capacity!$V$3:$W$258,MATCH(INDEX($J39:$FE39,1,$FJ39),Capacity!$V$3:$V$258,0),2)+IW$9,255),Capacity!$S$3:$S$258,0),2)))</f>
        <v/>
      </c>
      <c r="IX40" t="str">
        <f>IF(IX39="","",IF($FI39="Y",0,INDEX(Capacity!$S$3:$T$258,MATCH(MOD(INDEX(Capacity!$V$3:$W$258,MATCH(INDEX($J39:$FE39,1,$FJ39),Capacity!$V$3:$V$258,0),2)+IX$9,255),Capacity!$S$3:$S$258,0),2)))</f>
        <v/>
      </c>
      <c r="IY40" t="str">
        <f>IF(IY39="","",IF($FI39="Y",0,INDEX(Capacity!$S$3:$T$258,MATCH(MOD(INDEX(Capacity!$V$3:$W$258,MATCH(INDEX($J39:$FE39,1,$FJ39),Capacity!$V$3:$V$258,0),2)+IY$9,255),Capacity!$S$3:$S$258,0),2)))</f>
        <v/>
      </c>
      <c r="IZ40" t="str">
        <f>IF(IZ39="","",IF($FI39="Y",0,INDEX(Capacity!$S$3:$T$258,MATCH(MOD(INDEX(Capacity!$V$3:$W$258,MATCH(INDEX($J39:$FE39,1,$FJ39),Capacity!$V$3:$V$258,0),2)+IZ$9,255),Capacity!$S$3:$S$258,0),2)))</f>
        <v/>
      </c>
      <c r="JA40" t="str">
        <f>IF(JA39="","",IF($FI39="Y",0,INDEX(Capacity!$S$3:$T$258,MATCH(MOD(INDEX(Capacity!$V$3:$W$258,MATCH(INDEX($J39:$FE39,1,$FJ39),Capacity!$V$3:$V$258,0),2)+JA$9,255),Capacity!$S$3:$S$258,0),2)))</f>
        <v/>
      </c>
      <c r="JB40" t="str">
        <f>IF(JB39="","",IF($FI39="Y",0,INDEX(Capacity!$S$3:$T$258,MATCH(MOD(INDEX(Capacity!$V$3:$W$258,MATCH(INDEX($J39:$FE39,1,$FJ39),Capacity!$V$3:$V$258,0),2)+JB$9,255),Capacity!$S$3:$S$258,0),2)))</f>
        <v/>
      </c>
      <c r="JC40" t="str">
        <f>IF(JC39="","",IF($FI39="Y",0,INDEX(Capacity!$S$3:$T$258,MATCH(MOD(INDEX(Capacity!$V$3:$W$258,MATCH(INDEX($J39:$FE39,1,$FJ39),Capacity!$V$3:$V$258,0),2)+JC$9,255),Capacity!$S$3:$S$258,0),2)))</f>
        <v/>
      </c>
      <c r="JD40" t="str">
        <f>IF(JD39="","",IF($FI39="Y",0,INDEX(Capacity!$S$3:$T$258,MATCH(MOD(INDEX(Capacity!$V$3:$W$258,MATCH(INDEX($J39:$FE39,1,$FJ39),Capacity!$V$3:$V$258,0),2)+JD$9,255),Capacity!$S$3:$S$258,0),2)))</f>
        <v/>
      </c>
      <c r="JE40" t="str">
        <f>IF(JE39="","",IF($FI39="Y",0,INDEX(Capacity!$S$3:$T$258,MATCH(MOD(INDEX(Capacity!$V$3:$W$258,MATCH(INDEX($J39:$FE39,1,$FJ39),Capacity!$V$3:$V$258,0),2)+JE$9,255),Capacity!$S$3:$S$258,0),2)))</f>
        <v/>
      </c>
      <c r="JF40" t="str">
        <f>IF(JF39="","",IF($FI39="Y",0,INDEX(Capacity!$S$3:$T$258,MATCH(MOD(INDEX(Capacity!$V$3:$W$258,MATCH(INDEX($J39:$FE39,1,$FJ39),Capacity!$V$3:$V$258,0),2)+JF$9,255),Capacity!$S$3:$S$258,0),2)))</f>
        <v/>
      </c>
      <c r="JG40" t="str">
        <f>IF(JG39="","",IF($FI39="Y",0,INDEX(Capacity!$S$3:$T$258,MATCH(MOD(INDEX(Capacity!$V$3:$W$258,MATCH(INDEX($J39:$FE39,1,$FJ39),Capacity!$V$3:$V$258,0),2)+JG$9,255),Capacity!$S$3:$S$258,0),2)))</f>
        <v/>
      </c>
      <c r="JH40" t="str">
        <f>IF(JH39="","",IF($FI39="Y",0,INDEX(Capacity!$S$3:$T$258,MATCH(MOD(INDEX(Capacity!$V$3:$W$258,MATCH(INDEX($J39:$FE39,1,$FJ39),Capacity!$V$3:$V$258,0),2)+JH$9,255),Capacity!$S$3:$S$258,0),2)))</f>
        <v/>
      </c>
      <c r="JI40" t="str">
        <f>IF(JI39="","",IF($FI39="Y",0,INDEX(Capacity!$S$3:$T$258,MATCH(MOD(INDEX(Capacity!$V$3:$W$258,MATCH(INDEX($J39:$FE39,1,$FJ39),Capacity!$V$3:$V$258,0),2)+JI$9,255),Capacity!$S$3:$S$258,0),2)))</f>
        <v/>
      </c>
      <c r="JJ40" t="str">
        <f>IF(JJ39="","",IF($FI39="Y",0,INDEX(Capacity!$S$3:$T$258,MATCH(MOD(INDEX(Capacity!$V$3:$W$258,MATCH(INDEX($J39:$FE39,1,$FJ39),Capacity!$V$3:$V$258,0),2)+JJ$9,255),Capacity!$S$3:$S$258,0),2)))</f>
        <v/>
      </c>
      <c r="JK40" t="str">
        <f>IF(JK39="","",IF($FI39="Y",0,INDEX(Capacity!$S$3:$T$258,MATCH(MOD(INDEX(Capacity!$V$3:$W$258,MATCH(INDEX($J39:$FE39,1,$FJ39),Capacity!$V$3:$V$258,0),2)+JK$9,255),Capacity!$S$3:$S$258,0),2)))</f>
        <v/>
      </c>
      <c r="JL40" t="str">
        <f>IF(JL39="","",IF($FI39="Y",0,INDEX(Capacity!$S$3:$T$258,MATCH(MOD(INDEX(Capacity!$V$3:$W$258,MATCH(INDEX($J39:$FE39,1,$FJ39),Capacity!$V$3:$V$258,0),2)+JL$9,255),Capacity!$S$3:$S$258,0),2)))</f>
        <v/>
      </c>
      <c r="JM40" t="str">
        <f>IF(JM39="","",IF($FI39="Y",0,INDEX(Capacity!$S$3:$T$258,MATCH(MOD(INDEX(Capacity!$V$3:$W$258,MATCH(INDEX($J39:$FE39,1,$FJ39),Capacity!$V$3:$V$258,0),2)+JM$9,255),Capacity!$S$3:$S$258,0),2)))</f>
        <v/>
      </c>
      <c r="JN40" t="str">
        <f>IF(JN39="","",IF($FI39="Y",0,INDEX(Capacity!$S$3:$T$258,MATCH(MOD(INDEX(Capacity!$V$3:$W$258,MATCH(INDEX($J39:$FE39,1,$FJ39),Capacity!$V$3:$V$258,0),2)+JN$9,255),Capacity!$S$3:$S$258,0),2)))</f>
        <v/>
      </c>
      <c r="JO40" t="str">
        <f>IF(JO39="","",IF($FI39="Y",0,INDEX(Capacity!$S$3:$T$258,MATCH(MOD(INDEX(Capacity!$V$3:$W$258,MATCH(INDEX($J39:$FE39,1,$FJ39),Capacity!$V$3:$V$258,0),2)+JO$9,255),Capacity!$S$3:$S$258,0),2)))</f>
        <v/>
      </c>
      <c r="JP40" t="str">
        <f>IF(JP39="","",IF($FI39="Y",0,INDEX(Capacity!$S$3:$T$258,MATCH(MOD(INDEX(Capacity!$V$3:$W$258,MATCH(INDEX($J39:$FE39,1,$FJ39),Capacity!$V$3:$V$258,0),2)+JP$9,255),Capacity!$S$3:$S$258,0),2)))</f>
        <v/>
      </c>
      <c r="JQ40" t="str">
        <f>IF(JQ39="","",IF($FI39="Y",0,INDEX(Capacity!$S$3:$T$258,MATCH(MOD(INDEX(Capacity!$V$3:$W$258,MATCH(INDEX($J39:$FE39,1,$FJ39),Capacity!$V$3:$V$258,0),2)+JQ$9,255),Capacity!$S$3:$S$258,0),2)))</f>
        <v/>
      </c>
      <c r="JR40" t="str">
        <f>IF(JR39="","",IF($FI39="Y",0,INDEX(Capacity!$S$3:$T$258,MATCH(MOD(INDEX(Capacity!$V$3:$W$258,MATCH(INDEX($J39:$FE39,1,$FJ39),Capacity!$V$3:$V$258,0),2)+JR$9,255),Capacity!$S$3:$S$258,0),2)))</f>
        <v/>
      </c>
      <c r="JS40" t="str">
        <f>IF(JS39="","",IF($FI39="Y",0,INDEX(Capacity!$S$3:$T$258,MATCH(MOD(INDEX(Capacity!$V$3:$W$258,MATCH(INDEX($J39:$FE39,1,$FJ39),Capacity!$V$3:$V$258,0),2)+JS$9,255),Capacity!$S$3:$S$258,0),2)))</f>
        <v/>
      </c>
      <c r="JT40" t="str">
        <f>IF(JT39="","",IF($FI39="Y",0,INDEX(Capacity!$S$3:$T$258,MATCH(MOD(INDEX(Capacity!$V$3:$W$258,MATCH(INDEX($J39:$FE39,1,$FJ39),Capacity!$V$3:$V$258,0),2)+JT$9,255),Capacity!$S$3:$S$258,0),2)))</f>
        <v/>
      </c>
      <c r="JU40" t="str">
        <f>IF(JU39="","",IF($FI39="Y",0,INDEX(Capacity!$S$3:$T$258,MATCH(MOD(INDEX(Capacity!$V$3:$W$258,MATCH(INDEX($J39:$FE39,1,$FJ39),Capacity!$V$3:$V$258,0),2)+JU$9,255),Capacity!$S$3:$S$258,0),2)))</f>
        <v/>
      </c>
      <c r="JV40" t="str">
        <f>IF(JV39="","",IF($FI39="Y",0,INDEX(Capacity!$S$3:$T$258,MATCH(MOD(INDEX(Capacity!$V$3:$W$258,MATCH(INDEX($J39:$FE39,1,$FJ39),Capacity!$V$3:$V$258,0),2)+JV$9,255),Capacity!$S$3:$S$258,0),2)))</f>
        <v/>
      </c>
      <c r="JW40" t="str">
        <f>IF(JW39="","",IF($FI39="Y",0,INDEX(Capacity!$S$3:$T$258,MATCH(MOD(INDEX(Capacity!$V$3:$W$258,MATCH(INDEX($J39:$FE39,1,$FJ39),Capacity!$V$3:$V$258,0),2)+JW$9,255),Capacity!$S$3:$S$258,0),2)))</f>
        <v/>
      </c>
      <c r="JX40" t="str">
        <f>IF(JX39="","",IF($FI39="Y",0,INDEX(Capacity!$S$3:$T$258,MATCH(MOD(INDEX(Capacity!$V$3:$W$258,MATCH(INDEX($J39:$FE39,1,$FJ39),Capacity!$V$3:$V$258,0),2)+JX$9,255),Capacity!$S$3:$S$258,0),2)))</f>
        <v/>
      </c>
      <c r="JY40" t="str">
        <f>IF(JY39="","",IF($FI39="Y",0,INDEX(Capacity!$S$3:$T$258,MATCH(MOD(INDEX(Capacity!$V$3:$W$258,MATCH(INDEX($J39:$FE39,1,$FJ39),Capacity!$V$3:$V$258,0),2)+JY$9,255),Capacity!$S$3:$S$258,0),2)))</f>
        <v/>
      </c>
      <c r="JZ40" t="str">
        <f>IF(JZ39="","",IF($FI39="Y",0,INDEX(Capacity!$S$3:$T$258,MATCH(MOD(INDEX(Capacity!$V$3:$W$258,MATCH(INDEX($J39:$FE39,1,$FJ39),Capacity!$V$3:$V$258,0),2)+JZ$9,255),Capacity!$S$3:$S$258,0),2)))</f>
        <v/>
      </c>
      <c r="KA40" t="str">
        <f>IF(KA39="","",IF($FI39="Y",0,INDEX(Capacity!$S$3:$T$258,MATCH(MOD(INDEX(Capacity!$V$3:$W$258,MATCH(INDEX($J39:$FE39,1,$FJ39),Capacity!$V$3:$V$258,0),2)+KA$9,255),Capacity!$S$3:$S$258,0),2)))</f>
        <v/>
      </c>
      <c r="KB40" t="str">
        <f>IF(KB39="","",IF($FI39="Y",0,INDEX(Capacity!$S$3:$T$258,MATCH(MOD(INDEX(Capacity!$V$3:$W$258,MATCH(INDEX($J39:$FE39,1,$FJ39),Capacity!$V$3:$V$258,0),2)+KB$9,255),Capacity!$S$3:$S$258,0),2)))</f>
        <v/>
      </c>
      <c r="KC40" t="str">
        <f>IF(KC39="","",IF($FI39="Y",0,INDEX(Capacity!$S$3:$T$258,MATCH(MOD(INDEX(Capacity!$V$3:$W$258,MATCH(INDEX($J39:$FE39,1,$FJ39),Capacity!$V$3:$V$258,0),2)+KC$9,255),Capacity!$S$3:$S$258,0),2)))</f>
        <v/>
      </c>
      <c r="KD40" t="str">
        <f>IF(KD39="","",IF($FI39="Y",0,INDEX(Capacity!$S$3:$T$258,MATCH(MOD(INDEX(Capacity!$V$3:$W$258,MATCH(INDEX($J39:$FE39,1,$FJ39),Capacity!$V$3:$V$258,0),2)+KD$9,255),Capacity!$S$3:$S$258,0),2)))</f>
        <v/>
      </c>
      <c r="KE40" t="str">
        <f>IF(KE39="","",IF($FI39="Y",0,INDEX(Capacity!$S$3:$T$258,MATCH(MOD(INDEX(Capacity!$V$3:$W$258,MATCH(INDEX($J39:$FE39,1,$FJ39),Capacity!$V$3:$V$258,0),2)+KE$9,255),Capacity!$S$3:$S$258,0),2)))</f>
        <v/>
      </c>
      <c r="KF40" t="str">
        <f>IF(KF39="","",IF($FI39="Y",0,INDEX(Capacity!$S$3:$T$258,MATCH(MOD(INDEX(Capacity!$V$3:$W$258,MATCH(INDEX($J39:$FE39,1,$FJ39),Capacity!$V$3:$V$258,0),2)+KF$9,255),Capacity!$S$3:$S$258,0),2)))</f>
        <v/>
      </c>
      <c r="KG40" t="str">
        <f>IF(KG39="","",IF($FI39="Y",0,INDEX(Capacity!$S$3:$T$258,MATCH(MOD(INDEX(Capacity!$V$3:$W$258,MATCH(INDEX($J39:$FE39,1,$FJ39),Capacity!$V$3:$V$258,0),2)+KG$9,255),Capacity!$S$3:$S$258,0),2)))</f>
        <v/>
      </c>
      <c r="KH40" t="str">
        <f>IF(KH39="","",IF($FI39="Y",0,INDEX(Capacity!$S$3:$T$258,MATCH(MOD(INDEX(Capacity!$V$3:$W$258,MATCH(INDEX($J39:$FE39,1,$FJ39),Capacity!$V$3:$V$258,0),2)+KH$9,255),Capacity!$S$3:$S$258,0),2)))</f>
        <v/>
      </c>
      <c r="KI40" t="str">
        <f>IF(KI39="","",IF($FI39="Y",0,INDEX(Capacity!$S$3:$T$258,MATCH(MOD(INDEX(Capacity!$V$3:$W$258,MATCH(INDEX($J39:$FE39,1,$FJ39),Capacity!$V$3:$V$258,0),2)+KI$9,255),Capacity!$S$3:$S$258,0),2)))</f>
        <v/>
      </c>
      <c r="KJ40" t="str">
        <f>IF(KJ39="","",IF($FI39="Y",0,INDEX(Capacity!$S$3:$T$258,MATCH(MOD(INDEX(Capacity!$V$3:$W$258,MATCH(INDEX($J39:$FE39,1,$FJ39),Capacity!$V$3:$V$258,0),2)+KJ$9,255),Capacity!$S$3:$S$258,0),2)))</f>
        <v/>
      </c>
      <c r="KK40" t="str">
        <f>IF(KK39="","",IF($FI39="Y",0,INDEX(Capacity!$S$3:$T$258,MATCH(MOD(INDEX(Capacity!$V$3:$W$258,MATCH(INDEX($J39:$FE39,1,$FJ39),Capacity!$V$3:$V$258,0),2)+KK$9,255),Capacity!$S$3:$S$258,0),2)))</f>
        <v/>
      </c>
      <c r="KL40" t="str">
        <f>IF(KL39="","",IF($FI39="Y",0,INDEX(Capacity!$S$3:$T$258,MATCH(MOD(INDEX(Capacity!$V$3:$W$258,MATCH(INDEX($J39:$FE39,1,$FJ39),Capacity!$V$3:$V$258,0),2)+KL$9,255),Capacity!$S$3:$S$258,0),2)))</f>
        <v/>
      </c>
      <c r="KM40" t="str">
        <f>IF(KM39="","",IF($FI39="Y",0,INDEX(Capacity!$S$3:$T$258,MATCH(MOD(INDEX(Capacity!$V$3:$W$258,MATCH(INDEX($J39:$FE39,1,$FJ39),Capacity!$V$3:$V$258,0),2)+KM$9,255),Capacity!$S$3:$S$258,0),2)))</f>
        <v/>
      </c>
      <c r="KN40" t="str">
        <f>IF(KN39="","",IF($FI39="Y",0,INDEX(Capacity!$S$3:$T$258,MATCH(MOD(INDEX(Capacity!$V$3:$W$258,MATCH(INDEX($J39:$FE39,1,$FJ39),Capacity!$V$3:$V$258,0),2)+KN$9,255),Capacity!$S$3:$S$258,0),2)))</f>
        <v/>
      </c>
      <c r="KO40" t="str">
        <f>IF(KO39="","",IF($FI39="Y",0,INDEX(Capacity!$S$3:$T$258,MATCH(MOD(INDEX(Capacity!$V$3:$W$258,MATCH(INDEX($J39:$FE39,1,$FJ39),Capacity!$V$3:$V$258,0),2)+KO$9,255),Capacity!$S$3:$S$258,0),2)))</f>
        <v/>
      </c>
      <c r="KP40" t="str">
        <f>IF(KP39="","",IF($FI39="Y",0,INDEX(Capacity!$S$3:$T$258,MATCH(MOD(INDEX(Capacity!$V$3:$W$258,MATCH(INDEX($J39:$FE39,1,$FJ39),Capacity!$V$3:$V$258,0),2)+KP$9,255),Capacity!$S$3:$S$258,0),2)))</f>
        <v/>
      </c>
      <c r="KQ40" t="str">
        <f>IF(KQ39="","",IF($FI39="Y",0,INDEX(Capacity!$S$3:$T$258,MATCH(MOD(INDEX(Capacity!$V$3:$W$258,MATCH(INDEX($J39:$FE39,1,$FJ39),Capacity!$V$3:$V$258,0),2)+KQ$9,255),Capacity!$S$3:$S$258,0),2)))</f>
        <v/>
      </c>
      <c r="KR40" t="str">
        <f>IF(KR39="","",IF($FI39="Y",0,INDEX(Capacity!$S$3:$T$258,MATCH(MOD(INDEX(Capacity!$V$3:$W$258,MATCH(INDEX($J39:$FE39,1,$FJ39),Capacity!$V$3:$V$258,0),2)+KR$9,255),Capacity!$S$3:$S$258,0),2)))</f>
        <v/>
      </c>
      <c r="KS40" t="str">
        <f>IF(KS39="","",IF($FI39="Y",0,INDEX(Capacity!$S$3:$T$258,MATCH(MOD(INDEX(Capacity!$V$3:$W$258,MATCH(INDEX($J39:$FE39,1,$FJ39),Capacity!$V$3:$V$258,0),2)+KS$9,255),Capacity!$S$3:$S$258,0),2)))</f>
        <v/>
      </c>
      <c r="KT40" t="str">
        <f>IF(KT39="","",IF($FI39="Y",0,INDEX(Capacity!$S$3:$T$258,MATCH(MOD(INDEX(Capacity!$V$3:$W$258,MATCH(INDEX($J39:$FE39,1,$FJ39),Capacity!$V$3:$V$258,0),2)+KT$9,255),Capacity!$S$3:$S$258,0),2)))</f>
        <v/>
      </c>
      <c r="KU40" t="str">
        <f>IF(KU39="","",IF($FI39="Y",0,INDEX(Capacity!$S$3:$T$258,MATCH(MOD(INDEX(Capacity!$V$3:$W$258,MATCH(INDEX($J39:$FE39,1,$FJ39),Capacity!$V$3:$V$258,0),2)+KU$9,255),Capacity!$S$3:$S$258,0),2)))</f>
        <v/>
      </c>
      <c r="KV40" t="str">
        <f>IF(KV39="","",IF($FI39="Y",0,INDEX(Capacity!$S$3:$T$258,MATCH(MOD(INDEX(Capacity!$V$3:$W$258,MATCH(INDEX($J39:$FE39,1,$FJ39),Capacity!$V$3:$V$258,0),2)+KV$9,255),Capacity!$S$3:$S$258,0),2)))</f>
        <v/>
      </c>
      <c r="KW40" t="str">
        <f>IF(KW39="","",IF($FI39="Y",0,INDEX(Capacity!$S$3:$T$258,MATCH(MOD(INDEX(Capacity!$V$3:$W$258,MATCH(INDEX($J39:$FE39,1,$FJ39),Capacity!$V$3:$V$258,0),2)+KW$9,255),Capacity!$S$3:$S$258,0),2)))</f>
        <v/>
      </c>
      <c r="KX40" t="str">
        <f>IF(KX39="","",IF($FI39="Y",0,INDEX(Capacity!$S$3:$T$258,MATCH(MOD(INDEX(Capacity!$V$3:$W$258,MATCH(INDEX($J39:$FE39,1,$FJ39),Capacity!$V$3:$V$258,0),2)+KX$9,255),Capacity!$S$3:$S$258,0),2)))</f>
        <v/>
      </c>
      <c r="KY40" t="str">
        <f>IF(KY39="","",IF($FI39="Y",0,INDEX(Capacity!$S$3:$T$258,MATCH(MOD(INDEX(Capacity!$V$3:$W$258,MATCH(INDEX($J39:$FE39,1,$FJ39),Capacity!$V$3:$V$258,0),2)+KY$9,255),Capacity!$S$3:$S$258,0),2)))</f>
        <v/>
      </c>
      <c r="KZ40" t="str">
        <f>IF(KZ39="","",IF($FI39="Y",0,INDEX(Capacity!$S$3:$T$258,MATCH(MOD(INDEX(Capacity!$V$3:$W$258,MATCH(INDEX($J39:$FE39,1,$FJ39),Capacity!$V$3:$V$258,0),2)+KZ$9,255),Capacity!$S$3:$S$258,0),2)))</f>
        <v/>
      </c>
      <c r="LA40" t="str">
        <f>IF(LA39="","",IF($FI39="Y",0,INDEX(Capacity!$S$3:$T$258,MATCH(MOD(INDEX(Capacity!$V$3:$W$258,MATCH(INDEX($J39:$FE39,1,$FJ39),Capacity!$V$3:$V$258,0),2)+LA$9,255),Capacity!$S$3:$S$258,0),2)))</f>
        <v/>
      </c>
      <c r="LB40" t="str">
        <f>IF(LB39="","",IF($FI39="Y",0,INDEX(Capacity!$S$3:$T$258,MATCH(MOD(INDEX(Capacity!$V$3:$W$258,MATCH(INDEX($J39:$FE39,1,$FJ39),Capacity!$V$3:$V$258,0),2)+LB$9,255),Capacity!$S$3:$S$258,0),2)))</f>
        <v/>
      </c>
      <c r="LC40" t="str">
        <f>IF(LC39="","",IF($FI39="Y",0,INDEX(Capacity!$S$3:$T$258,MATCH(MOD(INDEX(Capacity!$V$3:$W$258,MATCH(INDEX($J39:$FE39,1,$FJ39),Capacity!$V$3:$V$258,0),2)+LC$9,255),Capacity!$S$3:$S$258,0),2)))</f>
        <v/>
      </c>
      <c r="LD40" t="str">
        <f>IF(LD39="","",IF($FI39="Y",0,INDEX(Capacity!$S$3:$T$258,MATCH(MOD(INDEX(Capacity!$V$3:$W$258,MATCH(INDEX($J39:$FE39,1,$FJ39),Capacity!$V$3:$V$258,0),2)+LD$9,255),Capacity!$S$3:$S$258,0),2)))</f>
        <v/>
      </c>
      <c r="LE40" t="str">
        <f>IF(LE39="","",IF($FI39="Y",0,INDEX(Capacity!$S$3:$T$258,MATCH(MOD(INDEX(Capacity!$V$3:$W$258,MATCH(INDEX($J39:$FE39,1,$FJ39),Capacity!$V$3:$V$258,0),2)+LE$9,255),Capacity!$S$3:$S$258,0),2)))</f>
        <v/>
      </c>
      <c r="LF40" t="str">
        <f>IF(LF39="","",IF($FI39="Y",0,INDEX(Capacity!$S$3:$T$258,MATCH(MOD(INDEX(Capacity!$V$3:$W$258,MATCH(INDEX($J39:$FE39,1,$FJ39),Capacity!$V$3:$V$258,0),2)+LF$9,255),Capacity!$S$3:$S$258,0),2)))</f>
        <v/>
      </c>
      <c r="LG40" t="str">
        <f>IF(LG39="","",IF($FI39="Y",0,INDEX(Capacity!$S$3:$T$258,MATCH(MOD(INDEX(Capacity!$V$3:$W$258,MATCH(INDEX($J39:$FE39,1,$FJ39),Capacity!$V$3:$V$258,0),2)+LG$9,255),Capacity!$S$3:$S$258,0),2)))</f>
        <v/>
      </c>
      <c r="LH40" t="str">
        <f>IF(LH39="","",IF($FI39="Y",0,INDEX(Capacity!$S$3:$T$258,MATCH(MOD(INDEX(Capacity!$V$3:$W$258,MATCH(INDEX($J39:$FE39,1,$FJ39),Capacity!$V$3:$V$258,0),2)+LH$9,255),Capacity!$S$3:$S$258,0),2)))</f>
        <v/>
      </c>
    </row>
    <row r="41" spans="9:320" x14ac:dyDescent="0.25">
      <c r="I41" s="7">
        <f t="shared" si="26"/>
        <v>32</v>
      </c>
      <c r="J41" t="str">
        <f t="shared" si="45"/>
        <v/>
      </c>
      <c r="K41" t="str">
        <f t="shared" si="45"/>
        <v/>
      </c>
      <c r="L41" t="str">
        <f t="shared" si="45"/>
        <v/>
      </c>
      <c r="M41" t="str">
        <f t="shared" si="45"/>
        <v/>
      </c>
      <c r="N41" t="str">
        <f t="shared" si="45"/>
        <v/>
      </c>
      <c r="O41" t="str">
        <f t="shared" si="45"/>
        <v/>
      </c>
      <c r="P41" t="str">
        <f t="shared" si="45"/>
        <v/>
      </c>
      <c r="Q41" t="str">
        <f t="shared" si="45"/>
        <v/>
      </c>
      <c r="R41" t="str">
        <f t="shared" si="45"/>
        <v/>
      </c>
      <c r="S41" t="str">
        <f t="shared" si="45"/>
        <v/>
      </c>
      <c r="T41" t="str">
        <f t="shared" si="45"/>
        <v/>
      </c>
      <c r="U41" t="str">
        <f t="shared" si="45"/>
        <v/>
      </c>
      <c r="V41" t="str">
        <f t="shared" si="45"/>
        <v/>
      </c>
      <c r="W41" t="str">
        <f t="shared" si="45"/>
        <v/>
      </c>
      <c r="X41" t="str">
        <f t="shared" si="45"/>
        <v/>
      </c>
      <c r="Y41" t="str">
        <f t="shared" si="45"/>
        <v/>
      </c>
      <c r="Z41" t="str">
        <f t="shared" si="48"/>
        <v/>
      </c>
      <c r="AA41" t="str">
        <f t="shared" si="48"/>
        <v/>
      </c>
      <c r="AB41" t="str">
        <f t="shared" si="48"/>
        <v/>
      </c>
      <c r="AC41" t="str">
        <f t="shared" si="48"/>
        <v/>
      </c>
      <c r="AD41" t="str">
        <f t="shared" si="48"/>
        <v/>
      </c>
      <c r="AE41" t="str">
        <f t="shared" si="48"/>
        <v/>
      </c>
      <c r="AF41" t="str">
        <f t="shared" si="48"/>
        <v/>
      </c>
      <c r="AG41" t="str">
        <f t="shared" si="48"/>
        <v/>
      </c>
      <c r="AH41" t="str">
        <f t="shared" si="48"/>
        <v/>
      </c>
      <c r="AI41" t="str">
        <f t="shared" si="48"/>
        <v/>
      </c>
      <c r="AJ41" t="str">
        <f t="shared" si="48"/>
        <v/>
      </c>
      <c r="AK41" t="str">
        <f t="shared" si="48"/>
        <v/>
      </c>
      <c r="AL41" t="str">
        <f t="shared" si="48"/>
        <v/>
      </c>
      <c r="AM41" t="str">
        <f t="shared" si="48"/>
        <v/>
      </c>
      <c r="AN41" t="str">
        <f t="shared" si="48"/>
        <v/>
      </c>
      <c r="AO41">
        <f t="shared" si="48"/>
        <v>0</v>
      </c>
      <c r="AP41">
        <f t="shared" si="42"/>
        <v>64</v>
      </c>
      <c r="AQ41">
        <f t="shared" si="42"/>
        <v>71</v>
      </c>
      <c r="AR41">
        <f t="shared" si="42"/>
        <v>104</v>
      </c>
      <c r="AS41">
        <f t="shared" si="42"/>
        <v>45</v>
      </c>
      <c r="AT41">
        <f t="shared" si="42"/>
        <v>91</v>
      </c>
      <c r="AU41">
        <f t="shared" si="42"/>
        <v>85</v>
      </c>
      <c r="AV41">
        <f t="shared" si="42"/>
        <v>204</v>
      </c>
      <c r="AW41">
        <f t="shared" si="42"/>
        <v>78</v>
      </c>
      <c r="AX41">
        <f t="shared" si="42"/>
        <v>29</v>
      </c>
      <c r="AY41">
        <f t="shared" si="42"/>
        <v>207</v>
      </c>
      <c r="AZ41">
        <f t="shared" si="42"/>
        <v>0</v>
      </c>
      <c r="BA41">
        <f t="shared" si="42"/>
        <v>0</v>
      </c>
      <c r="BB41">
        <f t="shared" si="42"/>
        <v>0</v>
      </c>
      <c r="BC41">
        <f t="shared" si="42"/>
        <v>0</v>
      </c>
      <c r="BD41">
        <f t="shared" si="42"/>
        <v>0</v>
      </c>
      <c r="BE41">
        <f t="shared" si="42"/>
        <v>0</v>
      </c>
      <c r="BF41">
        <f t="shared" si="40"/>
        <v>0</v>
      </c>
      <c r="BG41">
        <f t="shared" si="40"/>
        <v>0</v>
      </c>
      <c r="BH41">
        <f t="shared" si="40"/>
        <v>0</v>
      </c>
      <c r="BI41">
        <f t="shared" si="40"/>
        <v>0</v>
      </c>
      <c r="BJ41">
        <f t="shared" si="40"/>
        <v>0</v>
      </c>
      <c r="BK41">
        <f t="shared" si="40"/>
        <v>0</v>
      </c>
      <c r="BL41">
        <f t="shared" si="40"/>
        <v>0</v>
      </c>
      <c r="BM41">
        <f t="shared" si="40"/>
        <v>0</v>
      </c>
      <c r="BN41">
        <f t="shared" si="40"/>
        <v>0</v>
      </c>
      <c r="BO41">
        <f t="shared" si="40"/>
        <v>0</v>
      </c>
      <c r="BP41">
        <f t="shared" si="40"/>
        <v>0</v>
      </c>
      <c r="BQ41">
        <f t="shared" si="40"/>
        <v>0</v>
      </c>
      <c r="BR41">
        <f t="shared" si="40"/>
        <v>0</v>
      </c>
      <c r="BS41">
        <f t="shared" si="40"/>
        <v>0</v>
      </c>
      <c r="BT41">
        <f t="shared" si="40"/>
        <v>0</v>
      </c>
      <c r="BU41">
        <f t="shared" si="40"/>
        <v>0</v>
      </c>
      <c r="BV41">
        <f t="shared" si="43"/>
        <v>0</v>
      </c>
      <c r="BW41">
        <f t="shared" si="43"/>
        <v>0</v>
      </c>
      <c r="BX41">
        <f t="shared" si="43"/>
        <v>0</v>
      </c>
      <c r="BY41">
        <f t="shared" si="43"/>
        <v>0</v>
      </c>
      <c r="BZ41">
        <f t="shared" si="43"/>
        <v>0</v>
      </c>
      <c r="CA41">
        <f t="shared" si="43"/>
        <v>0</v>
      </c>
      <c r="CB41">
        <f t="shared" si="43"/>
        <v>0</v>
      </c>
      <c r="CC41">
        <f t="shared" si="43"/>
        <v>0</v>
      </c>
      <c r="CD41">
        <f t="shared" si="43"/>
        <v>0</v>
      </c>
      <c r="CE41">
        <f t="shared" si="43"/>
        <v>0</v>
      </c>
      <c r="CF41">
        <f t="shared" si="43"/>
        <v>0</v>
      </c>
      <c r="CG41">
        <f t="shared" si="43"/>
        <v>0</v>
      </c>
      <c r="CH41">
        <f t="shared" si="43"/>
        <v>0</v>
      </c>
      <c r="CI41">
        <f t="shared" si="43"/>
        <v>0</v>
      </c>
      <c r="CJ41">
        <f t="shared" si="43"/>
        <v>0</v>
      </c>
      <c r="CK41">
        <f t="shared" si="43"/>
        <v>0</v>
      </c>
      <c r="CL41">
        <f t="shared" si="46"/>
        <v>0</v>
      </c>
      <c r="CM41">
        <f t="shared" si="46"/>
        <v>0</v>
      </c>
      <c r="CN41">
        <f t="shared" si="46"/>
        <v>0</v>
      </c>
      <c r="CO41">
        <f t="shared" si="46"/>
        <v>0</v>
      </c>
      <c r="CP41">
        <f t="shared" si="46"/>
        <v>0</v>
      </c>
      <c r="CQ41">
        <f t="shared" si="46"/>
        <v>0</v>
      </c>
      <c r="CR41">
        <f t="shared" si="46"/>
        <v>0</v>
      </c>
      <c r="CS41">
        <f t="shared" si="46"/>
        <v>0</v>
      </c>
      <c r="CT41">
        <f t="shared" si="46"/>
        <v>0</v>
      </c>
      <c r="CU41">
        <f t="shared" si="46"/>
        <v>0</v>
      </c>
      <c r="CV41">
        <f t="shared" si="46"/>
        <v>0</v>
      </c>
      <c r="CW41">
        <f t="shared" si="46"/>
        <v>0</v>
      </c>
      <c r="CX41">
        <f t="shared" si="46"/>
        <v>0</v>
      </c>
      <c r="CY41">
        <f t="shared" si="46"/>
        <v>0</v>
      </c>
      <c r="CZ41">
        <f t="shared" si="46"/>
        <v>0</v>
      </c>
      <c r="DA41">
        <f t="shared" si="46"/>
        <v>0</v>
      </c>
      <c r="DB41">
        <f t="shared" si="49"/>
        <v>0</v>
      </c>
      <c r="DC41">
        <f t="shared" si="47"/>
        <v>0</v>
      </c>
      <c r="DD41">
        <f t="shared" si="47"/>
        <v>0</v>
      </c>
      <c r="DE41">
        <f t="shared" si="47"/>
        <v>0</v>
      </c>
      <c r="DF41">
        <f t="shared" si="47"/>
        <v>0</v>
      </c>
      <c r="DG41">
        <f t="shared" si="47"/>
        <v>0</v>
      </c>
      <c r="DH41">
        <f t="shared" si="47"/>
        <v>0</v>
      </c>
      <c r="DI41">
        <f t="shared" si="47"/>
        <v>0</v>
      </c>
      <c r="DJ41">
        <f t="shared" si="47"/>
        <v>0</v>
      </c>
      <c r="DK41">
        <f t="shared" si="47"/>
        <v>0</v>
      </c>
      <c r="DL41">
        <f t="shared" si="47"/>
        <v>0</v>
      </c>
      <c r="DM41">
        <f t="shared" si="47"/>
        <v>0</v>
      </c>
      <c r="DN41">
        <f t="shared" si="47"/>
        <v>0</v>
      </c>
      <c r="DO41">
        <f t="shared" si="47"/>
        <v>0</v>
      </c>
      <c r="DP41">
        <f t="shared" si="47"/>
        <v>0</v>
      </c>
      <c r="DQ41">
        <f t="shared" si="47"/>
        <v>0</v>
      </c>
      <c r="DR41">
        <f t="shared" si="47"/>
        <v>0</v>
      </c>
      <c r="DS41">
        <f t="shared" si="47"/>
        <v>0</v>
      </c>
      <c r="DT41">
        <f t="shared" si="47"/>
        <v>0</v>
      </c>
      <c r="DU41">
        <f t="shared" si="47"/>
        <v>0</v>
      </c>
      <c r="DV41">
        <f t="shared" si="47"/>
        <v>0</v>
      </c>
      <c r="DW41">
        <f t="shared" si="47"/>
        <v>0</v>
      </c>
      <c r="DX41">
        <f t="shared" si="39"/>
        <v>0</v>
      </c>
      <c r="DY41">
        <f t="shared" si="39"/>
        <v>0</v>
      </c>
      <c r="DZ41">
        <f t="shared" si="39"/>
        <v>0</v>
      </c>
      <c r="EA41">
        <f t="shared" si="39"/>
        <v>0</v>
      </c>
      <c r="EB41">
        <f t="shared" si="39"/>
        <v>0</v>
      </c>
      <c r="EC41">
        <f t="shared" si="39"/>
        <v>0</v>
      </c>
      <c r="ED41">
        <f t="shared" si="39"/>
        <v>0</v>
      </c>
      <c r="EE41">
        <f t="shared" si="39"/>
        <v>0</v>
      </c>
      <c r="EF41">
        <f t="shared" si="39"/>
        <v>0</v>
      </c>
      <c r="EG41">
        <f t="shared" si="39"/>
        <v>0</v>
      </c>
      <c r="EH41">
        <f t="shared" si="39"/>
        <v>0</v>
      </c>
      <c r="EI41">
        <f t="shared" si="39"/>
        <v>0</v>
      </c>
      <c r="EJ41">
        <f t="shared" si="44"/>
        <v>0</v>
      </c>
      <c r="EK41">
        <f t="shared" si="44"/>
        <v>0</v>
      </c>
      <c r="EL41">
        <f t="shared" si="44"/>
        <v>0</v>
      </c>
      <c r="EM41">
        <f t="shared" si="44"/>
        <v>0</v>
      </c>
      <c r="EN41">
        <f t="shared" si="44"/>
        <v>0</v>
      </c>
      <c r="EO41">
        <f t="shared" si="44"/>
        <v>0</v>
      </c>
      <c r="EP41">
        <f t="shared" si="44"/>
        <v>0</v>
      </c>
      <c r="EQ41">
        <f t="shared" si="44"/>
        <v>0</v>
      </c>
      <c r="ER41">
        <f t="shared" si="44"/>
        <v>0</v>
      </c>
      <c r="ES41">
        <f t="shared" si="44"/>
        <v>0</v>
      </c>
      <c r="ET41">
        <f t="shared" si="44"/>
        <v>0</v>
      </c>
      <c r="EU41">
        <f t="shared" si="44"/>
        <v>0</v>
      </c>
      <c r="EV41">
        <f t="shared" si="44"/>
        <v>0</v>
      </c>
      <c r="EW41">
        <f t="shared" si="44"/>
        <v>0</v>
      </c>
      <c r="EX41">
        <f t="shared" si="44"/>
        <v>0</v>
      </c>
      <c r="EY41">
        <f t="shared" si="44"/>
        <v>0</v>
      </c>
      <c r="EZ41">
        <f t="shared" si="44"/>
        <v>0</v>
      </c>
      <c r="FA41">
        <f t="shared" si="44"/>
        <v>0</v>
      </c>
      <c r="FB41">
        <f t="shared" si="44"/>
        <v>0</v>
      </c>
      <c r="FC41">
        <f t="shared" si="44"/>
        <v>0</v>
      </c>
      <c r="FD41">
        <f t="shared" si="44"/>
        <v>0</v>
      </c>
      <c r="FE41">
        <f t="shared" si="44"/>
        <v>0</v>
      </c>
      <c r="FG41" s="48" t="str">
        <f t="shared" si="27"/>
        <v/>
      </c>
      <c r="FI41" s="1" t="str">
        <f t="shared" si="24"/>
        <v/>
      </c>
      <c r="FJ41">
        <f t="shared" si="25"/>
        <v>33</v>
      </c>
      <c r="FK41">
        <f>FM8-FJ40+1</f>
        <v>12</v>
      </c>
      <c r="FM41">
        <f>IF(FM40="","",IF($FI40="Y",0,INDEX(Capacity!$S$3:$T$258,MATCH(MOD(INDEX(Capacity!$V$3:$W$258,MATCH(INDEX($J40:$FE40,1,$FJ40),Capacity!$V$3:$V$258,0),2)+FM$9,255),Capacity!$S$3:$S$258,0),2)))</f>
        <v>56</v>
      </c>
      <c r="FN41">
        <f>IF(FN40="","",IF($FI40="Y",0,INDEX(Capacity!$S$3:$T$258,MATCH(MOD(INDEX(Capacity!$V$3:$W$258,MATCH(INDEX($J40:$FE40,1,$FJ40),Capacity!$V$3:$V$258,0),2)+FN$9,255),Capacity!$S$3:$S$258,0),2)))</f>
        <v>141</v>
      </c>
      <c r="FO41">
        <f>IF(FO40="","",IF($FI40="Y",0,INDEX(Capacity!$S$3:$T$258,MATCH(MOD(INDEX(Capacity!$V$3:$W$258,MATCH(INDEX($J40:$FE40,1,$FJ40),Capacity!$V$3:$V$258,0),2)+FO$9,255),Capacity!$S$3:$S$258,0),2)))</f>
        <v>135</v>
      </c>
      <c r="FP41">
        <f>IF(FP40="","",IF($FI40="Y",0,INDEX(Capacity!$S$3:$T$258,MATCH(MOD(INDEX(Capacity!$V$3:$W$258,MATCH(INDEX($J40:$FE40,1,$FJ40),Capacity!$V$3:$V$258,0),2)+FP$9,255),Capacity!$S$3:$S$258,0),2)))</f>
        <v>131</v>
      </c>
      <c r="FQ41">
        <f>IF(FQ40="","",IF($FI40="Y",0,INDEX(Capacity!$S$3:$T$258,MATCH(MOD(INDEX(Capacity!$V$3:$W$258,MATCH(INDEX($J40:$FE40,1,$FJ40),Capacity!$V$3:$V$258,0),2)+FQ$9,255),Capacity!$S$3:$S$258,0),2)))</f>
        <v>128</v>
      </c>
      <c r="FR41">
        <f>IF(FR40="","",IF($FI40="Y",0,INDEX(Capacity!$S$3:$T$258,MATCH(MOD(INDEX(Capacity!$V$3:$W$258,MATCH(INDEX($J40:$FE40,1,$FJ40),Capacity!$V$3:$V$258,0),2)+FR$9,255),Capacity!$S$3:$S$258,0),2)))</f>
        <v>95</v>
      </c>
      <c r="FS41">
        <f>IF(FS40="","",IF($FI40="Y",0,INDEX(Capacity!$S$3:$T$258,MATCH(MOD(INDEX(Capacity!$V$3:$W$258,MATCH(INDEX($J40:$FE40,1,$FJ40),Capacity!$V$3:$V$258,0),2)+FS$9,255),Capacity!$S$3:$S$258,0),2)))</f>
        <v>76</v>
      </c>
      <c r="FT41">
        <f>IF(FT40="","",IF($FI40="Y",0,INDEX(Capacity!$S$3:$T$258,MATCH(MOD(INDEX(Capacity!$V$3:$W$258,MATCH(INDEX($J40:$FE40,1,$FJ40),Capacity!$V$3:$V$258,0),2)+FT$9,255),Capacity!$S$3:$S$258,0),2)))</f>
        <v>116</v>
      </c>
      <c r="FU41">
        <f>IF(FU40="","",IF($FI40="Y",0,INDEX(Capacity!$S$3:$T$258,MATCH(MOD(INDEX(Capacity!$V$3:$W$258,MATCH(INDEX($J40:$FE40,1,$FJ40),Capacity!$V$3:$V$258,0),2)+FU$9,255),Capacity!$S$3:$S$258,0),2)))</f>
        <v>106</v>
      </c>
      <c r="FV41">
        <f>IF(FV40="","",IF($FI40="Y",0,INDEX(Capacity!$S$3:$T$258,MATCH(MOD(INDEX(Capacity!$V$3:$W$258,MATCH(INDEX($J40:$FE40,1,$FJ40),Capacity!$V$3:$V$258,0),2)+FV$9,255),Capacity!$S$3:$S$258,0),2)))</f>
        <v>243</v>
      </c>
      <c r="FW41">
        <f>IF(FW40="","",IF($FI40="Y",0,INDEX(Capacity!$S$3:$T$258,MATCH(MOD(INDEX(Capacity!$V$3:$W$258,MATCH(INDEX($J40:$FE40,1,$FJ40),Capacity!$V$3:$V$258,0),2)+FW$9,255),Capacity!$S$3:$S$258,0),2)))</f>
        <v>207</v>
      </c>
      <c r="FX41" t="str">
        <f>IF(FX40="","",IF($FI40="Y",0,INDEX(Capacity!$S$3:$T$258,MATCH(MOD(INDEX(Capacity!$V$3:$W$258,MATCH(INDEX($J40:$FE40,1,$FJ40),Capacity!$V$3:$V$258,0),2)+FX$9,255),Capacity!$S$3:$S$258,0),2)))</f>
        <v/>
      </c>
      <c r="FY41" t="str">
        <f>IF(FY40="","",IF($FI40="Y",0,INDEX(Capacity!$S$3:$T$258,MATCH(MOD(INDEX(Capacity!$V$3:$W$258,MATCH(INDEX($J40:$FE40,1,$FJ40),Capacity!$V$3:$V$258,0),2)+FY$9,255),Capacity!$S$3:$S$258,0),2)))</f>
        <v/>
      </c>
      <c r="FZ41" t="str">
        <f>IF(FZ40="","",IF($FI40="Y",0,INDEX(Capacity!$S$3:$T$258,MATCH(MOD(INDEX(Capacity!$V$3:$W$258,MATCH(INDEX($J40:$FE40,1,$FJ40),Capacity!$V$3:$V$258,0),2)+FZ$9,255),Capacity!$S$3:$S$258,0),2)))</f>
        <v/>
      </c>
      <c r="GA41" t="str">
        <f>IF(GA40="","",IF($FI40="Y",0,INDEX(Capacity!$S$3:$T$258,MATCH(MOD(INDEX(Capacity!$V$3:$W$258,MATCH(INDEX($J40:$FE40,1,$FJ40),Capacity!$V$3:$V$258,0),2)+GA$9,255),Capacity!$S$3:$S$258,0),2)))</f>
        <v/>
      </c>
      <c r="GB41" t="str">
        <f>IF(GB40="","",IF($FI40="Y",0,INDEX(Capacity!$S$3:$T$258,MATCH(MOD(INDEX(Capacity!$V$3:$W$258,MATCH(INDEX($J40:$FE40,1,$FJ40),Capacity!$V$3:$V$258,0),2)+GB$9,255),Capacity!$S$3:$S$258,0),2)))</f>
        <v/>
      </c>
      <c r="GC41" t="str">
        <f>IF(GC40="","",IF($FI40="Y",0,INDEX(Capacity!$S$3:$T$258,MATCH(MOD(INDEX(Capacity!$V$3:$W$258,MATCH(INDEX($J40:$FE40,1,$FJ40),Capacity!$V$3:$V$258,0),2)+GC$9,255),Capacity!$S$3:$S$258,0),2)))</f>
        <v/>
      </c>
      <c r="GD41" t="str">
        <f>IF(GD40="","",IF($FI40="Y",0,INDEX(Capacity!$S$3:$T$258,MATCH(MOD(INDEX(Capacity!$V$3:$W$258,MATCH(INDEX($J40:$FE40,1,$FJ40),Capacity!$V$3:$V$258,0),2)+GD$9,255),Capacity!$S$3:$S$258,0),2)))</f>
        <v/>
      </c>
      <c r="GE41" t="str">
        <f>IF(GE40="","",IF($FI40="Y",0,INDEX(Capacity!$S$3:$T$258,MATCH(MOD(INDEX(Capacity!$V$3:$W$258,MATCH(INDEX($J40:$FE40,1,$FJ40),Capacity!$V$3:$V$258,0),2)+GE$9,255),Capacity!$S$3:$S$258,0),2)))</f>
        <v/>
      </c>
      <c r="GF41" t="str">
        <f>IF(GF40="","",IF($FI40="Y",0,INDEX(Capacity!$S$3:$T$258,MATCH(MOD(INDEX(Capacity!$V$3:$W$258,MATCH(INDEX($J40:$FE40,1,$FJ40),Capacity!$V$3:$V$258,0),2)+GF$9,255),Capacity!$S$3:$S$258,0),2)))</f>
        <v/>
      </c>
      <c r="GG41" t="str">
        <f>IF(GG40="","",IF($FI40="Y",0,INDEX(Capacity!$S$3:$T$258,MATCH(MOD(INDEX(Capacity!$V$3:$W$258,MATCH(INDEX($J40:$FE40,1,$FJ40),Capacity!$V$3:$V$258,0),2)+GG$9,255),Capacity!$S$3:$S$258,0),2)))</f>
        <v/>
      </c>
      <c r="GH41" t="str">
        <f>IF(GH40="","",IF($FI40="Y",0,INDEX(Capacity!$S$3:$T$258,MATCH(MOD(INDEX(Capacity!$V$3:$W$258,MATCH(INDEX($J40:$FE40,1,$FJ40),Capacity!$V$3:$V$258,0),2)+GH$9,255),Capacity!$S$3:$S$258,0),2)))</f>
        <v/>
      </c>
      <c r="GI41" t="str">
        <f>IF(GI40="","",IF($FI40="Y",0,INDEX(Capacity!$S$3:$T$258,MATCH(MOD(INDEX(Capacity!$V$3:$W$258,MATCH(INDEX($J40:$FE40,1,$FJ40),Capacity!$V$3:$V$258,0),2)+GI$9,255),Capacity!$S$3:$S$258,0),2)))</f>
        <v/>
      </c>
      <c r="GJ41" t="str">
        <f>IF(GJ40="","",IF($FI40="Y",0,INDEX(Capacity!$S$3:$T$258,MATCH(MOD(INDEX(Capacity!$V$3:$W$258,MATCH(INDEX($J40:$FE40,1,$FJ40),Capacity!$V$3:$V$258,0),2)+GJ$9,255),Capacity!$S$3:$S$258,0),2)))</f>
        <v/>
      </c>
      <c r="GK41" t="str">
        <f>IF(GK40="","",IF($FI40="Y",0,INDEX(Capacity!$S$3:$T$258,MATCH(MOD(INDEX(Capacity!$V$3:$W$258,MATCH(INDEX($J40:$FE40,1,$FJ40),Capacity!$V$3:$V$258,0),2)+GK$9,255),Capacity!$S$3:$S$258,0),2)))</f>
        <v/>
      </c>
      <c r="GL41" t="str">
        <f>IF(GL40="","",IF($FI40="Y",0,INDEX(Capacity!$S$3:$T$258,MATCH(MOD(INDEX(Capacity!$V$3:$W$258,MATCH(INDEX($J40:$FE40,1,$FJ40),Capacity!$V$3:$V$258,0),2)+GL$9,255),Capacity!$S$3:$S$258,0),2)))</f>
        <v/>
      </c>
      <c r="GM41" t="str">
        <f>IF(GM40="","",IF($FI40="Y",0,INDEX(Capacity!$S$3:$T$258,MATCH(MOD(INDEX(Capacity!$V$3:$W$258,MATCH(INDEX($J40:$FE40,1,$FJ40),Capacity!$V$3:$V$258,0),2)+GM$9,255),Capacity!$S$3:$S$258,0),2)))</f>
        <v/>
      </c>
      <c r="GN41" t="str">
        <f>IF(GN40="","",IF($FI40="Y",0,INDEX(Capacity!$S$3:$T$258,MATCH(MOD(INDEX(Capacity!$V$3:$W$258,MATCH(INDEX($J40:$FE40,1,$FJ40),Capacity!$V$3:$V$258,0),2)+GN$9,255),Capacity!$S$3:$S$258,0),2)))</f>
        <v/>
      </c>
      <c r="GO41" t="str">
        <f>IF(GO40="","",IF($FI40="Y",0,INDEX(Capacity!$S$3:$T$258,MATCH(MOD(INDEX(Capacity!$V$3:$W$258,MATCH(INDEX($J40:$FE40,1,$FJ40),Capacity!$V$3:$V$258,0),2)+GO$9,255),Capacity!$S$3:$S$258,0),2)))</f>
        <v/>
      </c>
      <c r="GP41" t="str">
        <f>IF(GP40="","",IF($FI40="Y",0,INDEX(Capacity!$S$3:$T$258,MATCH(MOD(INDEX(Capacity!$V$3:$W$258,MATCH(INDEX($J40:$FE40,1,$FJ40),Capacity!$V$3:$V$258,0),2)+GP$9,255),Capacity!$S$3:$S$258,0),2)))</f>
        <v/>
      </c>
      <c r="GQ41" t="str">
        <f>IF(GQ40="","",IF($FI40="Y",0,INDEX(Capacity!$S$3:$T$258,MATCH(MOD(INDEX(Capacity!$V$3:$W$258,MATCH(INDEX($J40:$FE40,1,$FJ40),Capacity!$V$3:$V$258,0),2)+GQ$9,255),Capacity!$S$3:$S$258,0),2)))</f>
        <v/>
      </c>
      <c r="GR41" t="str">
        <f>IF(GR40="","",IF($FI40="Y",0,INDEX(Capacity!$S$3:$T$258,MATCH(MOD(INDEX(Capacity!$V$3:$W$258,MATCH(INDEX($J40:$FE40,1,$FJ40),Capacity!$V$3:$V$258,0),2)+GR$9,255),Capacity!$S$3:$S$258,0),2)))</f>
        <v/>
      </c>
      <c r="GS41" t="str">
        <f>IF(GS40="","",IF($FI40="Y",0,INDEX(Capacity!$S$3:$T$258,MATCH(MOD(INDEX(Capacity!$V$3:$W$258,MATCH(INDEX($J40:$FE40,1,$FJ40),Capacity!$V$3:$V$258,0),2)+GS$9,255),Capacity!$S$3:$S$258,0),2)))</f>
        <v/>
      </c>
      <c r="GT41" t="str">
        <f>IF(GT40="","",IF($FI40="Y",0,INDEX(Capacity!$S$3:$T$258,MATCH(MOD(INDEX(Capacity!$V$3:$W$258,MATCH(INDEX($J40:$FE40,1,$FJ40),Capacity!$V$3:$V$258,0),2)+GT$9,255),Capacity!$S$3:$S$258,0),2)))</f>
        <v/>
      </c>
      <c r="GU41" t="str">
        <f>IF(GU40="","",IF($FI40="Y",0,INDEX(Capacity!$S$3:$T$258,MATCH(MOD(INDEX(Capacity!$V$3:$W$258,MATCH(INDEX($J40:$FE40,1,$FJ40),Capacity!$V$3:$V$258,0),2)+GU$9,255),Capacity!$S$3:$S$258,0),2)))</f>
        <v/>
      </c>
      <c r="GV41" t="str">
        <f>IF(GV40="","",IF($FI40="Y",0,INDEX(Capacity!$S$3:$T$258,MATCH(MOD(INDEX(Capacity!$V$3:$W$258,MATCH(INDEX($J40:$FE40,1,$FJ40),Capacity!$V$3:$V$258,0),2)+GV$9,255),Capacity!$S$3:$S$258,0),2)))</f>
        <v/>
      </c>
      <c r="GW41" t="str">
        <f>IF(GW40="","",IF($FI40="Y",0,INDEX(Capacity!$S$3:$T$258,MATCH(MOD(INDEX(Capacity!$V$3:$W$258,MATCH(INDEX($J40:$FE40,1,$FJ40),Capacity!$V$3:$V$258,0),2)+GW$9,255),Capacity!$S$3:$S$258,0),2)))</f>
        <v/>
      </c>
      <c r="GX41" t="str">
        <f>IF(GX40="","",IF($FI40="Y",0,INDEX(Capacity!$S$3:$T$258,MATCH(MOD(INDEX(Capacity!$V$3:$W$258,MATCH(INDEX($J40:$FE40,1,$FJ40),Capacity!$V$3:$V$258,0),2)+GX$9,255),Capacity!$S$3:$S$258,0),2)))</f>
        <v/>
      </c>
      <c r="GY41" t="str">
        <f>IF(GY40="","",IF($FI40="Y",0,INDEX(Capacity!$S$3:$T$258,MATCH(MOD(INDEX(Capacity!$V$3:$W$258,MATCH(INDEX($J40:$FE40,1,$FJ40),Capacity!$V$3:$V$258,0),2)+GY$9,255),Capacity!$S$3:$S$258,0),2)))</f>
        <v/>
      </c>
      <c r="GZ41" t="str">
        <f>IF(GZ40="","",IF($FI40="Y",0,INDEX(Capacity!$S$3:$T$258,MATCH(MOD(INDEX(Capacity!$V$3:$W$258,MATCH(INDEX($J40:$FE40,1,$FJ40),Capacity!$V$3:$V$258,0),2)+GZ$9,255),Capacity!$S$3:$S$258,0),2)))</f>
        <v/>
      </c>
      <c r="HA41" t="str">
        <f>IF(HA40="","",IF($FI40="Y",0,INDEX(Capacity!$S$3:$T$258,MATCH(MOD(INDEX(Capacity!$V$3:$W$258,MATCH(INDEX($J40:$FE40,1,$FJ40),Capacity!$V$3:$V$258,0),2)+HA$9,255),Capacity!$S$3:$S$258,0),2)))</f>
        <v/>
      </c>
      <c r="HB41" t="str">
        <f>IF(HB40="","",IF($FI40="Y",0,INDEX(Capacity!$S$3:$T$258,MATCH(MOD(INDEX(Capacity!$V$3:$W$258,MATCH(INDEX($J40:$FE40,1,$FJ40),Capacity!$V$3:$V$258,0),2)+HB$9,255),Capacity!$S$3:$S$258,0),2)))</f>
        <v/>
      </c>
      <c r="HC41" t="str">
        <f>IF(HC40="","",IF($FI40="Y",0,INDEX(Capacity!$S$3:$T$258,MATCH(MOD(INDEX(Capacity!$V$3:$W$258,MATCH(INDEX($J40:$FE40,1,$FJ40),Capacity!$V$3:$V$258,0),2)+HC$9,255),Capacity!$S$3:$S$258,0),2)))</f>
        <v/>
      </c>
      <c r="HD41" t="str">
        <f>IF(HD40="","",IF($FI40="Y",0,INDEX(Capacity!$S$3:$T$258,MATCH(MOD(INDEX(Capacity!$V$3:$W$258,MATCH(INDEX($J40:$FE40,1,$FJ40),Capacity!$V$3:$V$258,0),2)+HD$9,255),Capacity!$S$3:$S$258,0),2)))</f>
        <v/>
      </c>
      <c r="HE41" t="str">
        <f>IF(HE40="","",IF($FI40="Y",0,INDEX(Capacity!$S$3:$T$258,MATCH(MOD(INDEX(Capacity!$V$3:$W$258,MATCH(INDEX($J40:$FE40,1,$FJ40),Capacity!$V$3:$V$258,0),2)+HE$9,255),Capacity!$S$3:$S$258,0),2)))</f>
        <v/>
      </c>
      <c r="HF41" t="str">
        <f>IF(HF40="","",IF($FI40="Y",0,INDEX(Capacity!$S$3:$T$258,MATCH(MOD(INDEX(Capacity!$V$3:$W$258,MATCH(INDEX($J40:$FE40,1,$FJ40),Capacity!$V$3:$V$258,0),2)+HF$9,255),Capacity!$S$3:$S$258,0),2)))</f>
        <v/>
      </c>
      <c r="HG41" t="str">
        <f>IF(HG40="","",IF($FI40="Y",0,INDEX(Capacity!$S$3:$T$258,MATCH(MOD(INDEX(Capacity!$V$3:$W$258,MATCH(INDEX($J40:$FE40,1,$FJ40),Capacity!$V$3:$V$258,0),2)+HG$9,255),Capacity!$S$3:$S$258,0),2)))</f>
        <v/>
      </c>
      <c r="HH41" t="str">
        <f>IF(HH40="","",IF($FI40="Y",0,INDEX(Capacity!$S$3:$T$258,MATCH(MOD(INDEX(Capacity!$V$3:$W$258,MATCH(INDEX($J40:$FE40,1,$FJ40),Capacity!$V$3:$V$258,0),2)+HH$9,255),Capacity!$S$3:$S$258,0),2)))</f>
        <v/>
      </c>
      <c r="HI41" t="str">
        <f>IF(HI40="","",IF($FI40="Y",0,INDEX(Capacity!$S$3:$T$258,MATCH(MOD(INDEX(Capacity!$V$3:$W$258,MATCH(INDEX($J40:$FE40,1,$FJ40),Capacity!$V$3:$V$258,0),2)+HI$9,255),Capacity!$S$3:$S$258,0),2)))</f>
        <v/>
      </c>
      <c r="HJ41" t="str">
        <f>IF(HJ40="","",IF($FI40="Y",0,INDEX(Capacity!$S$3:$T$258,MATCH(MOD(INDEX(Capacity!$V$3:$W$258,MATCH(INDEX($J40:$FE40,1,$FJ40),Capacity!$V$3:$V$258,0),2)+HJ$9,255),Capacity!$S$3:$S$258,0),2)))</f>
        <v/>
      </c>
      <c r="HK41" t="str">
        <f>IF(HK40="","",IF($FI40="Y",0,INDEX(Capacity!$S$3:$T$258,MATCH(MOD(INDEX(Capacity!$V$3:$W$258,MATCH(INDEX($J40:$FE40,1,$FJ40),Capacity!$V$3:$V$258,0),2)+HK$9,255),Capacity!$S$3:$S$258,0),2)))</f>
        <v/>
      </c>
      <c r="HL41" t="str">
        <f>IF(HL40="","",IF($FI40="Y",0,INDEX(Capacity!$S$3:$T$258,MATCH(MOD(INDEX(Capacity!$V$3:$W$258,MATCH(INDEX($J40:$FE40,1,$FJ40),Capacity!$V$3:$V$258,0),2)+HL$9,255),Capacity!$S$3:$S$258,0),2)))</f>
        <v/>
      </c>
      <c r="HM41" t="str">
        <f>IF(HM40="","",IF($FI40="Y",0,INDEX(Capacity!$S$3:$T$258,MATCH(MOD(INDEX(Capacity!$V$3:$W$258,MATCH(INDEX($J40:$FE40,1,$FJ40),Capacity!$V$3:$V$258,0),2)+HM$9,255),Capacity!$S$3:$S$258,0),2)))</f>
        <v/>
      </c>
      <c r="HN41" t="str">
        <f>IF(HN40="","",IF($FI40="Y",0,INDEX(Capacity!$S$3:$T$258,MATCH(MOD(INDEX(Capacity!$V$3:$W$258,MATCH(INDEX($J40:$FE40,1,$FJ40),Capacity!$V$3:$V$258,0),2)+HN$9,255),Capacity!$S$3:$S$258,0),2)))</f>
        <v/>
      </c>
      <c r="HO41" t="str">
        <f>IF(HO40="","",IF($FI40="Y",0,INDEX(Capacity!$S$3:$T$258,MATCH(MOD(INDEX(Capacity!$V$3:$W$258,MATCH(INDEX($J40:$FE40,1,$FJ40),Capacity!$V$3:$V$258,0),2)+HO$9,255),Capacity!$S$3:$S$258,0),2)))</f>
        <v/>
      </c>
      <c r="HP41" t="str">
        <f>IF(HP40="","",IF($FI40="Y",0,INDEX(Capacity!$S$3:$T$258,MATCH(MOD(INDEX(Capacity!$V$3:$W$258,MATCH(INDEX($J40:$FE40,1,$FJ40),Capacity!$V$3:$V$258,0),2)+HP$9,255),Capacity!$S$3:$S$258,0),2)))</f>
        <v/>
      </c>
      <c r="HQ41" t="str">
        <f>IF(HQ40="","",IF($FI40="Y",0,INDEX(Capacity!$S$3:$T$258,MATCH(MOD(INDEX(Capacity!$V$3:$W$258,MATCH(INDEX($J40:$FE40,1,$FJ40),Capacity!$V$3:$V$258,0),2)+HQ$9,255),Capacity!$S$3:$S$258,0),2)))</f>
        <v/>
      </c>
      <c r="HR41" t="str">
        <f>IF(HR40="","",IF($FI40="Y",0,INDEX(Capacity!$S$3:$T$258,MATCH(MOD(INDEX(Capacity!$V$3:$W$258,MATCH(INDEX($J40:$FE40,1,$FJ40),Capacity!$V$3:$V$258,0),2)+HR$9,255),Capacity!$S$3:$S$258,0),2)))</f>
        <v/>
      </c>
      <c r="HS41" t="str">
        <f>IF(HS40="","",IF($FI40="Y",0,INDEX(Capacity!$S$3:$T$258,MATCH(MOD(INDEX(Capacity!$V$3:$W$258,MATCH(INDEX($J40:$FE40,1,$FJ40),Capacity!$V$3:$V$258,0),2)+HS$9,255),Capacity!$S$3:$S$258,0),2)))</f>
        <v/>
      </c>
      <c r="HT41" t="str">
        <f>IF(HT40="","",IF($FI40="Y",0,INDEX(Capacity!$S$3:$T$258,MATCH(MOD(INDEX(Capacity!$V$3:$W$258,MATCH(INDEX($J40:$FE40,1,$FJ40),Capacity!$V$3:$V$258,0),2)+HT$9,255),Capacity!$S$3:$S$258,0),2)))</f>
        <v/>
      </c>
      <c r="HU41" t="str">
        <f>IF(HU40="","",IF($FI40="Y",0,INDEX(Capacity!$S$3:$T$258,MATCH(MOD(INDEX(Capacity!$V$3:$W$258,MATCH(INDEX($J40:$FE40,1,$FJ40),Capacity!$V$3:$V$258,0),2)+HU$9,255),Capacity!$S$3:$S$258,0),2)))</f>
        <v/>
      </c>
      <c r="HV41" t="str">
        <f>IF(HV40="","",IF($FI40="Y",0,INDEX(Capacity!$S$3:$T$258,MATCH(MOD(INDEX(Capacity!$V$3:$W$258,MATCH(INDEX($J40:$FE40,1,$FJ40),Capacity!$V$3:$V$258,0),2)+HV$9,255),Capacity!$S$3:$S$258,0),2)))</f>
        <v/>
      </c>
      <c r="HW41" t="str">
        <f>IF(HW40="","",IF($FI40="Y",0,INDEX(Capacity!$S$3:$T$258,MATCH(MOD(INDEX(Capacity!$V$3:$W$258,MATCH(INDEX($J40:$FE40,1,$FJ40),Capacity!$V$3:$V$258,0),2)+HW$9,255),Capacity!$S$3:$S$258,0),2)))</f>
        <v/>
      </c>
      <c r="HX41" t="str">
        <f>IF(HX40="","",IF($FI40="Y",0,INDEX(Capacity!$S$3:$T$258,MATCH(MOD(INDEX(Capacity!$V$3:$W$258,MATCH(INDEX($J40:$FE40,1,$FJ40),Capacity!$V$3:$V$258,0),2)+HX$9,255),Capacity!$S$3:$S$258,0),2)))</f>
        <v/>
      </c>
      <c r="HY41" t="str">
        <f>IF(HY40="","",IF($FI40="Y",0,INDEX(Capacity!$S$3:$T$258,MATCH(MOD(INDEX(Capacity!$V$3:$W$258,MATCH(INDEX($J40:$FE40,1,$FJ40),Capacity!$V$3:$V$258,0),2)+HY$9,255),Capacity!$S$3:$S$258,0),2)))</f>
        <v/>
      </c>
      <c r="HZ41" t="str">
        <f>IF(HZ40="","",IF($FI40="Y",0,INDEX(Capacity!$S$3:$T$258,MATCH(MOD(INDEX(Capacity!$V$3:$W$258,MATCH(INDEX($J40:$FE40,1,$FJ40),Capacity!$V$3:$V$258,0),2)+HZ$9,255),Capacity!$S$3:$S$258,0),2)))</f>
        <v/>
      </c>
      <c r="IA41" t="str">
        <f>IF(IA40="","",IF($FI40="Y",0,INDEX(Capacity!$S$3:$T$258,MATCH(MOD(INDEX(Capacity!$V$3:$W$258,MATCH(INDEX($J40:$FE40,1,$FJ40),Capacity!$V$3:$V$258,0),2)+IA$9,255),Capacity!$S$3:$S$258,0),2)))</f>
        <v/>
      </c>
      <c r="IB41" t="str">
        <f>IF(IB40="","",IF($FI40="Y",0,INDEX(Capacity!$S$3:$T$258,MATCH(MOD(INDEX(Capacity!$V$3:$W$258,MATCH(INDEX($J40:$FE40,1,$FJ40),Capacity!$V$3:$V$258,0),2)+IB$9,255),Capacity!$S$3:$S$258,0),2)))</f>
        <v/>
      </c>
      <c r="IC41" t="str">
        <f>IF(IC40="","",IF($FI40="Y",0,INDEX(Capacity!$S$3:$T$258,MATCH(MOD(INDEX(Capacity!$V$3:$W$258,MATCH(INDEX($J40:$FE40,1,$FJ40),Capacity!$V$3:$V$258,0),2)+IC$9,255),Capacity!$S$3:$S$258,0),2)))</f>
        <v/>
      </c>
      <c r="ID41" t="str">
        <f>IF(ID40="","",IF($FI40="Y",0,INDEX(Capacity!$S$3:$T$258,MATCH(MOD(INDEX(Capacity!$V$3:$W$258,MATCH(INDEX($J40:$FE40,1,$FJ40),Capacity!$V$3:$V$258,0),2)+ID$9,255),Capacity!$S$3:$S$258,0),2)))</f>
        <v/>
      </c>
      <c r="IE41" t="str">
        <f>IF(IE40="","",IF($FI40="Y",0,INDEX(Capacity!$S$3:$T$258,MATCH(MOD(INDEX(Capacity!$V$3:$W$258,MATCH(INDEX($J40:$FE40,1,$FJ40),Capacity!$V$3:$V$258,0),2)+IE$9,255),Capacity!$S$3:$S$258,0),2)))</f>
        <v/>
      </c>
      <c r="IF41" t="str">
        <f>IF(IF40="","",IF($FI40="Y",0,INDEX(Capacity!$S$3:$T$258,MATCH(MOD(INDEX(Capacity!$V$3:$W$258,MATCH(INDEX($J40:$FE40,1,$FJ40),Capacity!$V$3:$V$258,0),2)+IF$9,255),Capacity!$S$3:$S$258,0),2)))</f>
        <v/>
      </c>
      <c r="IG41" t="str">
        <f>IF(IG40="","",IF($FI40="Y",0,INDEX(Capacity!$S$3:$T$258,MATCH(MOD(INDEX(Capacity!$V$3:$W$258,MATCH(INDEX($J40:$FE40,1,$FJ40),Capacity!$V$3:$V$258,0),2)+IG$9,255),Capacity!$S$3:$S$258,0),2)))</f>
        <v/>
      </c>
      <c r="IH41" t="str">
        <f>IF(IH40="","",IF($FI40="Y",0,INDEX(Capacity!$S$3:$T$258,MATCH(MOD(INDEX(Capacity!$V$3:$W$258,MATCH(INDEX($J40:$FE40,1,$FJ40),Capacity!$V$3:$V$258,0),2)+IH$9,255),Capacity!$S$3:$S$258,0),2)))</f>
        <v/>
      </c>
      <c r="II41" t="str">
        <f>IF(II40="","",IF($FI40="Y",0,INDEX(Capacity!$S$3:$T$258,MATCH(MOD(INDEX(Capacity!$V$3:$W$258,MATCH(INDEX($J40:$FE40,1,$FJ40),Capacity!$V$3:$V$258,0),2)+II$9,255),Capacity!$S$3:$S$258,0),2)))</f>
        <v/>
      </c>
      <c r="IJ41" t="str">
        <f>IF(IJ40="","",IF($FI40="Y",0,INDEX(Capacity!$S$3:$T$258,MATCH(MOD(INDEX(Capacity!$V$3:$W$258,MATCH(INDEX($J40:$FE40,1,$FJ40),Capacity!$V$3:$V$258,0),2)+IJ$9,255),Capacity!$S$3:$S$258,0),2)))</f>
        <v/>
      </c>
      <c r="IK41" t="str">
        <f>IF(IK40="","",IF($FI40="Y",0,INDEX(Capacity!$S$3:$T$258,MATCH(MOD(INDEX(Capacity!$V$3:$W$258,MATCH(INDEX($J40:$FE40,1,$FJ40),Capacity!$V$3:$V$258,0),2)+IK$9,255),Capacity!$S$3:$S$258,0),2)))</f>
        <v/>
      </c>
      <c r="IL41" t="str">
        <f>IF(IL40="","",IF($FI40="Y",0,INDEX(Capacity!$S$3:$T$258,MATCH(MOD(INDEX(Capacity!$V$3:$W$258,MATCH(INDEX($J40:$FE40,1,$FJ40),Capacity!$V$3:$V$258,0),2)+IL$9,255),Capacity!$S$3:$S$258,0),2)))</f>
        <v/>
      </c>
      <c r="IM41" t="str">
        <f>IF(IM40="","",IF($FI40="Y",0,INDEX(Capacity!$S$3:$T$258,MATCH(MOD(INDEX(Capacity!$V$3:$W$258,MATCH(INDEX($J40:$FE40,1,$FJ40),Capacity!$V$3:$V$258,0),2)+IM$9,255),Capacity!$S$3:$S$258,0),2)))</f>
        <v/>
      </c>
      <c r="IN41" t="str">
        <f>IF(IN40="","",IF($FI40="Y",0,INDEX(Capacity!$S$3:$T$258,MATCH(MOD(INDEX(Capacity!$V$3:$W$258,MATCH(INDEX($J40:$FE40,1,$FJ40),Capacity!$V$3:$V$258,0),2)+IN$9,255),Capacity!$S$3:$S$258,0),2)))</f>
        <v/>
      </c>
      <c r="IO41" t="str">
        <f>IF(IO40="","",IF($FI40="Y",0,INDEX(Capacity!$S$3:$T$258,MATCH(MOD(INDEX(Capacity!$V$3:$W$258,MATCH(INDEX($J40:$FE40,1,$FJ40),Capacity!$V$3:$V$258,0),2)+IO$9,255),Capacity!$S$3:$S$258,0),2)))</f>
        <v/>
      </c>
      <c r="IP41" t="str">
        <f>IF(IP40="","",IF($FI40="Y",0,INDEX(Capacity!$S$3:$T$258,MATCH(MOD(INDEX(Capacity!$V$3:$W$258,MATCH(INDEX($J40:$FE40,1,$FJ40),Capacity!$V$3:$V$258,0),2)+IP$9,255),Capacity!$S$3:$S$258,0),2)))</f>
        <v/>
      </c>
      <c r="IQ41" t="str">
        <f>IF(IQ40="","",IF($FI40="Y",0,INDEX(Capacity!$S$3:$T$258,MATCH(MOD(INDEX(Capacity!$V$3:$W$258,MATCH(INDEX($J40:$FE40,1,$FJ40),Capacity!$V$3:$V$258,0),2)+IQ$9,255),Capacity!$S$3:$S$258,0),2)))</f>
        <v/>
      </c>
      <c r="IR41" t="str">
        <f>IF(IR40="","",IF($FI40="Y",0,INDEX(Capacity!$S$3:$T$258,MATCH(MOD(INDEX(Capacity!$V$3:$W$258,MATCH(INDEX($J40:$FE40,1,$FJ40),Capacity!$V$3:$V$258,0),2)+IR$9,255),Capacity!$S$3:$S$258,0),2)))</f>
        <v/>
      </c>
      <c r="IS41" t="str">
        <f>IF(IS40="","",IF($FI40="Y",0,INDEX(Capacity!$S$3:$T$258,MATCH(MOD(INDEX(Capacity!$V$3:$W$258,MATCH(INDEX($J40:$FE40,1,$FJ40),Capacity!$V$3:$V$258,0),2)+IS$9,255),Capacity!$S$3:$S$258,0),2)))</f>
        <v/>
      </c>
      <c r="IT41" t="str">
        <f>IF(IT40="","",IF($FI40="Y",0,INDEX(Capacity!$S$3:$T$258,MATCH(MOD(INDEX(Capacity!$V$3:$W$258,MATCH(INDEX($J40:$FE40,1,$FJ40),Capacity!$V$3:$V$258,0),2)+IT$9,255),Capacity!$S$3:$S$258,0),2)))</f>
        <v/>
      </c>
      <c r="IU41" t="str">
        <f>IF(IU40="","",IF($FI40="Y",0,INDEX(Capacity!$S$3:$T$258,MATCH(MOD(INDEX(Capacity!$V$3:$W$258,MATCH(INDEX($J40:$FE40,1,$FJ40),Capacity!$V$3:$V$258,0),2)+IU$9,255),Capacity!$S$3:$S$258,0),2)))</f>
        <v/>
      </c>
      <c r="IV41" t="str">
        <f>IF(IV40="","",IF($FI40="Y",0,INDEX(Capacity!$S$3:$T$258,MATCH(MOD(INDEX(Capacity!$V$3:$W$258,MATCH(INDEX($J40:$FE40,1,$FJ40),Capacity!$V$3:$V$258,0),2)+IV$9,255),Capacity!$S$3:$S$258,0),2)))</f>
        <v/>
      </c>
      <c r="IW41" t="str">
        <f>IF(IW40="","",IF($FI40="Y",0,INDEX(Capacity!$S$3:$T$258,MATCH(MOD(INDEX(Capacity!$V$3:$W$258,MATCH(INDEX($J40:$FE40,1,$FJ40),Capacity!$V$3:$V$258,0),2)+IW$9,255),Capacity!$S$3:$S$258,0),2)))</f>
        <v/>
      </c>
      <c r="IX41" t="str">
        <f>IF(IX40="","",IF($FI40="Y",0,INDEX(Capacity!$S$3:$T$258,MATCH(MOD(INDEX(Capacity!$V$3:$W$258,MATCH(INDEX($J40:$FE40,1,$FJ40),Capacity!$V$3:$V$258,0),2)+IX$9,255),Capacity!$S$3:$S$258,0),2)))</f>
        <v/>
      </c>
      <c r="IY41" t="str">
        <f>IF(IY40="","",IF($FI40="Y",0,INDEX(Capacity!$S$3:$T$258,MATCH(MOD(INDEX(Capacity!$V$3:$W$258,MATCH(INDEX($J40:$FE40,1,$FJ40),Capacity!$V$3:$V$258,0),2)+IY$9,255),Capacity!$S$3:$S$258,0),2)))</f>
        <v/>
      </c>
      <c r="IZ41" t="str">
        <f>IF(IZ40="","",IF($FI40="Y",0,INDEX(Capacity!$S$3:$T$258,MATCH(MOD(INDEX(Capacity!$V$3:$W$258,MATCH(INDEX($J40:$FE40,1,$FJ40),Capacity!$V$3:$V$258,0),2)+IZ$9,255),Capacity!$S$3:$S$258,0),2)))</f>
        <v/>
      </c>
      <c r="JA41" t="str">
        <f>IF(JA40="","",IF($FI40="Y",0,INDEX(Capacity!$S$3:$T$258,MATCH(MOD(INDEX(Capacity!$V$3:$W$258,MATCH(INDEX($J40:$FE40,1,$FJ40),Capacity!$V$3:$V$258,0),2)+JA$9,255),Capacity!$S$3:$S$258,0),2)))</f>
        <v/>
      </c>
      <c r="JB41" t="str">
        <f>IF(JB40="","",IF($FI40="Y",0,INDEX(Capacity!$S$3:$T$258,MATCH(MOD(INDEX(Capacity!$V$3:$W$258,MATCH(INDEX($J40:$FE40,1,$FJ40),Capacity!$V$3:$V$258,0),2)+JB$9,255),Capacity!$S$3:$S$258,0),2)))</f>
        <v/>
      </c>
      <c r="JC41" t="str">
        <f>IF(JC40="","",IF($FI40="Y",0,INDEX(Capacity!$S$3:$T$258,MATCH(MOD(INDEX(Capacity!$V$3:$W$258,MATCH(INDEX($J40:$FE40,1,$FJ40),Capacity!$V$3:$V$258,0),2)+JC$9,255),Capacity!$S$3:$S$258,0),2)))</f>
        <v/>
      </c>
      <c r="JD41" t="str">
        <f>IF(JD40="","",IF($FI40="Y",0,INDEX(Capacity!$S$3:$T$258,MATCH(MOD(INDEX(Capacity!$V$3:$W$258,MATCH(INDEX($J40:$FE40,1,$FJ40),Capacity!$V$3:$V$258,0),2)+JD$9,255),Capacity!$S$3:$S$258,0),2)))</f>
        <v/>
      </c>
      <c r="JE41" t="str">
        <f>IF(JE40="","",IF($FI40="Y",0,INDEX(Capacity!$S$3:$T$258,MATCH(MOD(INDEX(Capacity!$V$3:$W$258,MATCH(INDEX($J40:$FE40,1,$FJ40),Capacity!$V$3:$V$258,0),2)+JE$9,255),Capacity!$S$3:$S$258,0),2)))</f>
        <v/>
      </c>
      <c r="JF41" t="str">
        <f>IF(JF40="","",IF($FI40="Y",0,INDEX(Capacity!$S$3:$T$258,MATCH(MOD(INDEX(Capacity!$V$3:$W$258,MATCH(INDEX($J40:$FE40,1,$FJ40),Capacity!$V$3:$V$258,0),2)+JF$9,255),Capacity!$S$3:$S$258,0),2)))</f>
        <v/>
      </c>
      <c r="JG41" t="str">
        <f>IF(JG40="","",IF($FI40="Y",0,INDEX(Capacity!$S$3:$T$258,MATCH(MOD(INDEX(Capacity!$V$3:$W$258,MATCH(INDEX($J40:$FE40,1,$FJ40),Capacity!$V$3:$V$258,0),2)+JG$9,255),Capacity!$S$3:$S$258,0),2)))</f>
        <v/>
      </c>
      <c r="JH41" t="str">
        <f>IF(JH40="","",IF($FI40="Y",0,INDEX(Capacity!$S$3:$T$258,MATCH(MOD(INDEX(Capacity!$V$3:$W$258,MATCH(INDEX($J40:$FE40,1,$FJ40),Capacity!$V$3:$V$258,0),2)+JH$9,255),Capacity!$S$3:$S$258,0),2)))</f>
        <v/>
      </c>
      <c r="JI41" t="str">
        <f>IF(JI40="","",IF($FI40="Y",0,INDEX(Capacity!$S$3:$T$258,MATCH(MOD(INDEX(Capacity!$V$3:$W$258,MATCH(INDEX($J40:$FE40,1,$FJ40),Capacity!$V$3:$V$258,0),2)+JI$9,255),Capacity!$S$3:$S$258,0),2)))</f>
        <v/>
      </c>
      <c r="JJ41" t="str">
        <f>IF(JJ40="","",IF($FI40="Y",0,INDEX(Capacity!$S$3:$T$258,MATCH(MOD(INDEX(Capacity!$V$3:$W$258,MATCH(INDEX($J40:$FE40,1,$FJ40),Capacity!$V$3:$V$258,0),2)+JJ$9,255),Capacity!$S$3:$S$258,0),2)))</f>
        <v/>
      </c>
      <c r="JK41" t="str">
        <f>IF(JK40="","",IF($FI40="Y",0,INDEX(Capacity!$S$3:$T$258,MATCH(MOD(INDEX(Capacity!$V$3:$W$258,MATCH(INDEX($J40:$FE40,1,$FJ40),Capacity!$V$3:$V$258,0),2)+JK$9,255),Capacity!$S$3:$S$258,0),2)))</f>
        <v/>
      </c>
      <c r="JL41" t="str">
        <f>IF(JL40="","",IF($FI40="Y",0,INDEX(Capacity!$S$3:$T$258,MATCH(MOD(INDEX(Capacity!$V$3:$W$258,MATCH(INDEX($J40:$FE40,1,$FJ40),Capacity!$V$3:$V$258,0),2)+JL$9,255),Capacity!$S$3:$S$258,0),2)))</f>
        <v/>
      </c>
      <c r="JM41" t="str">
        <f>IF(JM40="","",IF($FI40="Y",0,INDEX(Capacity!$S$3:$T$258,MATCH(MOD(INDEX(Capacity!$V$3:$W$258,MATCH(INDEX($J40:$FE40,1,$FJ40),Capacity!$V$3:$V$258,0),2)+JM$9,255),Capacity!$S$3:$S$258,0),2)))</f>
        <v/>
      </c>
      <c r="JN41" t="str">
        <f>IF(JN40="","",IF($FI40="Y",0,INDEX(Capacity!$S$3:$T$258,MATCH(MOD(INDEX(Capacity!$V$3:$W$258,MATCH(INDEX($J40:$FE40,1,$FJ40),Capacity!$V$3:$V$258,0),2)+JN$9,255),Capacity!$S$3:$S$258,0),2)))</f>
        <v/>
      </c>
      <c r="JO41" t="str">
        <f>IF(JO40="","",IF($FI40="Y",0,INDEX(Capacity!$S$3:$T$258,MATCH(MOD(INDEX(Capacity!$V$3:$W$258,MATCH(INDEX($J40:$FE40,1,$FJ40),Capacity!$V$3:$V$258,0),2)+JO$9,255),Capacity!$S$3:$S$258,0),2)))</f>
        <v/>
      </c>
      <c r="JP41" t="str">
        <f>IF(JP40="","",IF($FI40="Y",0,INDEX(Capacity!$S$3:$T$258,MATCH(MOD(INDEX(Capacity!$V$3:$W$258,MATCH(INDEX($J40:$FE40,1,$FJ40),Capacity!$V$3:$V$258,0),2)+JP$9,255),Capacity!$S$3:$S$258,0),2)))</f>
        <v/>
      </c>
      <c r="JQ41" t="str">
        <f>IF(JQ40="","",IF($FI40="Y",0,INDEX(Capacity!$S$3:$T$258,MATCH(MOD(INDEX(Capacity!$V$3:$W$258,MATCH(INDEX($J40:$FE40,1,$FJ40),Capacity!$V$3:$V$258,0),2)+JQ$9,255),Capacity!$S$3:$S$258,0),2)))</f>
        <v/>
      </c>
      <c r="JR41" t="str">
        <f>IF(JR40="","",IF($FI40="Y",0,INDEX(Capacity!$S$3:$T$258,MATCH(MOD(INDEX(Capacity!$V$3:$W$258,MATCH(INDEX($J40:$FE40,1,$FJ40),Capacity!$V$3:$V$258,0),2)+JR$9,255),Capacity!$S$3:$S$258,0),2)))</f>
        <v/>
      </c>
      <c r="JS41" t="str">
        <f>IF(JS40="","",IF($FI40="Y",0,INDEX(Capacity!$S$3:$T$258,MATCH(MOD(INDEX(Capacity!$V$3:$W$258,MATCH(INDEX($J40:$FE40,1,$FJ40),Capacity!$V$3:$V$258,0),2)+JS$9,255),Capacity!$S$3:$S$258,0),2)))</f>
        <v/>
      </c>
      <c r="JT41" t="str">
        <f>IF(JT40="","",IF($FI40="Y",0,INDEX(Capacity!$S$3:$T$258,MATCH(MOD(INDEX(Capacity!$V$3:$W$258,MATCH(INDEX($J40:$FE40,1,$FJ40),Capacity!$V$3:$V$258,0),2)+JT$9,255),Capacity!$S$3:$S$258,0),2)))</f>
        <v/>
      </c>
      <c r="JU41" t="str">
        <f>IF(JU40="","",IF($FI40="Y",0,INDEX(Capacity!$S$3:$T$258,MATCH(MOD(INDEX(Capacity!$V$3:$W$258,MATCH(INDEX($J40:$FE40,1,$FJ40),Capacity!$V$3:$V$258,0),2)+JU$9,255),Capacity!$S$3:$S$258,0),2)))</f>
        <v/>
      </c>
      <c r="JV41" t="str">
        <f>IF(JV40="","",IF($FI40="Y",0,INDEX(Capacity!$S$3:$T$258,MATCH(MOD(INDEX(Capacity!$V$3:$W$258,MATCH(INDEX($J40:$FE40,1,$FJ40),Capacity!$V$3:$V$258,0),2)+JV$9,255),Capacity!$S$3:$S$258,0),2)))</f>
        <v/>
      </c>
      <c r="JW41" t="str">
        <f>IF(JW40="","",IF($FI40="Y",0,INDEX(Capacity!$S$3:$T$258,MATCH(MOD(INDEX(Capacity!$V$3:$W$258,MATCH(INDEX($J40:$FE40,1,$FJ40),Capacity!$V$3:$V$258,0),2)+JW$9,255),Capacity!$S$3:$S$258,0),2)))</f>
        <v/>
      </c>
      <c r="JX41" t="str">
        <f>IF(JX40="","",IF($FI40="Y",0,INDEX(Capacity!$S$3:$T$258,MATCH(MOD(INDEX(Capacity!$V$3:$W$258,MATCH(INDEX($J40:$FE40,1,$FJ40),Capacity!$V$3:$V$258,0),2)+JX$9,255),Capacity!$S$3:$S$258,0),2)))</f>
        <v/>
      </c>
      <c r="JY41" t="str">
        <f>IF(JY40="","",IF($FI40="Y",0,INDEX(Capacity!$S$3:$T$258,MATCH(MOD(INDEX(Capacity!$V$3:$W$258,MATCH(INDEX($J40:$FE40,1,$FJ40),Capacity!$V$3:$V$258,0),2)+JY$9,255),Capacity!$S$3:$S$258,0),2)))</f>
        <v/>
      </c>
      <c r="JZ41" t="str">
        <f>IF(JZ40="","",IF($FI40="Y",0,INDEX(Capacity!$S$3:$T$258,MATCH(MOD(INDEX(Capacity!$V$3:$W$258,MATCH(INDEX($J40:$FE40,1,$FJ40),Capacity!$V$3:$V$258,0),2)+JZ$9,255),Capacity!$S$3:$S$258,0),2)))</f>
        <v/>
      </c>
      <c r="KA41" t="str">
        <f>IF(KA40="","",IF($FI40="Y",0,INDEX(Capacity!$S$3:$T$258,MATCH(MOD(INDEX(Capacity!$V$3:$W$258,MATCH(INDEX($J40:$FE40,1,$FJ40),Capacity!$V$3:$V$258,0),2)+KA$9,255),Capacity!$S$3:$S$258,0),2)))</f>
        <v/>
      </c>
      <c r="KB41" t="str">
        <f>IF(KB40="","",IF($FI40="Y",0,INDEX(Capacity!$S$3:$T$258,MATCH(MOD(INDEX(Capacity!$V$3:$W$258,MATCH(INDEX($J40:$FE40,1,$FJ40),Capacity!$V$3:$V$258,0),2)+KB$9,255),Capacity!$S$3:$S$258,0),2)))</f>
        <v/>
      </c>
      <c r="KC41" t="str">
        <f>IF(KC40="","",IF($FI40="Y",0,INDEX(Capacity!$S$3:$T$258,MATCH(MOD(INDEX(Capacity!$V$3:$W$258,MATCH(INDEX($J40:$FE40,1,$FJ40),Capacity!$V$3:$V$258,0),2)+KC$9,255),Capacity!$S$3:$S$258,0),2)))</f>
        <v/>
      </c>
      <c r="KD41" t="str">
        <f>IF(KD40="","",IF($FI40="Y",0,INDEX(Capacity!$S$3:$T$258,MATCH(MOD(INDEX(Capacity!$V$3:$W$258,MATCH(INDEX($J40:$FE40,1,$FJ40),Capacity!$V$3:$V$258,0),2)+KD$9,255),Capacity!$S$3:$S$258,0),2)))</f>
        <v/>
      </c>
      <c r="KE41" t="str">
        <f>IF(KE40="","",IF($FI40="Y",0,INDEX(Capacity!$S$3:$T$258,MATCH(MOD(INDEX(Capacity!$V$3:$W$258,MATCH(INDEX($J40:$FE40,1,$FJ40),Capacity!$V$3:$V$258,0),2)+KE$9,255),Capacity!$S$3:$S$258,0),2)))</f>
        <v/>
      </c>
      <c r="KF41" t="str">
        <f>IF(KF40="","",IF($FI40="Y",0,INDEX(Capacity!$S$3:$T$258,MATCH(MOD(INDEX(Capacity!$V$3:$W$258,MATCH(INDEX($J40:$FE40,1,$FJ40),Capacity!$V$3:$V$258,0),2)+KF$9,255),Capacity!$S$3:$S$258,0),2)))</f>
        <v/>
      </c>
      <c r="KG41" t="str">
        <f>IF(KG40="","",IF($FI40="Y",0,INDEX(Capacity!$S$3:$T$258,MATCH(MOD(INDEX(Capacity!$V$3:$W$258,MATCH(INDEX($J40:$FE40,1,$FJ40),Capacity!$V$3:$V$258,0),2)+KG$9,255),Capacity!$S$3:$S$258,0),2)))</f>
        <v/>
      </c>
      <c r="KH41" t="str">
        <f>IF(KH40="","",IF($FI40="Y",0,INDEX(Capacity!$S$3:$T$258,MATCH(MOD(INDEX(Capacity!$V$3:$W$258,MATCH(INDEX($J40:$FE40,1,$FJ40),Capacity!$V$3:$V$258,0),2)+KH$9,255),Capacity!$S$3:$S$258,0),2)))</f>
        <v/>
      </c>
      <c r="KI41" t="str">
        <f>IF(KI40="","",IF($FI40="Y",0,INDEX(Capacity!$S$3:$T$258,MATCH(MOD(INDEX(Capacity!$V$3:$W$258,MATCH(INDEX($J40:$FE40,1,$FJ40),Capacity!$V$3:$V$258,0),2)+KI$9,255),Capacity!$S$3:$S$258,0),2)))</f>
        <v/>
      </c>
      <c r="KJ41" t="str">
        <f>IF(KJ40="","",IF($FI40="Y",0,INDEX(Capacity!$S$3:$T$258,MATCH(MOD(INDEX(Capacity!$V$3:$W$258,MATCH(INDEX($J40:$FE40,1,$FJ40),Capacity!$V$3:$V$258,0),2)+KJ$9,255),Capacity!$S$3:$S$258,0),2)))</f>
        <v/>
      </c>
      <c r="KK41" t="str">
        <f>IF(KK40="","",IF($FI40="Y",0,INDEX(Capacity!$S$3:$T$258,MATCH(MOD(INDEX(Capacity!$V$3:$W$258,MATCH(INDEX($J40:$FE40,1,$FJ40),Capacity!$V$3:$V$258,0),2)+KK$9,255),Capacity!$S$3:$S$258,0),2)))</f>
        <v/>
      </c>
      <c r="KL41" t="str">
        <f>IF(KL40="","",IF($FI40="Y",0,INDEX(Capacity!$S$3:$T$258,MATCH(MOD(INDEX(Capacity!$V$3:$W$258,MATCH(INDEX($J40:$FE40,1,$FJ40),Capacity!$V$3:$V$258,0),2)+KL$9,255),Capacity!$S$3:$S$258,0),2)))</f>
        <v/>
      </c>
      <c r="KM41" t="str">
        <f>IF(KM40="","",IF($FI40="Y",0,INDEX(Capacity!$S$3:$T$258,MATCH(MOD(INDEX(Capacity!$V$3:$W$258,MATCH(INDEX($J40:$FE40,1,$FJ40),Capacity!$V$3:$V$258,0),2)+KM$9,255),Capacity!$S$3:$S$258,0),2)))</f>
        <v/>
      </c>
      <c r="KN41" t="str">
        <f>IF(KN40="","",IF($FI40="Y",0,INDEX(Capacity!$S$3:$T$258,MATCH(MOD(INDEX(Capacity!$V$3:$W$258,MATCH(INDEX($J40:$FE40,1,$FJ40),Capacity!$V$3:$V$258,0),2)+KN$9,255),Capacity!$S$3:$S$258,0),2)))</f>
        <v/>
      </c>
      <c r="KO41" t="str">
        <f>IF(KO40="","",IF($FI40="Y",0,INDEX(Capacity!$S$3:$T$258,MATCH(MOD(INDEX(Capacity!$V$3:$W$258,MATCH(INDEX($J40:$FE40,1,$FJ40),Capacity!$V$3:$V$258,0),2)+KO$9,255),Capacity!$S$3:$S$258,0),2)))</f>
        <v/>
      </c>
      <c r="KP41" t="str">
        <f>IF(KP40="","",IF($FI40="Y",0,INDEX(Capacity!$S$3:$T$258,MATCH(MOD(INDEX(Capacity!$V$3:$W$258,MATCH(INDEX($J40:$FE40,1,$FJ40),Capacity!$V$3:$V$258,0),2)+KP$9,255),Capacity!$S$3:$S$258,0),2)))</f>
        <v/>
      </c>
      <c r="KQ41" t="str">
        <f>IF(KQ40="","",IF($FI40="Y",0,INDEX(Capacity!$S$3:$T$258,MATCH(MOD(INDEX(Capacity!$V$3:$W$258,MATCH(INDEX($J40:$FE40,1,$FJ40),Capacity!$V$3:$V$258,0),2)+KQ$9,255),Capacity!$S$3:$S$258,0),2)))</f>
        <v/>
      </c>
      <c r="KR41" t="str">
        <f>IF(KR40="","",IF($FI40="Y",0,INDEX(Capacity!$S$3:$T$258,MATCH(MOD(INDEX(Capacity!$V$3:$W$258,MATCH(INDEX($J40:$FE40,1,$FJ40),Capacity!$V$3:$V$258,0),2)+KR$9,255),Capacity!$S$3:$S$258,0),2)))</f>
        <v/>
      </c>
      <c r="KS41" t="str">
        <f>IF(KS40="","",IF($FI40="Y",0,INDEX(Capacity!$S$3:$T$258,MATCH(MOD(INDEX(Capacity!$V$3:$W$258,MATCH(INDEX($J40:$FE40,1,$FJ40),Capacity!$V$3:$V$258,0),2)+KS$9,255),Capacity!$S$3:$S$258,0),2)))</f>
        <v/>
      </c>
      <c r="KT41" t="str">
        <f>IF(KT40="","",IF($FI40="Y",0,INDEX(Capacity!$S$3:$T$258,MATCH(MOD(INDEX(Capacity!$V$3:$W$258,MATCH(INDEX($J40:$FE40,1,$FJ40),Capacity!$V$3:$V$258,0),2)+KT$9,255),Capacity!$S$3:$S$258,0),2)))</f>
        <v/>
      </c>
      <c r="KU41" t="str">
        <f>IF(KU40="","",IF($FI40="Y",0,INDEX(Capacity!$S$3:$T$258,MATCH(MOD(INDEX(Capacity!$V$3:$W$258,MATCH(INDEX($J40:$FE40,1,$FJ40),Capacity!$V$3:$V$258,0),2)+KU$9,255),Capacity!$S$3:$S$258,0),2)))</f>
        <v/>
      </c>
      <c r="KV41" t="str">
        <f>IF(KV40="","",IF($FI40="Y",0,INDEX(Capacity!$S$3:$T$258,MATCH(MOD(INDEX(Capacity!$V$3:$W$258,MATCH(INDEX($J40:$FE40,1,$FJ40),Capacity!$V$3:$V$258,0),2)+KV$9,255),Capacity!$S$3:$S$258,0),2)))</f>
        <v/>
      </c>
      <c r="KW41" t="str">
        <f>IF(KW40="","",IF($FI40="Y",0,INDEX(Capacity!$S$3:$T$258,MATCH(MOD(INDEX(Capacity!$V$3:$W$258,MATCH(INDEX($J40:$FE40,1,$FJ40),Capacity!$V$3:$V$258,0),2)+KW$9,255),Capacity!$S$3:$S$258,0),2)))</f>
        <v/>
      </c>
      <c r="KX41" t="str">
        <f>IF(KX40="","",IF($FI40="Y",0,INDEX(Capacity!$S$3:$T$258,MATCH(MOD(INDEX(Capacity!$V$3:$W$258,MATCH(INDEX($J40:$FE40,1,$FJ40),Capacity!$V$3:$V$258,0),2)+KX$9,255),Capacity!$S$3:$S$258,0),2)))</f>
        <v/>
      </c>
      <c r="KY41" t="str">
        <f>IF(KY40="","",IF($FI40="Y",0,INDEX(Capacity!$S$3:$T$258,MATCH(MOD(INDEX(Capacity!$V$3:$W$258,MATCH(INDEX($J40:$FE40,1,$FJ40),Capacity!$V$3:$V$258,0),2)+KY$9,255),Capacity!$S$3:$S$258,0),2)))</f>
        <v/>
      </c>
      <c r="KZ41" t="str">
        <f>IF(KZ40="","",IF($FI40="Y",0,INDEX(Capacity!$S$3:$T$258,MATCH(MOD(INDEX(Capacity!$V$3:$W$258,MATCH(INDEX($J40:$FE40,1,$FJ40),Capacity!$V$3:$V$258,0),2)+KZ$9,255),Capacity!$S$3:$S$258,0),2)))</f>
        <v/>
      </c>
      <c r="LA41" t="str">
        <f>IF(LA40="","",IF($FI40="Y",0,INDEX(Capacity!$S$3:$T$258,MATCH(MOD(INDEX(Capacity!$V$3:$W$258,MATCH(INDEX($J40:$FE40,1,$FJ40),Capacity!$V$3:$V$258,0),2)+LA$9,255),Capacity!$S$3:$S$258,0),2)))</f>
        <v/>
      </c>
      <c r="LB41" t="str">
        <f>IF(LB40="","",IF($FI40="Y",0,INDEX(Capacity!$S$3:$T$258,MATCH(MOD(INDEX(Capacity!$V$3:$W$258,MATCH(INDEX($J40:$FE40,1,$FJ40),Capacity!$V$3:$V$258,0),2)+LB$9,255),Capacity!$S$3:$S$258,0),2)))</f>
        <v/>
      </c>
      <c r="LC41" t="str">
        <f>IF(LC40="","",IF($FI40="Y",0,INDEX(Capacity!$S$3:$T$258,MATCH(MOD(INDEX(Capacity!$V$3:$W$258,MATCH(INDEX($J40:$FE40,1,$FJ40),Capacity!$V$3:$V$258,0),2)+LC$9,255),Capacity!$S$3:$S$258,0),2)))</f>
        <v/>
      </c>
      <c r="LD41" t="str">
        <f>IF(LD40="","",IF($FI40="Y",0,INDEX(Capacity!$S$3:$T$258,MATCH(MOD(INDEX(Capacity!$V$3:$W$258,MATCH(INDEX($J40:$FE40,1,$FJ40),Capacity!$V$3:$V$258,0),2)+LD$9,255),Capacity!$S$3:$S$258,0),2)))</f>
        <v/>
      </c>
      <c r="LE41" t="str">
        <f>IF(LE40="","",IF($FI40="Y",0,INDEX(Capacity!$S$3:$T$258,MATCH(MOD(INDEX(Capacity!$V$3:$W$258,MATCH(INDEX($J40:$FE40,1,$FJ40),Capacity!$V$3:$V$258,0),2)+LE$9,255),Capacity!$S$3:$S$258,0),2)))</f>
        <v/>
      </c>
      <c r="LF41" t="str">
        <f>IF(LF40="","",IF($FI40="Y",0,INDEX(Capacity!$S$3:$T$258,MATCH(MOD(INDEX(Capacity!$V$3:$W$258,MATCH(INDEX($J40:$FE40,1,$FJ40),Capacity!$V$3:$V$258,0),2)+LF$9,255),Capacity!$S$3:$S$258,0),2)))</f>
        <v/>
      </c>
      <c r="LG41" t="str">
        <f>IF(LG40="","",IF($FI40="Y",0,INDEX(Capacity!$S$3:$T$258,MATCH(MOD(INDEX(Capacity!$V$3:$W$258,MATCH(INDEX($J40:$FE40,1,$FJ40),Capacity!$V$3:$V$258,0),2)+LG$9,255),Capacity!$S$3:$S$258,0),2)))</f>
        <v/>
      </c>
      <c r="LH41" t="str">
        <f>IF(LH40="","",IF($FI40="Y",0,INDEX(Capacity!$S$3:$T$258,MATCH(MOD(INDEX(Capacity!$V$3:$W$258,MATCH(INDEX($J40:$FE40,1,$FJ40),Capacity!$V$3:$V$258,0),2)+LH$9,255),Capacity!$S$3:$S$258,0),2)))</f>
        <v/>
      </c>
    </row>
    <row r="42" spans="9:320" x14ac:dyDescent="0.25">
      <c r="I42" s="7">
        <f t="shared" si="26"/>
        <v>33</v>
      </c>
      <c r="J42" t="str">
        <f t="shared" si="45"/>
        <v/>
      </c>
      <c r="K42" t="str">
        <f t="shared" si="45"/>
        <v/>
      </c>
      <c r="L42" t="str">
        <f t="shared" si="45"/>
        <v/>
      </c>
      <c r="M42" t="str">
        <f t="shared" si="45"/>
        <v/>
      </c>
      <c r="N42" t="str">
        <f t="shared" si="45"/>
        <v/>
      </c>
      <c r="O42" t="str">
        <f t="shared" si="45"/>
        <v/>
      </c>
      <c r="P42" t="str">
        <f t="shared" si="45"/>
        <v/>
      </c>
      <c r="Q42" t="str">
        <f t="shared" si="45"/>
        <v/>
      </c>
      <c r="R42" t="str">
        <f t="shared" si="45"/>
        <v/>
      </c>
      <c r="S42" t="str">
        <f t="shared" si="45"/>
        <v/>
      </c>
      <c r="T42" t="str">
        <f t="shared" si="45"/>
        <v/>
      </c>
      <c r="U42" t="str">
        <f t="shared" si="45"/>
        <v/>
      </c>
      <c r="V42" t="str">
        <f t="shared" si="45"/>
        <v/>
      </c>
      <c r="W42" t="str">
        <f t="shared" si="45"/>
        <v/>
      </c>
      <c r="X42" t="str">
        <f t="shared" si="45"/>
        <v/>
      </c>
      <c r="Y42" t="str">
        <f t="shared" si="45"/>
        <v/>
      </c>
      <c r="Z42" t="str">
        <f t="shared" si="48"/>
        <v/>
      </c>
      <c r="AA42" t="str">
        <f t="shared" si="48"/>
        <v/>
      </c>
      <c r="AB42" t="str">
        <f t="shared" si="48"/>
        <v/>
      </c>
      <c r="AC42" t="str">
        <f t="shared" si="48"/>
        <v/>
      </c>
      <c r="AD42" t="str">
        <f t="shared" si="48"/>
        <v/>
      </c>
      <c r="AE42" t="str">
        <f t="shared" si="48"/>
        <v/>
      </c>
      <c r="AF42" t="str">
        <f t="shared" si="48"/>
        <v/>
      </c>
      <c r="AG42" t="str">
        <f t="shared" si="48"/>
        <v/>
      </c>
      <c r="AH42" t="str">
        <f t="shared" si="48"/>
        <v/>
      </c>
      <c r="AI42" t="str">
        <f t="shared" si="48"/>
        <v/>
      </c>
      <c r="AJ42" t="str">
        <f t="shared" si="48"/>
        <v/>
      </c>
      <c r="AK42" t="str">
        <f t="shared" si="48"/>
        <v/>
      </c>
      <c r="AL42" t="str">
        <f t="shared" si="48"/>
        <v/>
      </c>
      <c r="AM42" t="str">
        <f t="shared" si="48"/>
        <v/>
      </c>
      <c r="AN42" t="str">
        <f t="shared" si="48"/>
        <v/>
      </c>
      <c r="AO42" t="str">
        <f t="shared" si="48"/>
        <v/>
      </c>
      <c r="AP42">
        <f t="shared" si="42"/>
        <v>0</v>
      </c>
      <c r="AQ42">
        <f t="shared" si="42"/>
        <v>67</v>
      </c>
      <c r="AR42">
        <f t="shared" si="42"/>
        <v>162</v>
      </c>
      <c r="AS42">
        <f t="shared" si="42"/>
        <v>57</v>
      </c>
      <c r="AT42">
        <f t="shared" si="42"/>
        <v>153</v>
      </c>
      <c r="AU42">
        <f t="shared" si="42"/>
        <v>194</v>
      </c>
      <c r="AV42">
        <f t="shared" si="42"/>
        <v>210</v>
      </c>
      <c r="AW42">
        <f t="shared" si="42"/>
        <v>16</v>
      </c>
      <c r="AX42">
        <f t="shared" si="42"/>
        <v>12</v>
      </c>
      <c r="AY42">
        <f t="shared" si="42"/>
        <v>91</v>
      </c>
      <c r="AZ42">
        <f t="shared" si="42"/>
        <v>10</v>
      </c>
      <c r="BA42">
        <f t="shared" si="42"/>
        <v>0</v>
      </c>
      <c r="BB42">
        <f t="shared" si="42"/>
        <v>0</v>
      </c>
      <c r="BC42">
        <f t="shared" si="42"/>
        <v>0</v>
      </c>
      <c r="BD42">
        <f t="shared" si="42"/>
        <v>0</v>
      </c>
      <c r="BE42">
        <f t="shared" si="42"/>
        <v>0</v>
      </c>
      <c r="BF42">
        <f t="shared" si="40"/>
        <v>0</v>
      </c>
      <c r="BG42">
        <f t="shared" si="40"/>
        <v>0</v>
      </c>
      <c r="BH42">
        <f t="shared" si="40"/>
        <v>0</v>
      </c>
      <c r="BI42">
        <f t="shared" si="40"/>
        <v>0</v>
      </c>
      <c r="BJ42">
        <f t="shared" si="40"/>
        <v>0</v>
      </c>
      <c r="BK42">
        <f t="shared" si="40"/>
        <v>0</v>
      </c>
      <c r="BL42">
        <f t="shared" si="40"/>
        <v>0</v>
      </c>
      <c r="BM42">
        <f t="shared" si="40"/>
        <v>0</v>
      </c>
      <c r="BN42">
        <f t="shared" si="40"/>
        <v>0</v>
      </c>
      <c r="BO42">
        <f t="shared" si="40"/>
        <v>0</v>
      </c>
      <c r="BP42">
        <f t="shared" si="40"/>
        <v>0</v>
      </c>
      <c r="BQ42">
        <f t="shared" si="40"/>
        <v>0</v>
      </c>
      <c r="BR42">
        <f t="shared" si="40"/>
        <v>0</v>
      </c>
      <c r="BS42">
        <f t="shared" si="40"/>
        <v>0</v>
      </c>
      <c r="BT42">
        <f t="shared" si="40"/>
        <v>0</v>
      </c>
      <c r="BU42">
        <f t="shared" si="40"/>
        <v>0</v>
      </c>
      <c r="BV42">
        <f t="shared" si="43"/>
        <v>0</v>
      </c>
      <c r="BW42">
        <f t="shared" si="43"/>
        <v>0</v>
      </c>
      <c r="BX42">
        <f t="shared" si="43"/>
        <v>0</v>
      </c>
      <c r="BY42">
        <f t="shared" si="43"/>
        <v>0</v>
      </c>
      <c r="BZ42">
        <f t="shared" si="43"/>
        <v>0</v>
      </c>
      <c r="CA42">
        <f t="shared" si="43"/>
        <v>0</v>
      </c>
      <c r="CB42">
        <f t="shared" si="43"/>
        <v>0</v>
      </c>
      <c r="CC42">
        <f t="shared" si="43"/>
        <v>0</v>
      </c>
      <c r="CD42">
        <f t="shared" si="43"/>
        <v>0</v>
      </c>
      <c r="CE42">
        <f t="shared" si="43"/>
        <v>0</v>
      </c>
      <c r="CF42">
        <f t="shared" si="43"/>
        <v>0</v>
      </c>
      <c r="CG42">
        <f t="shared" si="43"/>
        <v>0</v>
      </c>
      <c r="CH42">
        <f t="shared" si="43"/>
        <v>0</v>
      </c>
      <c r="CI42">
        <f t="shared" si="43"/>
        <v>0</v>
      </c>
      <c r="CJ42">
        <f t="shared" si="43"/>
        <v>0</v>
      </c>
      <c r="CK42">
        <f t="shared" si="43"/>
        <v>0</v>
      </c>
      <c r="CL42">
        <f t="shared" si="46"/>
        <v>0</v>
      </c>
      <c r="CM42">
        <f t="shared" si="46"/>
        <v>0</v>
      </c>
      <c r="CN42">
        <f t="shared" si="46"/>
        <v>0</v>
      </c>
      <c r="CO42">
        <f t="shared" si="46"/>
        <v>0</v>
      </c>
      <c r="CP42">
        <f t="shared" si="46"/>
        <v>0</v>
      </c>
      <c r="CQ42">
        <f t="shared" si="46"/>
        <v>0</v>
      </c>
      <c r="CR42">
        <f t="shared" si="46"/>
        <v>0</v>
      </c>
      <c r="CS42">
        <f t="shared" si="46"/>
        <v>0</v>
      </c>
      <c r="CT42">
        <f t="shared" si="46"/>
        <v>0</v>
      </c>
      <c r="CU42">
        <f t="shared" si="46"/>
        <v>0</v>
      </c>
      <c r="CV42">
        <f t="shared" si="46"/>
        <v>0</v>
      </c>
      <c r="CW42">
        <f t="shared" si="46"/>
        <v>0</v>
      </c>
      <c r="CX42">
        <f t="shared" si="46"/>
        <v>0</v>
      </c>
      <c r="CY42">
        <f t="shared" si="46"/>
        <v>0</v>
      </c>
      <c r="CZ42">
        <f t="shared" si="46"/>
        <v>0</v>
      </c>
      <c r="DA42">
        <f t="shared" si="46"/>
        <v>0</v>
      </c>
      <c r="DB42">
        <f t="shared" si="49"/>
        <v>0</v>
      </c>
      <c r="DC42">
        <f t="shared" si="47"/>
        <v>0</v>
      </c>
      <c r="DD42">
        <f t="shared" si="47"/>
        <v>0</v>
      </c>
      <c r="DE42">
        <f t="shared" si="47"/>
        <v>0</v>
      </c>
      <c r="DF42">
        <f t="shared" si="47"/>
        <v>0</v>
      </c>
      <c r="DG42">
        <f t="shared" si="47"/>
        <v>0</v>
      </c>
      <c r="DH42">
        <f t="shared" si="47"/>
        <v>0</v>
      </c>
      <c r="DI42">
        <f t="shared" si="47"/>
        <v>0</v>
      </c>
      <c r="DJ42">
        <f t="shared" si="47"/>
        <v>0</v>
      </c>
      <c r="DK42">
        <f t="shared" si="47"/>
        <v>0</v>
      </c>
      <c r="DL42">
        <f t="shared" si="47"/>
        <v>0</v>
      </c>
      <c r="DM42">
        <f t="shared" si="47"/>
        <v>0</v>
      </c>
      <c r="DN42">
        <f t="shared" si="47"/>
        <v>0</v>
      </c>
      <c r="DO42">
        <f t="shared" si="47"/>
        <v>0</v>
      </c>
      <c r="DP42">
        <f t="shared" si="47"/>
        <v>0</v>
      </c>
      <c r="DQ42">
        <f t="shared" si="47"/>
        <v>0</v>
      </c>
      <c r="DR42">
        <f t="shared" si="47"/>
        <v>0</v>
      </c>
      <c r="DS42">
        <f t="shared" si="47"/>
        <v>0</v>
      </c>
      <c r="DT42">
        <f t="shared" si="47"/>
        <v>0</v>
      </c>
      <c r="DU42">
        <f t="shared" si="47"/>
        <v>0</v>
      </c>
      <c r="DV42">
        <f t="shared" si="47"/>
        <v>0</v>
      </c>
      <c r="DW42">
        <f t="shared" si="47"/>
        <v>0</v>
      </c>
      <c r="DX42">
        <f t="shared" ref="DX42:EM57" si="50">IFERROR(IF(INDEX($FM$10:$LH$118,$I42,$FK42-DX$8+1)="",_xlfn.BITXOR(DX41,0),_xlfn.BITXOR(DX41,INDEX($FM$10:$LH$118,$I42,$FK42-DX$8+1))),"")</f>
        <v>0</v>
      </c>
      <c r="DY42">
        <f t="shared" si="50"/>
        <v>0</v>
      </c>
      <c r="DZ42">
        <f t="shared" si="50"/>
        <v>0</v>
      </c>
      <c r="EA42">
        <f t="shared" si="50"/>
        <v>0</v>
      </c>
      <c r="EB42">
        <f t="shared" si="50"/>
        <v>0</v>
      </c>
      <c r="EC42">
        <f t="shared" si="50"/>
        <v>0</v>
      </c>
      <c r="ED42">
        <f t="shared" si="50"/>
        <v>0</v>
      </c>
      <c r="EE42">
        <f t="shared" si="50"/>
        <v>0</v>
      </c>
      <c r="EF42">
        <f t="shared" si="50"/>
        <v>0</v>
      </c>
      <c r="EG42">
        <f t="shared" si="50"/>
        <v>0</v>
      </c>
      <c r="EH42">
        <f t="shared" si="50"/>
        <v>0</v>
      </c>
      <c r="EI42">
        <f t="shared" si="50"/>
        <v>0</v>
      </c>
      <c r="EJ42">
        <f t="shared" si="44"/>
        <v>0</v>
      </c>
      <c r="EK42">
        <f t="shared" si="44"/>
        <v>0</v>
      </c>
      <c r="EL42">
        <f t="shared" si="44"/>
        <v>0</v>
      </c>
      <c r="EM42">
        <f t="shared" si="44"/>
        <v>0</v>
      </c>
      <c r="EN42">
        <f t="shared" si="44"/>
        <v>0</v>
      </c>
      <c r="EO42">
        <f t="shared" si="44"/>
        <v>0</v>
      </c>
      <c r="EP42">
        <f t="shared" si="44"/>
        <v>0</v>
      </c>
      <c r="EQ42">
        <f t="shared" si="44"/>
        <v>0</v>
      </c>
      <c r="ER42">
        <f t="shared" si="44"/>
        <v>0</v>
      </c>
      <c r="ES42">
        <f t="shared" si="44"/>
        <v>0</v>
      </c>
      <c r="ET42">
        <f t="shared" si="44"/>
        <v>0</v>
      </c>
      <c r="EU42">
        <f t="shared" si="44"/>
        <v>0</v>
      </c>
      <c r="EV42">
        <f t="shared" si="44"/>
        <v>0</v>
      </c>
      <c r="EW42">
        <f t="shared" si="44"/>
        <v>0</v>
      </c>
      <c r="EX42">
        <f t="shared" si="44"/>
        <v>0</v>
      </c>
      <c r="EY42">
        <f t="shared" si="44"/>
        <v>0</v>
      </c>
      <c r="EZ42">
        <f t="shared" si="44"/>
        <v>0</v>
      </c>
      <c r="FA42">
        <f t="shared" si="44"/>
        <v>0</v>
      </c>
      <c r="FB42">
        <f t="shared" si="44"/>
        <v>0</v>
      </c>
      <c r="FC42">
        <f t="shared" si="44"/>
        <v>0</v>
      </c>
      <c r="FD42">
        <f t="shared" si="44"/>
        <v>0</v>
      </c>
      <c r="FE42">
        <f t="shared" si="44"/>
        <v>0</v>
      </c>
      <c r="FG42" s="48" t="str">
        <f t="shared" si="27"/>
        <v/>
      </c>
      <c r="FI42" s="1" t="str">
        <f t="shared" si="24"/>
        <v/>
      </c>
      <c r="FJ42">
        <f t="shared" si="25"/>
        <v>34</v>
      </c>
      <c r="FK42">
        <f>FM8-FJ41+1</f>
        <v>11</v>
      </c>
      <c r="FM42">
        <f>IF(FM41="","",IF($FI41="Y",0,INDEX(Capacity!$S$3:$T$258,MATCH(MOD(INDEX(Capacity!$V$3:$W$258,MATCH(INDEX($J41:$FE41,1,$FJ41),Capacity!$V$3:$V$258,0),2)+FM$9,255),Capacity!$S$3:$S$258,0),2)))</f>
        <v>64</v>
      </c>
      <c r="FN42">
        <f>IF(FN41="","",IF($FI41="Y",0,INDEX(Capacity!$S$3:$T$258,MATCH(MOD(INDEX(Capacity!$V$3:$W$258,MATCH(INDEX($J41:$FE41,1,$FJ41),Capacity!$V$3:$V$258,0),2)+FN$9,255),Capacity!$S$3:$S$258,0),2)))</f>
        <v>4</v>
      </c>
      <c r="FO42">
        <f>IF(FO41="","",IF($FI41="Y",0,INDEX(Capacity!$S$3:$T$258,MATCH(MOD(INDEX(Capacity!$V$3:$W$258,MATCH(INDEX($J41:$FE41,1,$FJ41),Capacity!$V$3:$V$258,0),2)+FO$9,255),Capacity!$S$3:$S$258,0),2)))</f>
        <v>202</v>
      </c>
      <c r="FP42">
        <f>IF(FP41="","",IF($FI41="Y",0,INDEX(Capacity!$S$3:$T$258,MATCH(MOD(INDEX(Capacity!$V$3:$W$258,MATCH(INDEX($J41:$FE41,1,$FJ41),Capacity!$V$3:$V$258,0),2)+FP$9,255),Capacity!$S$3:$S$258,0),2)))</f>
        <v>20</v>
      </c>
      <c r="FQ42">
        <f>IF(FQ41="","",IF($FI41="Y",0,INDEX(Capacity!$S$3:$T$258,MATCH(MOD(INDEX(Capacity!$V$3:$W$258,MATCH(INDEX($J41:$FE41,1,$FJ41),Capacity!$V$3:$V$258,0),2)+FQ$9,255),Capacity!$S$3:$S$258,0),2)))</f>
        <v>194</v>
      </c>
      <c r="FR42">
        <f>IF(FR41="","",IF($FI41="Y",0,INDEX(Capacity!$S$3:$T$258,MATCH(MOD(INDEX(Capacity!$V$3:$W$258,MATCH(INDEX($J41:$FE41,1,$FJ41),Capacity!$V$3:$V$258,0),2)+FR$9,255),Capacity!$S$3:$S$258,0),2)))</f>
        <v>151</v>
      </c>
      <c r="FS42">
        <f>IF(FS41="","",IF($FI41="Y",0,INDEX(Capacity!$S$3:$T$258,MATCH(MOD(INDEX(Capacity!$V$3:$W$258,MATCH(INDEX($J41:$FE41,1,$FJ41),Capacity!$V$3:$V$258,0),2)+FS$9,255),Capacity!$S$3:$S$258,0),2)))</f>
        <v>30</v>
      </c>
      <c r="FT42">
        <f>IF(FT41="","",IF($FI41="Y",0,INDEX(Capacity!$S$3:$T$258,MATCH(MOD(INDEX(Capacity!$V$3:$W$258,MATCH(INDEX($J41:$FE41,1,$FJ41),Capacity!$V$3:$V$258,0),2)+FT$9,255),Capacity!$S$3:$S$258,0),2)))</f>
        <v>94</v>
      </c>
      <c r="FU42">
        <f>IF(FU41="","",IF($FI41="Y",0,INDEX(Capacity!$S$3:$T$258,MATCH(MOD(INDEX(Capacity!$V$3:$W$258,MATCH(INDEX($J41:$FE41,1,$FJ41),Capacity!$V$3:$V$258,0),2)+FU$9,255),Capacity!$S$3:$S$258,0),2)))</f>
        <v>17</v>
      </c>
      <c r="FV42">
        <f>IF(FV41="","",IF($FI41="Y",0,INDEX(Capacity!$S$3:$T$258,MATCH(MOD(INDEX(Capacity!$V$3:$W$258,MATCH(INDEX($J41:$FE41,1,$FJ41),Capacity!$V$3:$V$258,0),2)+FV$9,255),Capacity!$S$3:$S$258,0),2)))</f>
        <v>148</v>
      </c>
      <c r="FW42">
        <f>IF(FW41="","",IF($FI41="Y",0,INDEX(Capacity!$S$3:$T$258,MATCH(MOD(INDEX(Capacity!$V$3:$W$258,MATCH(INDEX($J41:$FE41,1,$FJ41),Capacity!$V$3:$V$258,0),2)+FW$9,255),Capacity!$S$3:$S$258,0),2)))</f>
        <v>10</v>
      </c>
      <c r="FX42" t="str">
        <f>IF(FX41="","",IF($FI41="Y",0,INDEX(Capacity!$S$3:$T$258,MATCH(MOD(INDEX(Capacity!$V$3:$W$258,MATCH(INDEX($J41:$FE41,1,$FJ41),Capacity!$V$3:$V$258,0),2)+FX$9,255),Capacity!$S$3:$S$258,0),2)))</f>
        <v/>
      </c>
      <c r="FY42" t="str">
        <f>IF(FY41="","",IF($FI41="Y",0,INDEX(Capacity!$S$3:$T$258,MATCH(MOD(INDEX(Capacity!$V$3:$W$258,MATCH(INDEX($J41:$FE41,1,$FJ41),Capacity!$V$3:$V$258,0),2)+FY$9,255),Capacity!$S$3:$S$258,0),2)))</f>
        <v/>
      </c>
      <c r="FZ42" t="str">
        <f>IF(FZ41="","",IF($FI41="Y",0,INDEX(Capacity!$S$3:$T$258,MATCH(MOD(INDEX(Capacity!$V$3:$W$258,MATCH(INDEX($J41:$FE41,1,$FJ41),Capacity!$V$3:$V$258,0),2)+FZ$9,255),Capacity!$S$3:$S$258,0),2)))</f>
        <v/>
      </c>
      <c r="GA42" t="str">
        <f>IF(GA41="","",IF($FI41="Y",0,INDEX(Capacity!$S$3:$T$258,MATCH(MOD(INDEX(Capacity!$V$3:$W$258,MATCH(INDEX($J41:$FE41,1,$FJ41),Capacity!$V$3:$V$258,0),2)+GA$9,255),Capacity!$S$3:$S$258,0),2)))</f>
        <v/>
      </c>
      <c r="GB42" t="str">
        <f>IF(GB41="","",IF($FI41="Y",0,INDEX(Capacity!$S$3:$T$258,MATCH(MOD(INDEX(Capacity!$V$3:$W$258,MATCH(INDEX($J41:$FE41,1,$FJ41),Capacity!$V$3:$V$258,0),2)+GB$9,255),Capacity!$S$3:$S$258,0),2)))</f>
        <v/>
      </c>
      <c r="GC42" t="str">
        <f>IF(GC41="","",IF($FI41="Y",0,INDEX(Capacity!$S$3:$T$258,MATCH(MOD(INDEX(Capacity!$V$3:$W$258,MATCH(INDEX($J41:$FE41,1,$FJ41),Capacity!$V$3:$V$258,0),2)+GC$9,255),Capacity!$S$3:$S$258,0),2)))</f>
        <v/>
      </c>
      <c r="GD42" t="str">
        <f>IF(GD41="","",IF($FI41="Y",0,INDEX(Capacity!$S$3:$T$258,MATCH(MOD(INDEX(Capacity!$V$3:$W$258,MATCH(INDEX($J41:$FE41,1,$FJ41),Capacity!$V$3:$V$258,0),2)+GD$9,255),Capacity!$S$3:$S$258,0),2)))</f>
        <v/>
      </c>
      <c r="GE42" t="str">
        <f>IF(GE41="","",IF($FI41="Y",0,INDEX(Capacity!$S$3:$T$258,MATCH(MOD(INDEX(Capacity!$V$3:$W$258,MATCH(INDEX($J41:$FE41,1,$FJ41),Capacity!$V$3:$V$258,0),2)+GE$9,255),Capacity!$S$3:$S$258,0),2)))</f>
        <v/>
      </c>
      <c r="GF42" t="str">
        <f>IF(GF41="","",IF($FI41="Y",0,INDEX(Capacity!$S$3:$T$258,MATCH(MOD(INDEX(Capacity!$V$3:$W$258,MATCH(INDEX($J41:$FE41,1,$FJ41),Capacity!$V$3:$V$258,0),2)+GF$9,255),Capacity!$S$3:$S$258,0),2)))</f>
        <v/>
      </c>
      <c r="GG42" t="str">
        <f>IF(GG41="","",IF($FI41="Y",0,INDEX(Capacity!$S$3:$T$258,MATCH(MOD(INDEX(Capacity!$V$3:$W$258,MATCH(INDEX($J41:$FE41,1,$FJ41),Capacity!$V$3:$V$258,0),2)+GG$9,255),Capacity!$S$3:$S$258,0),2)))</f>
        <v/>
      </c>
      <c r="GH42" t="str">
        <f>IF(GH41="","",IF($FI41="Y",0,INDEX(Capacity!$S$3:$T$258,MATCH(MOD(INDEX(Capacity!$V$3:$W$258,MATCH(INDEX($J41:$FE41,1,$FJ41),Capacity!$V$3:$V$258,0),2)+GH$9,255),Capacity!$S$3:$S$258,0),2)))</f>
        <v/>
      </c>
      <c r="GI42" t="str">
        <f>IF(GI41="","",IF($FI41="Y",0,INDEX(Capacity!$S$3:$T$258,MATCH(MOD(INDEX(Capacity!$V$3:$W$258,MATCH(INDEX($J41:$FE41,1,$FJ41),Capacity!$V$3:$V$258,0),2)+GI$9,255),Capacity!$S$3:$S$258,0),2)))</f>
        <v/>
      </c>
      <c r="GJ42" t="str">
        <f>IF(GJ41="","",IF($FI41="Y",0,INDEX(Capacity!$S$3:$T$258,MATCH(MOD(INDEX(Capacity!$V$3:$W$258,MATCH(INDEX($J41:$FE41,1,$FJ41),Capacity!$V$3:$V$258,0),2)+GJ$9,255),Capacity!$S$3:$S$258,0),2)))</f>
        <v/>
      </c>
      <c r="GK42" t="str">
        <f>IF(GK41="","",IF($FI41="Y",0,INDEX(Capacity!$S$3:$T$258,MATCH(MOD(INDEX(Capacity!$V$3:$W$258,MATCH(INDEX($J41:$FE41,1,$FJ41),Capacity!$V$3:$V$258,0),2)+GK$9,255),Capacity!$S$3:$S$258,0),2)))</f>
        <v/>
      </c>
      <c r="GL42" t="str">
        <f>IF(GL41="","",IF($FI41="Y",0,INDEX(Capacity!$S$3:$T$258,MATCH(MOD(INDEX(Capacity!$V$3:$W$258,MATCH(INDEX($J41:$FE41,1,$FJ41),Capacity!$V$3:$V$258,0),2)+GL$9,255),Capacity!$S$3:$S$258,0),2)))</f>
        <v/>
      </c>
      <c r="GM42" t="str">
        <f>IF(GM41="","",IF($FI41="Y",0,INDEX(Capacity!$S$3:$T$258,MATCH(MOD(INDEX(Capacity!$V$3:$W$258,MATCH(INDEX($J41:$FE41,1,$FJ41),Capacity!$V$3:$V$258,0),2)+GM$9,255),Capacity!$S$3:$S$258,0),2)))</f>
        <v/>
      </c>
      <c r="GN42" t="str">
        <f>IF(GN41="","",IF($FI41="Y",0,INDEX(Capacity!$S$3:$T$258,MATCH(MOD(INDEX(Capacity!$V$3:$W$258,MATCH(INDEX($J41:$FE41,1,$FJ41),Capacity!$V$3:$V$258,0),2)+GN$9,255),Capacity!$S$3:$S$258,0),2)))</f>
        <v/>
      </c>
      <c r="GO42" t="str">
        <f>IF(GO41="","",IF($FI41="Y",0,INDEX(Capacity!$S$3:$T$258,MATCH(MOD(INDEX(Capacity!$V$3:$W$258,MATCH(INDEX($J41:$FE41,1,$FJ41),Capacity!$V$3:$V$258,0),2)+GO$9,255),Capacity!$S$3:$S$258,0),2)))</f>
        <v/>
      </c>
      <c r="GP42" t="str">
        <f>IF(GP41="","",IF($FI41="Y",0,INDEX(Capacity!$S$3:$T$258,MATCH(MOD(INDEX(Capacity!$V$3:$W$258,MATCH(INDEX($J41:$FE41,1,$FJ41),Capacity!$V$3:$V$258,0),2)+GP$9,255),Capacity!$S$3:$S$258,0),2)))</f>
        <v/>
      </c>
      <c r="GQ42" t="str">
        <f>IF(GQ41="","",IF($FI41="Y",0,INDEX(Capacity!$S$3:$T$258,MATCH(MOD(INDEX(Capacity!$V$3:$W$258,MATCH(INDEX($J41:$FE41,1,$FJ41),Capacity!$V$3:$V$258,0),2)+GQ$9,255),Capacity!$S$3:$S$258,0),2)))</f>
        <v/>
      </c>
      <c r="GR42" t="str">
        <f>IF(GR41="","",IF($FI41="Y",0,INDEX(Capacity!$S$3:$T$258,MATCH(MOD(INDEX(Capacity!$V$3:$W$258,MATCH(INDEX($J41:$FE41,1,$FJ41),Capacity!$V$3:$V$258,0),2)+GR$9,255),Capacity!$S$3:$S$258,0),2)))</f>
        <v/>
      </c>
      <c r="GS42" t="str">
        <f>IF(GS41="","",IF($FI41="Y",0,INDEX(Capacity!$S$3:$T$258,MATCH(MOD(INDEX(Capacity!$V$3:$W$258,MATCH(INDEX($J41:$FE41,1,$FJ41),Capacity!$V$3:$V$258,0),2)+GS$9,255),Capacity!$S$3:$S$258,0),2)))</f>
        <v/>
      </c>
      <c r="GT42" t="str">
        <f>IF(GT41="","",IF($FI41="Y",0,INDEX(Capacity!$S$3:$T$258,MATCH(MOD(INDEX(Capacity!$V$3:$W$258,MATCH(INDEX($J41:$FE41,1,$FJ41),Capacity!$V$3:$V$258,0),2)+GT$9,255),Capacity!$S$3:$S$258,0),2)))</f>
        <v/>
      </c>
      <c r="GU42" t="str">
        <f>IF(GU41="","",IF($FI41="Y",0,INDEX(Capacity!$S$3:$T$258,MATCH(MOD(INDEX(Capacity!$V$3:$W$258,MATCH(INDEX($J41:$FE41,1,$FJ41),Capacity!$V$3:$V$258,0),2)+GU$9,255),Capacity!$S$3:$S$258,0),2)))</f>
        <v/>
      </c>
      <c r="GV42" t="str">
        <f>IF(GV41="","",IF($FI41="Y",0,INDEX(Capacity!$S$3:$T$258,MATCH(MOD(INDEX(Capacity!$V$3:$W$258,MATCH(INDEX($J41:$FE41,1,$FJ41),Capacity!$V$3:$V$258,0),2)+GV$9,255),Capacity!$S$3:$S$258,0),2)))</f>
        <v/>
      </c>
      <c r="GW42" t="str">
        <f>IF(GW41="","",IF($FI41="Y",0,INDEX(Capacity!$S$3:$T$258,MATCH(MOD(INDEX(Capacity!$V$3:$W$258,MATCH(INDEX($J41:$FE41,1,$FJ41),Capacity!$V$3:$V$258,0),2)+GW$9,255),Capacity!$S$3:$S$258,0),2)))</f>
        <v/>
      </c>
      <c r="GX42" t="str">
        <f>IF(GX41="","",IF($FI41="Y",0,INDEX(Capacity!$S$3:$T$258,MATCH(MOD(INDEX(Capacity!$V$3:$W$258,MATCH(INDEX($J41:$FE41,1,$FJ41),Capacity!$V$3:$V$258,0),2)+GX$9,255),Capacity!$S$3:$S$258,0),2)))</f>
        <v/>
      </c>
      <c r="GY42" t="str">
        <f>IF(GY41="","",IF($FI41="Y",0,INDEX(Capacity!$S$3:$T$258,MATCH(MOD(INDEX(Capacity!$V$3:$W$258,MATCH(INDEX($J41:$FE41,1,$FJ41),Capacity!$V$3:$V$258,0),2)+GY$9,255),Capacity!$S$3:$S$258,0),2)))</f>
        <v/>
      </c>
      <c r="GZ42" t="str">
        <f>IF(GZ41="","",IF($FI41="Y",0,INDEX(Capacity!$S$3:$T$258,MATCH(MOD(INDEX(Capacity!$V$3:$W$258,MATCH(INDEX($J41:$FE41,1,$FJ41),Capacity!$V$3:$V$258,0),2)+GZ$9,255),Capacity!$S$3:$S$258,0),2)))</f>
        <v/>
      </c>
      <c r="HA42" t="str">
        <f>IF(HA41="","",IF($FI41="Y",0,INDEX(Capacity!$S$3:$T$258,MATCH(MOD(INDEX(Capacity!$V$3:$W$258,MATCH(INDEX($J41:$FE41,1,$FJ41),Capacity!$V$3:$V$258,0),2)+HA$9,255),Capacity!$S$3:$S$258,0),2)))</f>
        <v/>
      </c>
      <c r="HB42" t="str">
        <f>IF(HB41="","",IF($FI41="Y",0,INDEX(Capacity!$S$3:$T$258,MATCH(MOD(INDEX(Capacity!$V$3:$W$258,MATCH(INDEX($J41:$FE41,1,$FJ41),Capacity!$V$3:$V$258,0),2)+HB$9,255),Capacity!$S$3:$S$258,0),2)))</f>
        <v/>
      </c>
      <c r="HC42" t="str">
        <f>IF(HC41="","",IF($FI41="Y",0,INDEX(Capacity!$S$3:$T$258,MATCH(MOD(INDEX(Capacity!$V$3:$W$258,MATCH(INDEX($J41:$FE41,1,$FJ41),Capacity!$V$3:$V$258,0),2)+HC$9,255),Capacity!$S$3:$S$258,0),2)))</f>
        <v/>
      </c>
      <c r="HD42" t="str">
        <f>IF(HD41="","",IF($FI41="Y",0,INDEX(Capacity!$S$3:$T$258,MATCH(MOD(INDEX(Capacity!$V$3:$W$258,MATCH(INDEX($J41:$FE41,1,$FJ41),Capacity!$V$3:$V$258,0),2)+HD$9,255),Capacity!$S$3:$S$258,0),2)))</f>
        <v/>
      </c>
      <c r="HE42" t="str">
        <f>IF(HE41="","",IF($FI41="Y",0,INDEX(Capacity!$S$3:$T$258,MATCH(MOD(INDEX(Capacity!$V$3:$W$258,MATCH(INDEX($J41:$FE41,1,$FJ41),Capacity!$V$3:$V$258,0),2)+HE$9,255),Capacity!$S$3:$S$258,0),2)))</f>
        <v/>
      </c>
      <c r="HF42" t="str">
        <f>IF(HF41="","",IF($FI41="Y",0,INDEX(Capacity!$S$3:$T$258,MATCH(MOD(INDEX(Capacity!$V$3:$W$258,MATCH(INDEX($J41:$FE41,1,$FJ41),Capacity!$V$3:$V$258,0),2)+HF$9,255),Capacity!$S$3:$S$258,0),2)))</f>
        <v/>
      </c>
      <c r="HG42" t="str">
        <f>IF(HG41="","",IF($FI41="Y",0,INDEX(Capacity!$S$3:$T$258,MATCH(MOD(INDEX(Capacity!$V$3:$W$258,MATCH(INDEX($J41:$FE41,1,$FJ41),Capacity!$V$3:$V$258,0),2)+HG$9,255),Capacity!$S$3:$S$258,0),2)))</f>
        <v/>
      </c>
      <c r="HH42" t="str">
        <f>IF(HH41="","",IF($FI41="Y",0,INDEX(Capacity!$S$3:$T$258,MATCH(MOD(INDEX(Capacity!$V$3:$W$258,MATCH(INDEX($J41:$FE41,1,$FJ41),Capacity!$V$3:$V$258,0),2)+HH$9,255),Capacity!$S$3:$S$258,0),2)))</f>
        <v/>
      </c>
      <c r="HI42" t="str">
        <f>IF(HI41="","",IF($FI41="Y",0,INDEX(Capacity!$S$3:$T$258,MATCH(MOD(INDEX(Capacity!$V$3:$W$258,MATCH(INDEX($J41:$FE41,1,$FJ41),Capacity!$V$3:$V$258,0),2)+HI$9,255),Capacity!$S$3:$S$258,0),2)))</f>
        <v/>
      </c>
      <c r="HJ42" t="str">
        <f>IF(HJ41="","",IF($FI41="Y",0,INDEX(Capacity!$S$3:$T$258,MATCH(MOD(INDEX(Capacity!$V$3:$W$258,MATCH(INDEX($J41:$FE41,1,$FJ41),Capacity!$V$3:$V$258,0),2)+HJ$9,255),Capacity!$S$3:$S$258,0),2)))</f>
        <v/>
      </c>
      <c r="HK42" t="str">
        <f>IF(HK41="","",IF($FI41="Y",0,INDEX(Capacity!$S$3:$T$258,MATCH(MOD(INDEX(Capacity!$V$3:$W$258,MATCH(INDEX($J41:$FE41,1,$FJ41),Capacity!$V$3:$V$258,0),2)+HK$9,255),Capacity!$S$3:$S$258,0),2)))</f>
        <v/>
      </c>
      <c r="HL42" t="str">
        <f>IF(HL41="","",IF($FI41="Y",0,INDEX(Capacity!$S$3:$T$258,MATCH(MOD(INDEX(Capacity!$V$3:$W$258,MATCH(INDEX($J41:$FE41,1,$FJ41),Capacity!$V$3:$V$258,0),2)+HL$9,255),Capacity!$S$3:$S$258,0),2)))</f>
        <v/>
      </c>
      <c r="HM42" t="str">
        <f>IF(HM41="","",IF($FI41="Y",0,INDEX(Capacity!$S$3:$T$258,MATCH(MOD(INDEX(Capacity!$V$3:$W$258,MATCH(INDEX($J41:$FE41,1,$FJ41),Capacity!$V$3:$V$258,0),2)+HM$9,255),Capacity!$S$3:$S$258,0),2)))</f>
        <v/>
      </c>
      <c r="HN42" t="str">
        <f>IF(HN41="","",IF($FI41="Y",0,INDEX(Capacity!$S$3:$T$258,MATCH(MOD(INDEX(Capacity!$V$3:$W$258,MATCH(INDEX($J41:$FE41,1,$FJ41),Capacity!$V$3:$V$258,0),2)+HN$9,255),Capacity!$S$3:$S$258,0),2)))</f>
        <v/>
      </c>
      <c r="HO42" t="str">
        <f>IF(HO41="","",IF($FI41="Y",0,INDEX(Capacity!$S$3:$T$258,MATCH(MOD(INDEX(Capacity!$V$3:$W$258,MATCH(INDEX($J41:$FE41,1,$FJ41),Capacity!$V$3:$V$258,0),2)+HO$9,255),Capacity!$S$3:$S$258,0),2)))</f>
        <v/>
      </c>
      <c r="HP42" t="str">
        <f>IF(HP41="","",IF($FI41="Y",0,INDEX(Capacity!$S$3:$T$258,MATCH(MOD(INDEX(Capacity!$V$3:$W$258,MATCH(INDEX($J41:$FE41,1,$FJ41),Capacity!$V$3:$V$258,0),2)+HP$9,255),Capacity!$S$3:$S$258,0),2)))</f>
        <v/>
      </c>
      <c r="HQ42" t="str">
        <f>IF(HQ41="","",IF($FI41="Y",0,INDEX(Capacity!$S$3:$T$258,MATCH(MOD(INDEX(Capacity!$V$3:$W$258,MATCH(INDEX($J41:$FE41,1,$FJ41),Capacity!$V$3:$V$258,0),2)+HQ$9,255),Capacity!$S$3:$S$258,0),2)))</f>
        <v/>
      </c>
      <c r="HR42" t="str">
        <f>IF(HR41="","",IF($FI41="Y",0,INDEX(Capacity!$S$3:$T$258,MATCH(MOD(INDEX(Capacity!$V$3:$W$258,MATCH(INDEX($J41:$FE41,1,$FJ41),Capacity!$V$3:$V$258,0),2)+HR$9,255),Capacity!$S$3:$S$258,0),2)))</f>
        <v/>
      </c>
      <c r="HS42" t="str">
        <f>IF(HS41="","",IF($FI41="Y",0,INDEX(Capacity!$S$3:$T$258,MATCH(MOD(INDEX(Capacity!$V$3:$W$258,MATCH(INDEX($J41:$FE41,1,$FJ41),Capacity!$V$3:$V$258,0),2)+HS$9,255),Capacity!$S$3:$S$258,0),2)))</f>
        <v/>
      </c>
      <c r="HT42" t="str">
        <f>IF(HT41="","",IF($FI41="Y",0,INDEX(Capacity!$S$3:$T$258,MATCH(MOD(INDEX(Capacity!$V$3:$W$258,MATCH(INDEX($J41:$FE41,1,$FJ41),Capacity!$V$3:$V$258,0),2)+HT$9,255),Capacity!$S$3:$S$258,0),2)))</f>
        <v/>
      </c>
      <c r="HU42" t="str">
        <f>IF(HU41="","",IF($FI41="Y",0,INDEX(Capacity!$S$3:$T$258,MATCH(MOD(INDEX(Capacity!$V$3:$W$258,MATCH(INDEX($J41:$FE41,1,$FJ41),Capacity!$V$3:$V$258,0),2)+HU$9,255),Capacity!$S$3:$S$258,0),2)))</f>
        <v/>
      </c>
      <c r="HV42" t="str">
        <f>IF(HV41="","",IF($FI41="Y",0,INDEX(Capacity!$S$3:$T$258,MATCH(MOD(INDEX(Capacity!$V$3:$W$258,MATCH(INDEX($J41:$FE41,1,$FJ41),Capacity!$V$3:$V$258,0),2)+HV$9,255),Capacity!$S$3:$S$258,0),2)))</f>
        <v/>
      </c>
      <c r="HW42" t="str">
        <f>IF(HW41="","",IF($FI41="Y",0,INDEX(Capacity!$S$3:$T$258,MATCH(MOD(INDEX(Capacity!$V$3:$W$258,MATCH(INDEX($J41:$FE41,1,$FJ41),Capacity!$V$3:$V$258,0),2)+HW$9,255),Capacity!$S$3:$S$258,0),2)))</f>
        <v/>
      </c>
      <c r="HX42" t="str">
        <f>IF(HX41="","",IF($FI41="Y",0,INDEX(Capacity!$S$3:$T$258,MATCH(MOD(INDEX(Capacity!$V$3:$W$258,MATCH(INDEX($J41:$FE41,1,$FJ41),Capacity!$V$3:$V$258,0),2)+HX$9,255),Capacity!$S$3:$S$258,0),2)))</f>
        <v/>
      </c>
      <c r="HY42" t="str">
        <f>IF(HY41="","",IF($FI41="Y",0,INDEX(Capacity!$S$3:$T$258,MATCH(MOD(INDEX(Capacity!$V$3:$W$258,MATCH(INDEX($J41:$FE41,1,$FJ41),Capacity!$V$3:$V$258,0),2)+HY$9,255),Capacity!$S$3:$S$258,0),2)))</f>
        <v/>
      </c>
      <c r="HZ42" t="str">
        <f>IF(HZ41="","",IF($FI41="Y",0,INDEX(Capacity!$S$3:$T$258,MATCH(MOD(INDEX(Capacity!$V$3:$W$258,MATCH(INDEX($J41:$FE41,1,$FJ41),Capacity!$V$3:$V$258,0),2)+HZ$9,255),Capacity!$S$3:$S$258,0),2)))</f>
        <v/>
      </c>
      <c r="IA42" t="str">
        <f>IF(IA41="","",IF($FI41="Y",0,INDEX(Capacity!$S$3:$T$258,MATCH(MOD(INDEX(Capacity!$V$3:$W$258,MATCH(INDEX($J41:$FE41,1,$FJ41),Capacity!$V$3:$V$258,0),2)+IA$9,255),Capacity!$S$3:$S$258,0),2)))</f>
        <v/>
      </c>
      <c r="IB42" t="str">
        <f>IF(IB41="","",IF($FI41="Y",0,INDEX(Capacity!$S$3:$T$258,MATCH(MOD(INDEX(Capacity!$V$3:$W$258,MATCH(INDEX($J41:$FE41,1,$FJ41),Capacity!$V$3:$V$258,0),2)+IB$9,255),Capacity!$S$3:$S$258,0),2)))</f>
        <v/>
      </c>
      <c r="IC42" t="str">
        <f>IF(IC41="","",IF($FI41="Y",0,INDEX(Capacity!$S$3:$T$258,MATCH(MOD(INDEX(Capacity!$V$3:$W$258,MATCH(INDEX($J41:$FE41,1,$FJ41),Capacity!$V$3:$V$258,0),2)+IC$9,255),Capacity!$S$3:$S$258,0),2)))</f>
        <v/>
      </c>
      <c r="ID42" t="str">
        <f>IF(ID41="","",IF($FI41="Y",0,INDEX(Capacity!$S$3:$T$258,MATCH(MOD(INDEX(Capacity!$V$3:$W$258,MATCH(INDEX($J41:$FE41,1,$FJ41),Capacity!$V$3:$V$258,0),2)+ID$9,255),Capacity!$S$3:$S$258,0),2)))</f>
        <v/>
      </c>
      <c r="IE42" t="str">
        <f>IF(IE41="","",IF($FI41="Y",0,INDEX(Capacity!$S$3:$T$258,MATCH(MOD(INDEX(Capacity!$V$3:$W$258,MATCH(INDEX($J41:$FE41,1,$FJ41),Capacity!$V$3:$V$258,0),2)+IE$9,255),Capacity!$S$3:$S$258,0),2)))</f>
        <v/>
      </c>
      <c r="IF42" t="str">
        <f>IF(IF41="","",IF($FI41="Y",0,INDEX(Capacity!$S$3:$T$258,MATCH(MOD(INDEX(Capacity!$V$3:$W$258,MATCH(INDEX($J41:$FE41,1,$FJ41),Capacity!$V$3:$V$258,0),2)+IF$9,255),Capacity!$S$3:$S$258,0),2)))</f>
        <v/>
      </c>
      <c r="IG42" t="str">
        <f>IF(IG41="","",IF($FI41="Y",0,INDEX(Capacity!$S$3:$T$258,MATCH(MOD(INDEX(Capacity!$V$3:$W$258,MATCH(INDEX($J41:$FE41,1,$FJ41),Capacity!$V$3:$V$258,0),2)+IG$9,255),Capacity!$S$3:$S$258,0),2)))</f>
        <v/>
      </c>
      <c r="IH42" t="str">
        <f>IF(IH41="","",IF($FI41="Y",0,INDEX(Capacity!$S$3:$T$258,MATCH(MOD(INDEX(Capacity!$V$3:$W$258,MATCH(INDEX($J41:$FE41,1,$FJ41),Capacity!$V$3:$V$258,0),2)+IH$9,255),Capacity!$S$3:$S$258,0),2)))</f>
        <v/>
      </c>
      <c r="II42" t="str">
        <f>IF(II41="","",IF($FI41="Y",0,INDEX(Capacity!$S$3:$T$258,MATCH(MOD(INDEX(Capacity!$V$3:$W$258,MATCH(INDEX($J41:$FE41,1,$FJ41),Capacity!$V$3:$V$258,0),2)+II$9,255),Capacity!$S$3:$S$258,0),2)))</f>
        <v/>
      </c>
      <c r="IJ42" t="str">
        <f>IF(IJ41="","",IF($FI41="Y",0,INDEX(Capacity!$S$3:$T$258,MATCH(MOD(INDEX(Capacity!$V$3:$W$258,MATCH(INDEX($J41:$FE41,1,$FJ41),Capacity!$V$3:$V$258,0),2)+IJ$9,255),Capacity!$S$3:$S$258,0),2)))</f>
        <v/>
      </c>
      <c r="IK42" t="str">
        <f>IF(IK41="","",IF($FI41="Y",0,INDEX(Capacity!$S$3:$T$258,MATCH(MOD(INDEX(Capacity!$V$3:$W$258,MATCH(INDEX($J41:$FE41,1,$FJ41),Capacity!$V$3:$V$258,0),2)+IK$9,255),Capacity!$S$3:$S$258,0),2)))</f>
        <v/>
      </c>
      <c r="IL42" t="str">
        <f>IF(IL41="","",IF($FI41="Y",0,INDEX(Capacity!$S$3:$T$258,MATCH(MOD(INDEX(Capacity!$V$3:$W$258,MATCH(INDEX($J41:$FE41,1,$FJ41),Capacity!$V$3:$V$258,0),2)+IL$9,255),Capacity!$S$3:$S$258,0),2)))</f>
        <v/>
      </c>
      <c r="IM42" t="str">
        <f>IF(IM41="","",IF($FI41="Y",0,INDEX(Capacity!$S$3:$T$258,MATCH(MOD(INDEX(Capacity!$V$3:$W$258,MATCH(INDEX($J41:$FE41,1,$FJ41),Capacity!$V$3:$V$258,0),2)+IM$9,255),Capacity!$S$3:$S$258,0),2)))</f>
        <v/>
      </c>
      <c r="IN42" t="str">
        <f>IF(IN41="","",IF($FI41="Y",0,INDEX(Capacity!$S$3:$T$258,MATCH(MOD(INDEX(Capacity!$V$3:$W$258,MATCH(INDEX($J41:$FE41,1,$FJ41),Capacity!$V$3:$V$258,0),2)+IN$9,255),Capacity!$S$3:$S$258,0),2)))</f>
        <v/>
      </c>
      <c r="IO42" t="str">
        <f>IF(IO41="","",IF($FI41="Y",0,INDEX(Capacity!$S$3:$T$258,MATCH(MOD(INDEX(Capacity!$V$3:$W$258,MATCH(INDEX($J41:$FE41,1,$FJ41),Capacity!$V$3:$V$258,0),2)+IO$9,255),Capacity!$S$3:$S$258,0),2)))</f>
        <v/>
      </c>
      <c r="IP42" t="str">
        <f>IF(IP41="","",IF($FI41="Y",0,INDEX(Capacity!$S$3:$T$258,MATCH(MOD(INDEX(Capacity!$V$3:$W$258,MATCH(INDEX($J41:$FE41,1,$FJ41),Capacity!$V$3:$V$258,0),2)+IP$9,255),Capacity!$S$3:$S$258,0),2)))</f>
        <v/>
      </c>
      <c r="IQ42" t="str">
        <f>IF(IQ41="","",IF($FI41="Y",0,INDEX(Capacity!$S$3:$T$258,MATCH(MOD(INDEX(Capacity!$V$3:$W$258,MATCH(INDEX($J41:$FE41,1,$FJ41),Capacity!$V$3:$V$258,0),2)+IQ$9,255),Capacity!$S$3:$S$258,0),2)))</f>
        <v/>
      </c>
      <c r="IR42" t="str">
        <f>IF(IR41="","",IF($FI41="Y",0,INDEX(Capacity!$S$3:$T$258,MATCH(MOD(INDEX(Capacity!$V$3:$W$258,MATCH(INDEX($J41:$FE41,1,$FJ41),Capacity!$V$3:$V$258,0),2)+IR$9,255),Capacity!$S$3:$S$258,0),2)))</f>
        <v/>
      </c>
      <c r="IS42" t="str">
        <f>IF(IS41="","",IF($FI41="Y",0,INDEX(Capacity!$S$3:$T$258,MATCH(MOD(INDEX(Capacity!$V$3:$W$258,MATCH(INDEX($J41:$FE41,1,$FJ41),Capacity!$V$3:$V$258,0),2)+IS$9,255),Capacity!$S$3:$S$258,0),2)))</f>
        <v/>
      </c>
      <c r="IT42" t="str">
        <f>IF(IT41="","",IF($FI41="Y",0,INDEX(Capacity!$S$3:$T$258,MATCH(MOD(INDEX(Capacity!$V$3:$W$258,MATCH(INDEX($J41:$FE41,1,$FJ41),Capacity!$V$3:$V$258,0),2)+IT$9,255),Capacity!$S$3:$S$258,0),2)))</f>
        <v/>
      </c>
      <c r="IU42" t="str">
        <f>IF(IU41="","",IF($FI41="Y",0,INDEX(Capacity!$S$3:$T$258,MATCH(MOD(INDEX(Capacity!$V$3:$W$258,MATCH(INDEX($J41:$FE41,1,$FJ41),Capacity!$V$3:$V$258,0),2)+IU$9,255),Capacity!$S$3:$S$258,0),2)))</f>
        <v/>
      </c>
      <c r="IV42" t="str">
        <f>IF(IV41="","",IF($FI41="Y",0,INDEX(Capacity!$S$3:$T$258,MATCH(MOD(INDEX(Capacity!$V$3:$W$258,MATCH(INDEX($J41:$FE41,1,$FJ41),Capacity!$V$3:$V$258,0),2)+IV$9,255),Capacity!$S$3:$S$258,0),2)))</f>
        <v/>
      </c>
      <c r="IW42" t="str">
        <f>IF(IW41="","",IF($FI41="Y",0,INDEX(Capacity!$S$3:$T$258,MATCH(MOD(INDEX(Capacity!$V$3:$W$258,MATCH(INDEX($J41:$FE41,1,$FJ41),Capacity!$V$3:$V$258,0),2)+IW$9,255),Capacity!$S$3:$S$258,0),2)))</f>
        <v/>
      </c>
      <c r="IX42" t="str">
        <f>IF(IX41="","",IF($FI41="Y",0,INDEX(Capacity!$S$3:$T$258,MATCH(MOD(INDEX(Capacity!$V$3:$W$258,MATCH(INDEX($J41:$FE41,1,$FJ41),Capacity!$V$3:$V$258,0),2)+IX$9,255),Capacity!$S$3:$S$258,0),2)))</f>
        <v/>
      </c>
      <c r="IY42" t="str">
        <f>IF(IY41="","",IF($FI41="Y",0,INDEX(Capacity!$S$3:$T$258,MATCH(MOD(INDEX(Capacity!$V$3:$W$258,MATCH(INDEX($J41:$FE41,1,$FJ41),Capacity!$V$3:$V$258,0),2)+IY$9,255),Capacity!$S$3:$S$258,0),2)))</f>
        <v/>
      </c>
      <c r="IZ42" t="str">
        <f>IF(IZ41="","",IF($FI41="Y",0,INDEX(Capacity!$S$3:$T$258,MATCH(MOD(INDEX(Capacity!$V$3:$W$258,MATCH(INDEX($J41:$FE41,1,$FJ41),Capacity!$V$3:$V$258,0),2)+IZ$9,255),Capacity!$S$3:$S$258,0),2)))</f>
        <v/>
      </c>
      <c r="JA42" t="str">
        <f>IF(JA41="","",IF($FI41="Y",0,INDEX(Capacity!$S$3:$T$258,MATCH(MOD(INDEX(Capacity!$V$3:$W$258,MATCH(INDEX($J41:$FE41,1,$FJ41),Capacity!$V$3:$V$258,0),2)+JA$9,255),Capacity!$S$3:$S$258,0),2)))</f>
        <v/>
      </c>
      <c r="JB42" t="str">
        <f>IF(JB41="","",IF($FI41="Y",0,INDEX(Capacity!$S$3:$T$258,MATCH(MOD(INDEX(Capacity!$V$3:$W$258,MATCH(INDEX($J41:$FE41,1,$FJ41),Capacity!$V$3:$V$258,0),2)+JB$9,255),Capacity!$S$3:$S$258,0),2)))</f>
        <v/>
      </c>
      <c r="JC42" t="str">
        <f>IF(JC41="","",IF($FI41="Y",0,INDEX(Capacity!$S$3:$T$258,MATCH(MOD(INDEX(Capacity!$V$3:$W$258,MATCH(INDEX($J41:$FE41,1,$FJ41),Capacity!$V$3:$V$258,0),2)+JC$9,255),Capacity!$S$3:$S$258,0),2)))</f>
        <v/>
      </c>
      <c r="JD42" t="str">
        <f>IF(JD41="","",IF($FI41="Y",0,INDEX(Capacity!$S$3:$T$258,MATCH(MOD(INDEX(Capacity!$V$3:$W$258,MATCH(INDEX($J41:$FE41,1,$FJ41),Capacity!$V$3:$V$258,0),2)+JD$9,255),Capacity!$S$3:$S$258,0),2)))</f>
        <v/>
      </c>
      <c r="JE42" t="str">
        <f>IF(JE41="","",IF($FI41="Y",0,INDEX(Capacity!$S$3:$T$258,MATCH(MOD(INDEX(Capacity!$V$3:$W$258,MATCH(INDEX($J41:$FE41,1,$FJ41),Capacity!$V$3:$V$258,0),2)+JE$9,255),Capacity!$S$3:$S$258,0),2)))</f>
        <v/>
      </c>
      <c r="JF42" t="str">
        <f>IF(JF41="","",IF($FI41="Y",0,INDEX(Capacity!$S$3:$T$258,MATCH(MOD(INDEX(Capacity!$V$3:$W$258,MATCH(INDEX($J41:$FE41,1,$FJ41),Capacity!$V$3:$V$258,0),2)+JF$9,255),Capacity!$S$3:$S$258,0),2)))</f>
        <v/>
      </c>
      <c r="JG42" t="str">
        <f>IF(JG41="","",IF($FI41="Y",0,INDEX(Capacity!$S$3:$T$258,MATCH(MOD(INDEX(Capacity!$V$3:$W$258,MATCH(INDEX($J41:$FE41,1,$FJ41),Capacity!$V$3:$V$258,0),2)+JG$9,255),Capacity!$S$3:$S$258,0),2)))</f>
        <v/>
      </c>
      <c r="JH42" t="str">
        <f>IF(JH41="","",IF($FI41="Y",0,INDEX(Capacity!$S$3:$T$258,MATCH(MOD(INDEX(Capacity!$V$3:$W$258,MATCH(INDEX($J41:$FE41,1,$FJ41),Capacity!$V$3:$V$258,0),2)+JH$9,255),Capacity!$S$3:$S$258,0),2)))</f>
        <v/>
      </c>
      <c r="JI42" t="str">
        <f>IF(JI41="","",IF($FI41="Y",0,INDEX(Capacity!$S$3:$T$258,MATCH(MOD(INDEX(Capacity!$V$3:$W$258,MATCH(INDEX($J41:$FE41,1,$FJ41),Capacity!$V$3:$V$258,0),2)+JI$9,255),Capacity!$S$3:$S$258,0),2)))</f>
        <v/>
      </c>
      <c r="JJ42" t="str">
        <f>IF(JJ41="","",IF($FI41="Y",0,INDEX(Capacity!$S$3:$T$258,MATCH(MOD(INDEX(Capacity!$V$3:$W$258,MATCH(INDEX($J41:$FE41,1,$FJ41),Capacity!$V$3:$V$258,0),2)+JJ$9,255),Capacity!$S$3:$S$258,0),2)))</f>
        <v/>
      </c>
      <c r="JK42" t="str">
        <f>IF(JK41="","",IF($FI41="Y",0,INDEX(Capacity!$S$3:$T$258,MATCH(MOD(INDEX(Capacity!$V$3:$W$258,MATCH(INDEX($J41:$FE41,1,$FJ41),Capacity!$V$3:$V$258,0),2)+JK$9,255),Capacity!$S$3:$S$258,0),2)))</f>
        <v/>
      </c>
      <c r="JL42" t="str">
        <f>IF(JL41="","",IF($FI41="Y",0,INDEX(Capacity!$S$3:$T$258,MATCH(MOD(INDEX(Capacity!$V$3:$W$258,MATCH(INDEX($J41:$FE41,1,$FJ41),Capacity!$V$3:$V$258,0),2)+JL$9,255),Capacity!$S$3:$S$258,0),2)))</f>
        <v/>
      </c>
      <c r="JM42" t="str">
        <f>IF(JM41="","",IF($FI41="Y",0,INDEX(Capacity!$S$3:$T$258,MATCH(MOD(INDEX(Capacity!$V$3:$W$258,MATCH(INDEX($J41:$FE41,1,$FJ41),Capacity!$V$3:$V$258,0),2)+JM$9,255),Capacity!$S$3:$S$258,0),2)))</f>
        <v/>
      </c>
      <c r="JN42" t="str">
        <f>IF(JN41="","",IF($FI41="Y",0,INDEX(Capacity!$S$3:$T$258,MATCH(MOD(INDEX(Capacity!$V$3:$W$258,MATCH(INDEX($J41:$FE41,1,$FJ41),Capacity!$V$3:$V$258,0),2)+JN$9,255),Capacity!$S$3:$S$258,0),2)))</f>
        <v/>
      </c>
      <c r="JO42" t="str">
        <f>IF(JO41="","",IF($FI41="Y",0,INDEX(Capacity!$S$3:$T$258,MATCH(MOD(INDEX(Capacity!$V$3:$W$258,MATCH(INDEX($J41:$FE41,1,$FJ41),Capacity!$V$3:$V$258,0),2)+JO$9,255),Capacity!$S$3:$S$258,0),2)))</f>
        <v/>
      </c>
      <c r="JP42" t="str">
        <f>IF(JP41="","",IF($FI41="Y",0,INDEX(Capacity!$S$3:$T$258,MATCH(MOD(INDEX(Capacity!$V$3:$W$258,MATCH(INDEX($J41:$FE41,1,$FJ41),Capacity!$V$3:$V$258,0),2)+JP$9,255),Capacity!$S$3:$S$258,0),2)))</f>
        <v/>
      </c>
      <c r="JQ42" t="str">
        <f>IF(JQ41="","",IF($FI41="Y",0,INDEX(Capacity!$S$3:$T$258,MATCH(MOD(INDEX(Capacity!$V$3:$W$258,MATCH(INDEX($J41:$FE41,1,$FJ41),Capacity!$V$3:$V$258,0),2)+JQ$9,255),Capacity!$S$3:$S$258,0),2)))</f>
        <v/>
      </c>
      <c r="JR42" t="str">
        <f>IF(JR41="","",IF($FI41="Y",0,INDEX(Capacity!$S$3:$T$258,MATCH(MOD(INDEX(Capacity!$V$3:$W$258,MATCH(INDEX($J41:$FE41,1,$FJ41),Capacity!$V$3:$V$258,0),2)+JR$9,255),Capacity!$S$3:$S$258,0),2)))</f>
        <v/>
      </c>
      <c r="JS42" t="str">
        <f>IF(JS41="","",IF($FI41="Y",0,INDEX(Capacity!$S$3:$T$258,MATCH(MOD(INDEX(Capacity!$V$3:$W$258,MATCH(INDEX($J41:$FE41,1,$FJ41),Capacity!$V$3:$V$258,0),2)+JS$9,255),Capacity!$S$3:$S$258,0),2)))</f>
        <v/>
      </c>
      <c r="JT42" t="str">
        <f>IF(JT41="","",IF($FI41="Y",0,INDEX(Capacity!$S$3:$T$258,MATCH(MOD(INDEX(Capacity!$V$3:$W$258,MATCH(INDEX($J41:$FE41,1,$FJ41),Capacity!$V$3:$V$258,0),2)+JT$9,255),Capacity!$S$3:$S$258,0),2)))</f>
        <v/>
      </c>
      <c r="JU42" t="str">
        <f>IF(JU41="","",IF($FI41="Y",0,INDEX(Capacity!$S$3:$T$258,MATCH(MOD(INDEX(Capacity!$V$3:$W$258,MATCH(INDEX($J41:$FE41,1,$FJ41),Capacity!$V$3:$V$258,0),2)+JU$9,255),Capacity!$S$3:$S$258,0),2)))</f>
        <v/>
      </c>
      <c r="JV42" t="str">
        <f>IF(JV41="","",IF($FI41="Y",0,INDEX(Capacity!$S$3:$T$258,MATCH(MOD(INDEX(Capacity!$V$3:$W$258,MATCH(INDEX($J41:$FE41,1,$FJ41),Capacity!$V$3:$V$258,0),2)+JV$9,255),Capacity!$S$3:$S$258,0),2)))</f>
        <v/>
      </c>
      <c r="JW42" t="str">
        <f>IF(JW41="","",IF($FI41="Y",0,INDEX(Capacity!$S$3:$T$258,MATCH(MOD(INDEX(Capacity!$V$3:$W$258,MATCH(INDEX($J41:$FE41,1,$FJ41),Capacity!$V$3:$V$258,0),2)+JW$9,255),Capacity!$S$3:$S$258,0),2)))</f>
        <v/>
      </c>
      <c r="JX42" t="str">
        <f>IF(JX41="","",IF($FI41="Y",0,INDEX(Capacity!$S$3:$T$258,MATCH(MOD(INDEX(Capacity!$V$3:$W$258,MATCH(INDEX($J41:$FE41,1,$FJ41),Capacity!$V$3:$V$258,0),2)+JX$9,255),Capacity!$S$3:$S$258,0),2)))</f>
        <v/>
      </c>
      <c r="JY42" t="str">
        <f>IF(JY41="","",IF($FI41="Y",0,INDEX(Capacity!$S$3:$T$258,MATCH(MOD(INDEX(Capacity!$V$3:$W$258,MATCH(INDEX($J41:$FE41,1,$FJ41),Capacity!$V$3:$V$258,0),2)+JY$9,255),Capacity!$S$3:$S$258,0),2)))</f>
        <v/>
      </c>
      <c r="JZ42" t="str">
        <f>IF(JZ41="","",IF($FI41="Y",0,INDEX(Capacity!$S$3:$T$258,MATCH(MOD(INDEX(Capacity!$V$3:$W$258,MATCH(INDEX($J41:$FE41,1,$FJ41),Capacity!$V$3:$V$258,0),2)+JZ$9,255),Capacity!$S$3:$S$258,0),2)))</f>
        <v/>
      </c>
      <c r="KA42" t="str">
        <f>IF(KA41="","",IF($FI41="Y",0,INDEX(Capacity!$S$3:$T$258,MATCH(MOD(INDEX(Capacity!$V$3:$W$258,MATCH(INDEX($J41:$FE41,1,$FJ41),Capacity!$V$3:$V$258,0),2)+KA$9,255),Capacity!$S$3:$S$258,0),2)))</f>
        <v/>
      </c>
      <c r="KB42" t="str">
        <f>IF(KB41="","",IF($FI41="Y",0,INDEX(Capacity!$S$3:$T$258,MATCH(MOD(INDEX(Capacity!$V$3:$W$258,MATCH(INDEX($J41:$FE41,1,$FJ41),Capacity!$V$3:$V$258,0),2)+KB$9,255),Capacity!$S$3:$S$258,0),2)))</f>
        <v/>
      </c>
      <c r="KC42" t="str">
        <f>IF(KC41="","",IF($FI41="Y",0,INDEX(Capacity!$S$3:$T$258,MATCH(MOD(INDEX(Capacity!$V$3:$W$258,MATCH(INDEX($J41:$FE41,1,$FJ41),Capacity!$V$3:$V$258,0),2)+KC$9,255),Capacity!$S$3:$S$258,0),2)))</f>
        <v/>
      </c>
      <c r="KD42" t="str">
        <f>IF(KD41="","",IF($FI41="Y",0,INDEX(Capacity!$S$3:$T$258,MATCH(MOD(INDEX(Capacity!$V$3:$W$258,MATCH(INDEX($J41:$FE41,1,$FJ41),Capacity!$V$3:$V$258,0),2)+KD$9,255),Capacity!$S$3:$S$258,0),2)))</f>
        <v/>
      </c>
      <c r="KE42" t="str">
        <f>IF(KE41="","",IF($FI41="Y",0,INDEX(Capacity!$S$3:$T$258,MATCH(MOD(INDEX(Capacity!$V$3:$W$258,MATCH(INDEX($J41:$FE41,1,$FJ41),Capacity!$V$3:$V$258,0),2)+KE$9,255),Capacity!$S$3:$S$258,0),2)))</f>
        <v/>
      </c>
      <c r="KF42" t="str">
        <f>IF(KF41="","",IF($FI41="Y",0,INDEX(Capacity!$S$3:$T$258,MATCH(MOD(INDEX(Capacity!$V$3:$W$258,MATCH(INDEX($J41:$FE41,1,$FJ41),Capacity!$V$3:$V$258,0),2)+KF$9,255),Capacity!$S$3:$S$258,0),2)))</f>
        <v/>
      </c>
      <c r="KG42" t="str">
        <f>IF(KG41="","",IF($FI41="Y",0,INDEX(Capacity!$S$3:$T$258,MATCH(MOD(INDEX(Capacity!$V$3:$W$258,MATCH(INDEX($J41:$FE41,1,$FJ41),Capacity!$V$3:$V$258,0),2)+KG$9,255),Capacity!$S$3:$S$258,0),2)))</f>
        <v/>
      </c>
      <c r="KH42" t="str">
        <f>IF(KH41="","",IF($FI41="Y",0,INDEX(Capacity!$S$3:$T$258,MATCH(MOD(INDEX(Capacity!$V$3:$W$258,MATCH(INDEX($J41:$FE41,1,$FJ41),Capacity!$V$3:$V$258,0),2)+KH$9,255),Capacity!$S$3:$S$258,0),2)))</f>
        <v/>
      </c>
      <c r="KI42" t="str">
        <f>IF(KI41="","",IF($FI41="Y",0,INDEX(Capacity!$S$3:$T$258,MATCH(MOD(INDEX(Capacity!$V$3:$W$258,MATCH(INDEX($J41:$FE41,1,$FJ41),Capacity!$V$3:$V$258,0),2)+KI$9,255),Capacity!$S$3:$S$258,0),2)))</f>
        <v/>
      </c>
      <c r="KJ42" t="str">
        <f>IF(KJ41="","",IF($FI41="Y",0,INDEX(Capacity!$S$3:$T$258,MATCH(MOD(INDEX(Capacity!$V$3:$W$258,MATCH(INDEX($J41:$FE41,1,$FJ41),Capacity!$V$3:$V$258,0),2)+KJ$9,255),Capacity!$S$3:$S$258,0),2)))</f>
        <v/>
      </c>
      <c r="KK42" t="str">
        <f>IF(KK41="","",IF($FI41="Y",0,INDEX(Capacity!$S$3:$T$258,MATCH(MOD(INDEX(Capacity!$V$3:$W$258,MATCH(INDEX($J41:$FE41,1,$FJ41),Capacity!$V$3:$V$258,0),2)+KK$9,255),Capacity!$S$3:$S$258,0),2)))</f>
        <v/>
      </c>
      <c r="KL42" t="str">
        <f>IF(KL41="","",IF($FI41="Y",0,INDEX(Capacity!$S$3:$T$258,MATCH(MOD(INDEX(Capacity!$V$3:$W$258,MATCH(INDEX($J41:$FE41,1,$FJ41),Capacity!$V$3:$V$258,0),2)+KL$9,255),Capacity!$S$3:$S$258,0),2)))</f>
        <v/>
      </c>
      <c r="KM42" t="str">
        <f>IF(KM41="","",IF($FI41="Y",0,INDEX(Capacity!$S$3:$T$258,MATCH(MOD(INDEX(Capacity!$V$3:$W$258,MATCH(INDEX($J41:$FE41,1,$FJ41),Capacity!$V$3:$V$258,0),2)+KM$9,255),Capacity!$S$3:$S$258,0),2)))</f>
        <v/>
      </c>
      <c r="KN42" t="str">
        <f>IF(KN41="","",IF($FI41="Y",0,INDEX(Capacity!$S$3:$T$258,MATCH(MOD(INDEX(Capacity!$V$3:$W$258,MATCH(INDEX($J41:$FE41,1,$FJ41),Capacity!$V$3:$V$258,0),2)+KN$9,255),Capacity!$S$3:$S$258,0),2)))</f>
        <v/>
      </c>
      <c r="KO42" t="str">
        <f>IF(KO41="","",IF($FI41="Y",0,INDEX(Capacity!$S$3:$T$258,MATCH(MOD(INDEX(Capacity!$V$3:$W$258,MATCH(INDEX($J41:$FE41,1,$FJ41),Capacity!$V$3:$V$258,0),2)+KO$9,255),Capacity!$S$3:$S$258,0),2)))</f>
        <v/>
      </c>
      <c r="KP42" t="str">
        <f>IF(KP41="","",IF($FI41="Y",0,INDEX(Capacity!$S$3:$T$258,MATCH(MOD(INDEX(Capacity!$V$3:$W$258,MATCH(INDEX($J41:$FE41,1,$FJ41),Capacity!$V$3:$V$258,0),2)+KP$9,255),Capacity!$S$3:$S$258,0),2)))</f>
        <v/>
      </c>
      <c r="KQ42" t="str">
        <f>IF(KQ41="","",IF($FI41="Y",0,INDEX(Capacity!$S$3:$T$258,MATCH(MOD(INDEX(Capacity!$V$3:$W$258,MATCH(INDEX($J41:$FE41,1,$FJ41),Capacity!$V$3:$V$258,0),2)+KQ$9,255),Capacity!$S$3:$S$258,0),2)))</f>
        <v/>
      </c>
      <c r="KR42" t="str">
        <f>IF(KR41="","",IF($FI41="Y",0,INDEX(Capacity!$S$3:$T$258,MATCH(MOD(INDEX(Capacity!$V$3:$W$258,MATCH(INDEX($J41:$FE41,1,$FJ41),Capacity!$V$3:$V$258,0),2)+KR$9,255),Capacity!$S$3:$S$258,0),2)))</f>
        <v/>
      </c>
      <c r="KS42" t="str">
        <f>IF(KS41="","",IF($FI41="Y",0,INDEX(Capacity!$S$3:$T$258,MATCH(MOD(INDEX(Capacity!$V$3:$W$258,MATCH(INDEX($J41:$FE41,1,$FJ41),Capacity!$V$3:$V$258,0),2)+KS$9,255),Capacity!$S$3:$S$258,0),2)))</f>
        <v/>
      </c>
      <c r="KT42" t="str">
        <f>IF(KT41="","",IF($FI41="Y",0,INDEX(Capacity!$S$3:$T$258,MATCH(MOD(INDEX(Capacity!$V$3:$W$258,MATCH(INDEX($J41:$FE41,1,$FJ41),Capacity!$V$3:$V$258,0),2)+KT$9,255),Capacity!$S$3:$S$258,0),2)))</f>
        <v/>
      </c>
      <c r="KU42" t="str">
        <f>IF(KU41="","",IF($FI41="Y",0,INDEX(Capacity!$S$3:$T$258,MATCH(MOD(INDEX(Capacity!$V$3:$W$258,MATCH(INDEX($J41:$FE41,1,$FJ41),Capacity!$V$3:$V$258,0),2)+KU$9,255),Capacity!$S$3:$S$258,0),2)))</f>
        <v/>
      </c>
      <c r="KV42" t="str">
        <f>IF(KV41="","",IF($FI41="Y",0,INDEX(Capacity!$S$3:$T$258,MATCH(MOD(INDEX(Capacity!$V$3:$W$258,MATCH(INDEX($J41:$FE41,1,$FJ41),Capacity!$V$3:$V$258,0),2)+KV$9,255),Capacity!$S$3:$S$258,0),2)))</f>
        <v/>
      </c>
      <c r="KW42" t="str">
        <f>IF(KW41="","",IF($FI41="Y",0,INDEX(Capacity!$S$3:$T$258,MATCH(MOD(INDEX(Capacity!$V$3:$W$258,MATCH(INDEX($J41:$FE41,1,$FJ41),Capacity!$V$3:$V$258,0),2)+KW$9,255),Capacity!$S$3:$S$258,0),2)))</f>
        <v/>
      </c>
      <c r="KX42" t="str">
        <f>IF(KX41="","",IF($FI41="Y",0,INDEX(Capacity!$S$3:$T$258,MATCH(MOD(INDEX(Capacity!$V$3:$W$258,MATCH(INDEX($J41:$FE41,1,$FJ41),Capacity!$V$3:$V$258,0),2)+KX$9,255),Capacity!$S$3:$S$258,0),2)))</f>
        <v/>
      </c>
      <c r="KY42" t="str">
        <f>IF(KY41="","",IF($FI41="Y",0,INDEX(Capacity!$S$3:$T$258,MATCH(MOD(INDEX(Capacity!$V$3:$W$258,MATCH(INDEX($J41:$FE41,1,$FJ41),Capacity!$V$3:$V$258,0),2)+KY$9,255),Capacity!$S$3:$S$258,0),2)))</f>
        <v/>
      </c>
      <c r="KZ42" t="str">
        <f>IF(KZ41="","",IF($FI41="Y",0,INDEX(Capacity!$S$3:$T$258,MATCH(MOD(INDEX(Capacity!$V$3:$W$258,MATCH(INDEX($J41:$FE41,1,$FJ41),Capacity!$V$3:$V$258,0),2)+KZ$9,255),Capacity!$S$3:$S$258,0),2)))</f>
        <v/>
      </c>
      <c r="LA42" t="str">
        <f>IF(LA41="","",IF($FI41="Y",0,INDEX(Capacity!$S$3:$T$258,MATCH(MOD(INDEX(Capacity!$V$3:$W$258,MATCH(INDEX($J41:$FE41,1,$FJ41),Capacity!$V$3:$V$258,0),2)+LA$9,255),Capacity!$S$3:$S$258,0),2)))</f>
        <v/>
      </c>
      <c r="LB42" t="str">
        <f>IF(LB41="","",IF($FI41="Y",0,INDEX(Capacity!$S$3:$T$258,MATCH(MOD(INDEX(Capacity!$V$3:$W$258,MATCH(INDEX($J41:$FE41,1,$FJ41),Capacity!$V$3:$V$258,0),2)+LB$9,255),Capacity!$S$3:$S$258,0),2)))</f>
        <v/>
      </c>
      <c r="LC42" t="str">
        <f>IF(LC41="","",IF($FI41="Y",0,INDEX(Capacity!$S$3:$T$258,MATCH(MOD(INDEX(Capacity!$V$3:$W$258,MATCH(INDEX($J41:$FE41,1,$FJ41),Capacity!$V$3:$V$258,0),2)+LC$9,255),Capacity!$S$3:$S$258,0),2)))</f>
        <v/>
      </c>
      <c r="LD42" t="str">
        <f>IF(LD41="","",IF($FI41="Y",0,INDEX(Capacity!$S$3:$T$258,MATCH(MOD(INDEX(Capacity!$V$3:$W$258,MATCH(INDEX($J41:$FE41,1,$FJ41),Capacity!$V$3:$V$258,0),2)+LD$9,255),Capacity!$S$3:$S$258,0),2)))</f>
        <v/>
      </c>
      <c r="LE42" t="str">
        <f>IF(LE41="","",IF($FI41="Y",0,INDEX(Capacity!$S$3:$T$258,MATCH(MOD(INDEX(Capacity!$V$3:$W$258,MATCH(INDEX($J41:$FE41,1,$FJ41),Capacity!$V$3:$V$258,0),2)+LE$9,255),Capacity!$S$3:$S$258,0),2)))</f>
        <v/>
      </c>
      <c r="LF42" t="str">
        <f>IF(LF41="","",IF($FI41="Y",0,INDEX(Capacity!$S$3:$T$258,MATCH(MOD(INDEX(Capacity!$V$3:$W$258,MATCH(INDEX($J41:$FE41,1,$FJ41),Capacity!$V$3:$V$258,0),2)+LF$9,255),Capacity!$S$3:$S$258,0),2)))</f>
        <v/>
      </c>
      <c r="LG42" t="str">
        <f>IF(LG41="","",IF($FI41="Y",0,INDEX(Capacity!$S$3:$T$258,MATCH(MOD(INDEX(Capacity!$V$3:$W$258,MATCH(INDEX($J41:$FE41,1,$FJ41),Capacity!$V$3:$V$258,0),2)+LG$9,255),Capacity!$S$3:$S$258,0),2)))</f>
        <v/>
      </c>
      <c r="LH42" t="str">
        <f>IF(LH41="","",IF($FI41="Y",0,INDEX(Capacity!$S$3:$T$258,MATCH(MOD(INDEX(Capacity!$V$3:$W$258,MATCH(INDEX($J41:$FE41,1,$FJ41),Capacity!$V$3:$V$258,0),2)+LH$9,255),Capacity!$S$3:$S$258,0),2)))</f>
        <v/>
      </c>
    </row>
    <row r="43" spans="9:320" x14ac:dyDescent="0.25">
      <c r="I43" s="7">
        <f t="shared" si="26"/>
        <v>34</v>
      </c>
      <c r="J43" t="str">
        <f t="shared" si="45"/>
        <v/>
      </c>
      <c r="K43" t="str">
        <f t="shared" si="45"/>
        <v/>
      </c>
      <c r="L43" t="str">
        <f t="shared" si="45"/>
        <v/>
      </c>
      <c r="M43" t="str">
        <f t="shared" si="45"/>
        <v/>
      </c>
      <c r="N43" t="str">
        <f t="shared" si="45"/>
        <v/>
      </c>
      <c r="O43" t="str">
        <f t="shared" si="45"/>
        <v/>
      </c>
      <c r="P43" t="str">
        <f t="shared" si="45"/>
        <v/>
      </c>
      <c r="Q43" t="str">
        <f t="shared" si="45"/>
        <v/>
      </c>
      <c r="R43" t="str">
        <f t="shared" si="45"/>
        <v/>
      </c>
      <c r="S43" t="str">
        <f t="shared" si="45"/>
        <v/>
      </c>
      <c r="T43" t="str">
        <f t="shared" si="45"/>
        <v/>
      </c>
      <c r="U43" t="str">
        <f t="shared" si="45"/>
        <v/>
      </c>
      <c r="V43" t="str">
        <f t="shared" si="45"/>
        <v/>
      </c>
      <c r="W43" t="str">
        <f t="shared" si="45"/>
        <v/>
      </c>
      <c r="X43" t="str">
        <f t="shared" si="45"/>
        <v/>
      </c>
      <c r="Y43" t="str">
        <f t="shared" si="45"/>
        <v/>
      </c>
      <c r="Z43" t="str">
        <f t="shared" si="48"/>
        <v/>
      </c>
      <c r="AA43" t="str">
        <f t="shared" si="48"/>
        <v/>
      </c>
      <c r="AB43" t="str">
        <f t="shared" si="48"/>
        <v/>
      </c>
      <c r="AC43" t="str">
        <f t="shared" si="48"/>
        <v/>
      </c>
      <c r="AD43" t="str">
        <f t="shared" si="48"/>
        <v/>
      </c>
      <c r="AE43" t="str">
        <f t="shared" si="48"/>
        <v/>
      </c>
      <c r="AF43" t="str">
        <f t="shared" si="48"/>
        <v/>
      </c>
      <c r="AG43" t="str">
        <f t="shared" si="48"/>
        <v/>
      </c>
      <c r="AH43" t="str">
        <f t="shared" si="48"/>
        <v/>
      </c>
      <c r="AI43" t="str">
        <f t="shared" si="48"/>
        <v/>
      </c>
      <c r="AJ43" t="str">
        <f t="shared" si="48"/>
        <v/>
      </c>
      <c r="AK43" t="str">
        <f t="shared" si="48"/>
        <v/>
      </c>
      <c r="AL43" t="str">
        <f t="shared" si="48"/>
        <v/>
      </c>
      <c r="AM43" t="str">
        <f t="shared" si="48"/>
        <v/>
      </c>
      <c r="AN43" t="str">
        <f t="shared" si="48"/>
        <v/>
      </c>
      <c r="AO43" t="str">
        <f t="shared" si="48"/>
        <v/>
      </c>
      <c r="AP43" t="str">
        <f t="shared" si="42"/>
        <v/>
      </c>
      <c r="AQ43">
        <f t="shared" si="42"/>
        <v>0</v>
      </c>
      <c r="AR43">
        <f t="shared" si="42"/>
        <v>211</v>
      </c>
      <c r="AS43">
        <f t="shared" si="42"/>
        <v>168</v>
      </c>
      <c r="AT43">
        <f t="shared" si="42"/>
        <v>49</v>
      </c>
      <c r="AU43">
        <f t="shared" si="42"/>
        <v>177</v>
      </c>
      <c r="AV43">
        <f t="shared" si="42"/>
        <v>17</v>
      </c>
      <c r="AW43">
        <f t="shared" si="42"/>
        <v>236</v>
      </c>
      <c r="AX43">
        <f t="shared" si="42"/>
        <v>179</v>
      </c>
      <c r="AY43">
        <f t="shared" si="42"/>
        <v>217</v>
      </c>
      <c r="AZ43">
        <f t="shared" si="42"/>
        <v>36</v>
      </c>
      <c r="BA43">
        <f t="shared" si="42"/>
        <v>84</v>
      </c>
      <c r="BB43">
        <f t="shared" si="42"/>
        <v>0</v>
      </c>
      <c r="BC43">
        <f t="shared" si="42"/>
        <v>0</v>
      </c>
      <c r="BD43">
        <f t="shared" si="42"/>
        <v>0</v>
      </c>
      <c r="BE43">
        <f t="shared" ref="BE43:BU57" si="51">IFERROR(IF(INDEX($FM$10:$LH$118,$I43,$FK43-BE$8+1)="",_xlfn.BITXOR(BE42,0),_xlfn.BITXOR(BE42,INDEX($FM$10:$LH$118,$I43,$FK43-BE$8+1))),"")</f>
        <v>0</v>
      </c>
      <c r="BF43">
        <f t="shared" si="51"/>
        <v>0</v>
      </c>
      <c r="BG43">
        <f t="shared" si="51"/>
        <v>0</v>
      </c>
      <c r="BH43">
        <f t="shared" si="51"/>
        <v>0</v>
      </c>
      <c r="BI43">
        <f t="shared" si="51"/>
        <v>0</v>
      </c>
      <c r="BJ43">
        <f t="shared" si="51"/>
        <v>0</v>
      </c>
      <c r="BK43">
        <f t="shared" si="51"/>
        <v>0</v>
      </c>
      <c r="BL43">
        <f t="shared" si="51"/>
        <v>0</v>
      </c>
      <c r="BM43">
        <f t="shared" si="51"/>
        <v>0</v>
      </c>
      <c r="BN43">
        <f t="shared" si="51"/>
        <v>0</v>
      </c>
      <c r="BO43">
        <f t="shared" si="51"/>
        <v>0</v>
      </c>
      <c r="BP43">
        <f t="shared" si="51"/>
        <v>0</v>
      </c>
      <c r="BQ43">
        <f t="shared" si="51"/>
        <v>0</v>
      </c>
      <c r="BR43">
        <f t="shared" si="51"/>
        <v>0</v>
      </c>
      <c r="BS43">
        <f t="shared" si="51"/>
        <v>0</v>
      </c>
      <c r="BT43">
        <f t="shared" si="51"/>
        <v>0</v>
      </c>
      <c r="BU43">
        <f t="shared" si="51"/>
        <v>0</v>
      </c>
      <c r="BV43">
        <f t="shared" si="43"/>
        <v>0</v>
      </c>
      <c r="BW43">
        <f t="shared" si="43"/>
        <v>0</v>
      </c>
      <c r="BX43">
        <f t="shared" si="43"/>
        <v>0</v>
      </c>
      <c r="BY43">
        <f t="shared" si="43"/>
        <v>0</v>
      </c>
      <c r="BZ43">
        <f t="shared" si="43"/>
        <v>0</v>
      </c>
      <c r="CA43">
        <f t="shared" si="43"/>
        <v>0</v>
      </c>
      <c r="CB43">
        <f t="shared" si="43"/>
        <v>0</v>
      </c>
      <c r="CC43">
        <f t="shared" si="43"/>
        <v>0</v>
      </c>
      <c r="CD43">
        <f t="shared" si="43"/>
        <v>0</v>
      </c>
      <c r="CE43">
        <f t="shared" si="43"/>
        <v>0</v>
      </c>
      <c r="CF43">
        <f t="shared" si="43"/>
        <v>0</v>
      </c>
      <c r="CG43">
        <f t="shared" si="43"/>
        <v>0</v>
      </c>
      <c r="CH43">
        <f t="shared" si="43"/>
        <v>0</v>
      </c>
      <c r="CI43">
        <f t="shared" si="43"/>
        <v>0</v>
      </c>
      <c r="CJ43">
        <f t="shared" si="43"/>
        <v>0</v>
      </c>
      <c r="CK43">
        <f t="shared" si="43"/>
        <v>0</v>
      </c>
      <c r="CL43">
        <f t="shared" si="46"/>
        <v>0</v>
      </c>
      <c r="CM43">
        <f t="shared" si="46"/>
        <v>0</v>
      </c>
      <c r="CN43">
        <f t="shared" si="46"/>
        <v>0</v>
      </c>
      <c r="CO43">
        <f t="shared" si="46"/>
        <v>0</v>
      </c>
      <c r="CP43">
        <f t="shared" si="46"/>
        <v>0</v>
      </c>
      <c r="CQ43">
        <f t="shared" si="46"/>
        <v>0</v>
      </c>
      <c r="CR43">
        <f t="shared" si="46"/>
        <v>0</v>
      </c>
      <c r="CS43">
        <f t="shared" si="46"/>
        <v>0</v>
      </c>
      <c r="CT43">
        <f t="shared" si="46"/>
        <v>0</v>
      </c>
      <c r="CU43">
        <f t="shared" si="46"/>
        <v>0</v>
      </c>
      <c r="CV43">
        <f t="shared" si="46"/>
        <v>0</v>
      </c>
      <c r="CW43">
        <f t="shared" si="46"/>
        <v>0</v>
      </c>
      <c r="CX43">
        <f t="shared" si="46"/>
        <v>0</v>
      </c>
      <c r="CY43">
        <f t="shared" si="46"/>
        <v>0</v>
      </c>
      <c r="CZ43">
        <f t="shared" si="46"/>
        <v>0</v>
      </c>
      <c r="DA43">
        <f t="shared" si="46"/>
        <v>0</v>
      </c>
      <c r="DB43">
        <f t="shared" si="49"/>
        <v>0</v>
      </c>
      <c r="DC43">
        <f t="shared" si="47"/>
        <v>0</v>
      </c>
      <c r="DD43">
        <f t="shared" si="47"/>
        <v>0</v>
      </c>
      <c r="DE43">
        <f t="shared" si="47"/>
        <v>0</v>
      </c>
      <c r="DF43">
        <f t="shared" si="47"/>
        <v>0</v>
      </c>
      <c r="DG43">
        <f t="shared" si="47"/>
        <v>0</v>
      </c>
      <c r="DH43">
        <f t="shared" si="47"/>
        <v>0</v>
      </c>
      <c r="DI43">
        <f t="shared" si="47"/>
        <v>0</v>
      </c>
      <c r="DJ43">
        <f t="shared" si="47"/>
        <v>0</v>
      </c>
      <c r="DK43">
        <f t="shared" si="47"/>
        <v>0</v>
      </c>
      <c r="DL43">
        <f t="shared" si="47"/>
        <v>0</v>
      </c>
      <c r="DM43">
        <f t="shared" si="47"/>
        <v>0</v>
      </c>
      <c r="DN43">
        <f t="shared" si="47"/>
        <v>0</v>
      </c>
      <c r="DO43">
        <f t="shared" si="47"/>
        <v>0</v>
      </c>
      <c r="DP43">
        <f t="shared" si="47"/>
        <v>0</v>
      </c>
      <c r="DQ43">
        <f t="shared" si="47"/>
        <v>0</v>
      </c>
      <c r="DR43">
        <f t="shared" si="47"/>
        <v>0</v>
      </c>
      <c r="DS43">
        <f t="shared" si="47"/>
        <v>0</v>
      </c>
      <c r="DT43">
        <f t="shared" si="47"/>
        <v>0</v>
      </c>
      <c r="DU43">
        <f t="shared" si="47"/>
        <v>0</v>
      </c>
      <c r="DV43">
        <f t="shared" si="47"/>
        <v>0</v>
      </c>
      <c r="DW43">
        <f t="shared" si="47"/>
        <v>0</v>
      </c>
      <c r="DX43">
        <f t="shared" si="50"/>
        <v>0</v>
      </c>
      <c r="DY43">
        <f t="shared" si="50"/>
        <v>0</v>
      </c>
      <c r="DZ43">
        <f t="shared" si="50"/>
        <v>0</v>
      </c>
      <c r="EA43">
        <f t="shared" si="50"/>
        <v>0</v>
      </c>
      <c r="EB43">
        <f t="shared" si="50"/>
        <v>0</v>
      </c>
      <c r="EC43">
        <f t="shared" si="50"/>
        <v>0</v>
      </c>
      <c r="ED43">
        <f t="shared" si="50"/>
        <v>0</v>
      </c>
      <c r="EE43">
        <f t="shared" si="50"/>
        <v>0</v>
      </c>
      <c r="EF43">
        <f t="shared" si="50"/>
        <v>0</v>
      </c>
      <c r="EG43">
        <f t="shared" si="50"/>
        <v>0</v>
      </c>
      <c r="EH43">
        <f t="shared" si="50"/>
        <v>0</v>
      </c>
      <c r="EI43">
        <f t="shared" si="50"/>
        <v>0</v>
      </c>
      <c r="EJ43">
        <f t="shared" si="44"/>
        <v>0</v>
      </c>
      <c r="EK43">
        <f t="shared" si="44"/>
        <v>0</v>
      </c>
      <c r="EL43">
        <f t="shared" si="44"/>
        <v>0</v>
      </c>
      <c r="EM43">
        <f t="shared" si="44"/>
        <v>0</v>
      </c>
      <c r="EN43">
        <f t="shared" si="44"/>
        <v>0</v>
      </c>
      <c r="EO43">
        <f t="shared" si="44"/>
        <v>0</v>
      </c>
      <c r="EP43">
        <f t="shared" si="44"/>
        <v>0</v>
      </c>
      <c r="EQ43">
        <f t="shared" si="44"/>
        <v>0</v>
      </c>
      <c r="ER43">
        <f t="shared" si="44"/>
        <v>0</v>
      </c>
      <c r="ES43">
        <f t="shared" si="44"/>
        <v>0</v>
      </c>
      <c r="ET43">
        <f t="shared" si="44"/>
        <v>0</v>
      </c>
      <c r="EU43">
        <f t="shared" si="44"/>
        <v>0</v>
      </c>
      <c r="EV43">
        <f t="shared" si="44"/>
        <v>0</v>
      </c>
      <c r="EW43">
        <f t="shared" si="44"/>
        <v>0</v>
      </c>
      <c r="EX43">
        <f t="shared" si="44"/>
        <v>0</v>
      </c>
      <c r="EY43">
        <f t="shared" si="44"/>
        <v>0</v>
      </c>
      <c r="EZ43">
        <f t="shared" si="44"/>
        <v>0</v>
      </c>
      <c r="FA43">
        <f t="shared" ref="EW43:FE58" si="52">IFERROR(IF(INDEX($FM$10:$LH$118,$I43,$FK43-FA$8+1)="",_xlfn.BITXOR(FA42,0),_xlfn.BITXOR(FA42,INDEX($FM$10:$LH$118,$I43,$FK43-FA$8+1))),"")</f>
        <v>0</v>
      </c>
      <c r="FB43">
        <f t="shared" si="52"/>
        <v>0</v>
      </c>
      <c r="FC43">
        <f t="shared" si="52"/>
        <v>0</v>
      </c>
      <c r="FD43">
        <f t="shared" si="52"/>
        <v>0</v>
      </c>
      <c r="FE43">
        <f t="shared" si="52"/>
        <v>0</v>
      </c>
      <c r="FG43" s="48" t="str">
        <f t="shared" si="27"/>
        <v>HERE</v>
      </c>
      <c r="FI43" s="1" t="str">
        <f t="shared" si="24"/>
        <v/>
      </c>
      <c r="FJ43">
        <f t="shared" si="25"/>
        <v>35</v>
      </c>
      <c r="FK43">
        <f>FM8-FJ42+1</f>
        <v>10</v>
      </c>
      <c r="FM43">
        <f>IF(FM42="","",IF($FI42="Y",0,INDEX(Capacity!$S$3:$T$258,MATCH(MOD(INDEX(Capacity!$V$3:$W$258,MATCH(INDEX($J42:$FE42,1,$FJ42),Capacity!$V$3:$V$258,0),2)+FM$9,255),Capacity!$S$3:$S$258,0),2)))</f>
        <v>67</v>
      </c>
      <c r="FN43">
        <f>IF(FN42="","",IF($FI42="Y",0,INDEX(Capacity!$S$3:$T$258,MATCH(MOD(INDEX(Capacity!$V$3:$W$258,MATCH(INDEX($J42:$FE42,1,$FJ42),Capacity!$V$3:$V$258,0),2)+FN$9,255),Capacity!$S$3:$S$258,0),2)))</f>
        <v>113</v>
      </c>
      <c r="FO43">
        <f>IF(FO42="","",IF($FI42="Y",0,INDEX(Capacity!$S$3:$T$258,MATCH(MOD(INDEX(Capacity!$V$3:$W$258,MATCH(INDEX($J42:$FE42,1,$FJ42),Capacity!$V$3:$V$258,0),2)+FO$9,255),Capacity!$S$3:$S$258,0),2)))</f>
        <v>145</v>
      </c>
      <c r="FP43">
        <f>IF(FP42="","",IF($FI42="Y",0,INDEX(Capacity!$S$3:$T$258,MATCH(MOD(INDEX(Capacity!$V$3:$W$258,MATCH(INDEX($J42:$FE42,1,$FJ42),Capacity!$V$3:$V$258,0),2)+FP$9,255),Capacity!$S$3:$S$258,0),2)))</f>
        <v>168</v>
      </c>
      <c r="FQ43">
        <f>IF(FQ42="","",IF($FI42="Y",0,INDEX(Capacity!$S$3:$T$258,MATCH(MOD(INDEX(Capacity!$V$3:$W$258,MATCH(INDEX($J42:$FE42,1,$FJ42),Capacity!$V$3:$V$258,0),2)+FQ$9,255),Capacity!$S$3:$S$258,0),2)))</f>
        <v>115</v>
      </c>
      <c r="FR43">
        <f>IF(FR42="","",IF($FI42="Y",0,INDEX(Capacity!$S$3:$T$258,MATCH(MOD(INDEX(Capacity!$V$3:$W$258,MATCH(INDEX($J42:$FE42,1,$FJ42),Capacity!$V$3:$V$258,0),2)+FR$9,255),Capacity!$S$3:$S$258,0),2)))</f>
        <v>195</v>
      </c>
      <c r="FS43">
        <f>IF(FS42="","",IF($FI42="Y",0,INDEX(Capacity!$S$3:$T$258,MATCH(MOD(INDEX(Capacity!$V$3:$W$258,MATCH(INDEX($J42:$FE42,1,$FJ42),Capacity!$V$3:$V$258,0),2)+FS$9,255),Capacity!$S$3:$S$258,0),2)))</f>
        <v>252</v>
      </c>
      <c r="FT43">
        <f>IF(FT42="","",IF($FI42="Y",0,INDEX(Capacity!$S$3:$T$258,MATCH(MOD(INDEX(Capacity!$V$3:$W$258,MATCH(INDEX($J42:$FE42,1,$FJ42),Capacity!$V$3:$V$258,0),2)+FT$9,255),Capacity!$S$3:$S$258,0),2)))</f>
        <v>191</v>
      </c>
      <c r="FU43">
        <f>IF(FU42="","",IF($FI42="Y",0,INDEX(Capacity!$S$3:$T$258,MATCH(MOD(INDEX(Capacity!$V$3:$W$258,MATCH(INDEX($J42:$FE42,1,$FJ42),Capacity!$V$3:$V$258,0),2)+FU$9,255),Capacity!$S$3:$S$258,0),2)))</f>
        <v>130</v>
      </c>
      <c r="FV43">
        <f>IF(FV42="","",IF($FI42="Y",0,INDEX(Capacity!$S$3:$T$258,MATCH(MOD(INDEX(Capacity!$V$3:$W$258,MATCH(INDEX($J42:$FE42,1,$FJ42),Capacity!$V$3:$V$258,0),2)+FV$9,255),Capacity!$S$3:$S$258,0),2)))</f>
        <v>46</v>
      </c>
      <c r="FW43">
        <f>IF(FW42="","",IF($FI42="Y",0,INDEX(Capacity!$S$3:$T$258,MATCH(MOD(INDEX(Capacity!$V$3:$W$258,MATCH(INDEX($J42:$FE42,1,$FJ42),Capacity!$V$3:$V$258,0),2)+FW$9,255),Capacity!$S$3:$S$258,0),2)))</f>
        <v>84</v>
      </c>
      <c r="FX43" t="str">
        <f>IF(FX42="","",IF($FI42="Y",0,INDEX(Capacity!$S$3:$T$258,MATCH(MOD(INDEX(Capacity!$V$3:$W$258,MATCH(INDEX($J42:$FE42,1,$FJ42),Capacity!$V$3:$V$258,0),2)+FX$9,255),Capacity!$S$3:$S$258,0),2)))</f>
        <v/>
      </c>
      <c r="FY43" t="str">
        <f>IF(FY42="","",IF($FI42="Y",0,INDEX(Capacity!$S$3:$T$258,MATCH(MOD(INDEX(Capacity!$V$3:$W$258,MATCH(INDEX($J42:$FE42,1,$FJ42),Capacity!$V$3:$V$258,0),2)+FY$9,255),Capacity!$S$3:$S$258,0),2)))</f>
        <v/>
      </c>
      <c r="FZ43" t="str">
        <f>IF(FZ42="","",IF($FI42="Y",0,INDEX(Capacity!$S$3:$T$258,MATCH(MOD(INDEX(Capacity!$V$3:$W$258,MATCH(INDEX($J42:$FE42,1,$FJ42),Capacity!$V$3:$V$258,0),2)+FZ$9,255),Capacity!$S$3:$S$258,0),2)))</f>
        <v/>
      </c>
      <c r="GA43" t="str">
        <f>IF(GA42="","",IF($FI42="Y",0,INDEX(Capacity!$S$3:$T$258,MATCH(MOD(INDEX(Capacity!$V$3:$W$258,MATCH(INDEX($J42:$FE42,1,$FJ42),Capacity!$V$3:$V$258,0),2)+GA$9,255),Capacity!$S$3:$S$258,0),2)))</f>
        <v/>
      </c>
      <c r="GB43" t="str">
        <f>IF(GB42="","",IF($FI42="Y",0,INDEX(Capacity!$S$3:$T$258,MATCH(MOD(INDEX(Capacity!$V$3:$W$258,MATCH(INDEX($J42:$FE42,1,$FJ42),Capacity!$V$3:$V$258,0),2)+GB$9,255),Capacity!$S$3:$S$258,0),2)))</f>
        <v/>
      </c>
      <c r="GC43" t="str">
        <f>IF(GC42="","",IF($FI42="Y",0,INDEX(Capacity!$S$3:$T$258,MATCH(MOD(INDEX(Capacity!$V$3:$W$258,MATCH(INDEX($J42:$FE42,1,$FJ42),Capacity!$V$3:$V$258,0),2)+GC$9,255),Capacity!$S$3:$S$258,0),2)))</f>
        <v/>
      </c>
      <c r="GD43" t="str">
        <f>IF(GD42="","",IF($FI42="Y",0,INDEX(Capacity!$S$3:$T$258,MATCH(MOD(INDEX(Capacity!$V$3:$W$258,MATCH(INDEX($J42:$FE42,1,$FJ42),Capacity!$V$3:$V$258,0),2)+GD$9,255),Capacity!$S$3:$S$258,0),2)))</f>
        <v/>
      </c>
      <c r="GE43" t="str">
        <f>IF(GE42="","",IF($FI42="Y",0,INDEX(Capacity!$S$3:$T$258,MATCH(MOD(INDEX(Capacity!$V$3:$W$258,MATCH(INDEX($J42:$FE42,1,$FJ42),Capacity!$V$3:$V$258,0),2)+GE$9,255),Capacity!$S$3:$S$258,0),2)))</f>
        <v/>
      </c>
      <c r="GF43" t="str">
        <f>IF(GF42="","",IF($FI42="Y",0,INDEX(Capacity!$S$3:$T$258,MATCH(MOD(INDEX(Capacity!$V$3:$W$258,MATCH(INDEX($J42:$FE42,1,$FJ42),Capacity!$V$3:$V$258,0),2)+GF$9,255),Capacity!$S$3:$S$258,0),2)))</f>
        <v/>
      </c>
      <c r="GG43" t="str">
        <f>IF(GG42="","",IF($FI42="Y",0,INDEX(Capacity!$S$3:$T$258,MATCH(MOD(INDEX(Capacity!$V$3:$W$258,MATCH(INDEX($J42:$FE42,1,$FJ42),Capacity!$V$3:$V$258,0),2)+GG$9,255),Capacity!$S$3:$S$258,0),2)))</f>
        <v/>
      </c>
      <c r="GH43" t="str">
        <f>IF(GH42="","",IF($FI42="Y",0,INDEX(Capacity!$S$3:$T$258,MATCH(MOD(INDEX(Capacity!$V$3:$W$258,MATCH(INDEX($J42:$FE42,1,$FJ42),Capacity!$V$3:$V$258,0),2)+GH$9,255),Capacity!$S$3:$S$258,0),2)))</f>
        <v/>
      </c>
      <c r="GI43" t="str">
        <f>IF(GI42="","",IF($FI42="Y",0,INDEX(Capacity!$S$3:$T$258,MATCH(MOD(INDEX(Capacity!$V$3:$W$258,MATCH(INDEX($J42:$FE42,1,$FJ42),Capacity!$V$3:$V$258,0),2)+GI$9,255),Capacity!$S$3:$S$258,0),2)))</f>
        <v/>
      </c>
      <c r="GJ43" t="str">
        <f>IF(GJ42="","",IF($FI42="Y",0,INDEX(Capacity!$S$3:$T$258,MATCH(MOD(INDEX(Capacity!$V$3:$W$258,MATCH(INDEX($J42:$FE42,1,$FJ42),Capacity!$V$3:$V$258,0),2)+GJ$9,255),Capacity!$S$3:$S$258,0),2)))</f>
        <v/>
      </c>
      <c r="GK43" t="str">
        <f>IF(GK42="","",IF($FI42="Y",0,INDEX(Capacity!$S$3:$T$258,MATCH(MOD(INDEX(Capacity!$V$3:$W$258,MATCH(INDEX($J42:$FE42,1,$FJ42),Capacity!$V$3:$V$258,0),2)+GK$9,255),Capacity!$S$3:$S$258,0),2)))</f>
        <v/>
      </c>
      <c r="GL43" t="str">
        <f>IF(GL42="","",IF($FI42="Y",0,INDEX(Capacity!$S$3:$T$258,MATCH(MOD(INDEX(Capacity!$V$3:$W$258,MATCH(INDEX($J42:$FE42,1,$FJ42),Capacity!$V$3:$V$258,0),2)+GL$9,255),Capacity!$S$3:$S$258,0),2)))</f>
        <v/>
      </c>
      <c r="GM43" t="str">
        <f>IF(GM42="","",IF($FI42="Y",0,INDEX(Capacity!$S$3:$T$258,MATCH(MOD(INDEX(Capacity!$V$3:$W$258,MATCH(INDEX($J42:$FE42,1,$FJ42),Capacity!$V$3:$V$258,0),2)+GM$9,255),Capacity!$S$3:$S$258,0),2)))</f>
        <v/>
      </c>
      <c r="GN43" t="str">
        <f>IF(GN42="","",IF($FI42="Y",0,INDEX(Capacity!$S$3:$T$258,MATCH(MOD(INDEX(Capacity!$V$3:$W$258,MATCH(INDEX($J42:$FE42,1,$FJ42),Capacity!$V$3:$V$258,0),2)+GN$9,255),Capacity!$S$3:$S$258,0),2)))</f>
        <v/>
      </c>
      <c r="GO43" t="str">
        <f>IF(GO42="","",IF($FI42="Y",0,INDEX(Capacity!$S$3:$T$258,MATCH(MOD(INDEX(Capacity!$V$3:$W$258,MATCH(INDEX($J42:$FE42,1,$FJ42),Capacity!$V$3:$V$258,0),2)+GO$9,255),Capacity!$S$3:$S$258,0),2)))</f>
        <v/>
      </c>
      <c r="GP43" t="str">
        <f>IF(GP42="","",IF($FI42="Y",0,INDEX(Capacity!$S$3:$T$258,MATCH(MOD(INDEX(Capacity!$V$3:$W$258,MATCH(INDEX($J42:$FE42,1,$FJ42),Capacity!$V$3:$V$258,0),2)+GP$9,255),Capacity!$S$3:$S$258,0),2)))</f>
        <v/>
      </c>
      <c r="GQ43" t="str">
        <f>IF(GQ42="","",IF($FI42="Y",0,INDEX(Capacity!$S$3:$T$258,MATCH(MOD(INDEX(Capacity!$V$3:$W$258,MATCH(INDEX($J42:$FE42,1,$FJ42),Capacity!$V$3:$V$258,0),2)+GQ$9,255),Capacity!$S$3:$S$258,0),2)))</f>
        <v/>
      </c>
      <c r="GR43" t="str">
        <f>IF(GR42="","",IF($FI42="Y",0,INDEX(Capacity!$S$3:$T$258,MATCH(MOD(INDEX(Capacity!$V$3:$W$258,MATCH(INDEX($J42:$FE42,1,$FJ42),Capacity!$V$3:$V$258,0),2)+GR$9,255),Capacity!$S$3:$S$258,0),2)))</f>
        <v/>
      </c>
      <c r="GS43" t="str">
        <f>IF(GS42="","",IF($FI42="Y",0,INDEX(Capacity!$S$3:$T$258,MATCH(MOD(INDEX(Capacity!$V$3:$W$258,MATCH(INDEX($J42:$FE42,1,$FJ42),Capacity!$V$3:$V$258,0),2)+GS$9,255),Capacity!$S$3:$S$258,0),2)))</f>
        <v/>
      </c>
      <c r="GT43" t="str">
        <f>IF(GT42="","",IF($FI42="Y",0,INDEX(Capacity!$S$3:$T$258,MATCH(MOD(INDEX(Capacity!$V$3:$W$258,MATCH(INDEX($J42:$FE42,1,$FJ42),Capacity!$V$3:$V$258,0),2)+GT$9,255),Capacity!$S$3:$S$258,0),2)))</f>
        <v/>
      </c>
      <c r="GU43" t="str">
        <f>IF(GU42="","",IF($FI42="Y",0,INDEX(Capacity!$S$3:$T$258,MATCH(MOD(INDEX(Capacity!$V$3:$W$258,MATCH(INDEX($J42:$FE42,1,$FJ42),Capacity!$V$3:$V$258,0),2)+GU$9,255),Capacity!$S$3:$S$258,0),2)))</f>
        <v/>
      </c>
      <c r="GV43" t="str">
        <f>IF(GV42="","",IF($FI42="Y",0,INDEX(Capacity!$S$3:$T$258,MATCH(MOD(INDEX(Capacity!$V$3:$W$258,MATCH(INDEX($J42:$FE42,1,$FJ42),Capacity!$V$3:$V$258,0),2)+GV$9,255),Capacity!$S$3:$S$258,0),2)))</f>
        <v/>
      </c>
      <c r="GW43" t="str">
        <f>IF(GW42="","",IF($FI42="Y",0,INDEX(Capacity!$S$3:$T$258,MATCH(MOD(INDEX(Capacity!$V$3:$W$258,MATCH(INDEX($J42:$FE42,1,$FJ42),Capacity!$V$3:$V$258,0),2)+GW$9,255),Capacity!$S$3:$S$258,0),2)))</f>
        <v/>
      </c>
      <c r="GX43" t="str">
        <f>IF(GX42="","",IF($FI42="Y",0,INDEX(Capacity!$S$3:$T$258,MATCH(MOD(INDEX(Capacity!$V$3:$W$258,MATCH(INDEX($J42:$FE42,1,$FJ42),Capacity!$V$3:$V$258,0),2)+GX$9,255),Capacity!$S$3:$S$258,0),2)))</f>
        <v/>
      </c>
      <c r="GY43" t="str">
        <f>IF(GY42="","",IF($FI42="Y",0,INDEX(Capacity!$S$3:$T$258,MATCH(MOD(INDEX(Capacity!$V$3:$W$258,MATCH(INDEX($J42:$FE42,1,$FJ42),Capacity!$V$3:$V$258,0),2)+GY$9,255),Capacity!$S$3:$S$258,0),2)))</f>
        <v/>
      </c>
      <c r="GZ43" t="str">
        <f>IF(GZ42="","",IF($FI42="Y",0,INDEX(Capacity!$S$3:$T$258,MATCH(MOD(INDEX(Capacity!$V$3:$W$258,MATCH(INDEX($J42:$FE42,1,$FJ42),Capacity!$V$3:$V$258,0),2)+GZ$9,255),Capacity!$S$3:$S$258,0),2)))</f>
        <v/>
      </c>
      <c r="HA43" t="str">
        <f>IF(HA42="","",IF($FI42="Y",0,INDEX(Capacity!$S$3:$T$258,MATCH(MOD(INDEX(Capacity!$V$3:$W$258,MATCH(INDEX($J42:$FE42,1,$FJ42),Capacity!$V$3:$V$258,0),2)+HA$9,255),Capacity!$S$3:$S$258,0),2)))</f>
        <v/>
      </c>
      <c r="HB43" t="str">
        <f>IF(HB42="","",IF($FI42="Y",0,INDEX(Capacity!$S$3:$T$258,MATCH(MOD(INDEX(Capacity!$V$3:$W$258,MATCH(INDEX($J42:$FE42,1,$FJ42),Capacity!$V$3:$V$258,0),2)+HB$9,255),Capacity!$S$3:$S$258,0),2)))</f>
        <v/>
      </c>
      <c r="HC43" t="str">
        <f>IF(HC42="","",IF($FI42="Y",0,INDEX(Capacity!$S$3:$T$258,MATCH(MOD(INDEX(Capacity!$V$3:$W$258,MATCH(INDEX($J42:$FE42,1,$FJ42),Capacity!$V$3:$V$258,0),2)+HC$9,255),Capacity!$S$3:$S$258,0),2)))</f>
        <v/>
      </c>
      <c r="HD43" t="str">
        <f>IF(HD42="","",IF($FI42="Y",0,INDEX(Capacity!$S$3:$T$258,MATCH(MOD(INDEX(Capacity!$V$3:$W$258,MATCH(INDEX($J42:$FE42,1,$FJ42),Capacity!$V$3:$V$258,0),2)+HD$9,255),Capacity!$S$3:$S$258,0),2)))</f>
        <v/>
      </c>
      <c r="HE43" t="str">
        <f>IF(HE42="","",IF($FI42="Y",0,INDEX(Capacity!$S$3:$T$258,MATCH(MOD(INDEX(Capacity!$V$3:$W$258,MATCH(INDEX($J42:$FE42,1,$FJ42),Capacity!$V$3:$V$258,0),2)+HE$9,255),Capacity!$S$3:$S$258,0),2)))</f>
        <v/>
      </c>
      <c r="HF43" t="str">
        <f>IF(HF42="","",IF($FI42="Y",0,INDEX(Capacity!$S$3:$T$258,MATCH(MOD(INDEX(Capacity!$V$3:$W$258,MATCH(INDEX($J42:$FE42,1,$FJ42),Capacity!$V$3:$V$258,0),2)+HF$9,255),Capacity!$S$3:$S$258,0),2)))</f>
        <v/>
      </c>
      <c r="HG43" t="str">
        <f>IF(HG42="","",IF($FI42="Y",0,INDEX(Capacity!$S$3:$T$258,MATCH(MOD(INDEX(Capacity!$V$3:$W$258,MATCH(INDEX($J42:$FE42,1,$FJ42),Capacity!$V$3:$V$258,0),2)+HG$9,255),Capacity!$S$3:$S$258,0),2)))</f>
        <v/>
      </c>
      <c r="HH43" t="str">
        <f>IF(HH42="","",IF($FI42="Y",0,INDEX(Capacity!$S$3:$T$258,MATCH(MOD(INDEX(Capacity!$V$3:$W$258,MATCH(INDEX($J42:$FE42,1,$FJ42),Capacity!$V$3:$V$258,0),2)+HH$9,255),Capacity!$S$3:$S$258,0),2)))</f>
        <v/>
      </c>
      <c r="HI43" t="str">
        <f>IF(HI42="","",IF($FI42="Y",0,INDEX(Capacity!$S$3:$T$258,MATCH(MOD(INDEX(Capacity!$V$3:$W$258,MATCH(INDEX($J42:$FE42,1,$FJ42),Capacity!$V$3:$V$258,0),2)+HI$9,255),Capacity!$S$3:$S$258,0),2)))</f>
        <v/>
      </c>
      <c r="HJ43" t="str">
        <f>IF(HJ42="","",IF($FI42="Y",0,INDEX(Capacity!$S$3:$T$258,MATCH(MOD(INDEX(Capacity!$V$3:$W$258,MATCH(INDEX($J42:$FE42,1,$FJ42),Capacity!$V$3:$V$258,0),2)+HJ$9,255),Capacity!$S$3:$S$258,0),2)))</f>
        <v/>
      </c>
      <c r="HK43" t="str">
        <f>IF(HK42="","",IF($FI42="Y",0,INDEX(Capacity!$S$3:$T$258,MATCH(MOD(INDEX(Capacity!$V$3:$W$258,MATCH(INDEX($J42:$FE42,1,$FJ42),Capacity!$V$3:$V$258,0),2)+HK$9,255),Capacity!$S$3:$S$258,0),2)))</f>
        <v/>
      </c>
      <c r="HL43" t="str">
        <f>IF(HL42="","",IF($FI42="Y",0,INDEX(Capacity!$S$3:$T$258,MATCH(MOD(INDEX(Capacity!$V$3:$W$258,MATCH(INDEX($J42:$FE42,1,$FJ42),Capacity!$V$3:$V$258,0),2)+HL$9,255),Capacity!$S$3:$S$258,0),2)))</f>
        <v/>
      </c>
      <c r="HM43" t="str">
        <f>IF(HM42="","",IF($FI42="Y",0,INDEX(Capacity!$S$3:$T$258,MATCH(MOD(INDEX(Capacity!$V$3:$W$258,MATCH(INDEX($J42:$FE42,1,$FJ42),Capacity!$V$3:$V$258,0),2)+HM$9,255),Capacity!$S$3:$S$258,0),2)))</f>
        <v/>
      </c>
      <c r="HN43" t="str">
        <f>IF(HN42="","",IF($FI42="Y",0,INDEX(Capacity!$S$3:$T$258,MATCH(MOD(INDEX(Capacity!$V$3:$W$258,MATCH(INDEX($J42:$FE42,1,$FJ42),Capacity!$V$3:$V$258,0),2)+HN$9,255),Capacity!$S$3:$S$258,0),2)))</f>
        <v/>
      </c>
      <c r="HO43" t="str">
        <f>IF(HO42="","",IF($FI42="Y",0,INDEX(Capacity!$S$3:$T$258,MATCH(MOD(INDEX(Capacity!$V$3:$W$258,MATCH(INDEX($J42:$FE42,1,$FJ42),Capacity!$V$3:$V$258,0),2)+HO$9,255),Capacity!$S$3:$S$258,0),2)))</f>
        <v/>
      </c>
      <c r="HP43" t="str">
        <f>IF(HP42="","",IF($FI42="Y",0,INDEX(Capacity!$S$3:$T$258,MATCH(MOD(INDEX(Capacity!$V$3:$W$258,MATCH(INDEX($J42:$FE42,1,$FJ42),Capacity!$V$3:$V$258,0),2)+HP$9,255),Capacity!$S$3:$S$258,0),2)))</f>
        <v/>
      </c>
      <c r="HQ43" t="str">
        <f>IF(HQ42="","",IF($FI42="Y",0,INDEX(Capacity!$S$3:$T$258,MATCH(MOD(INDEX(Capacity!$V$3:$W$258,MATCH(INDEX($J42:$FE42,1,$FJ42),Capacity!$V$3:$V$258,0),2)+HQ$9,255),Capacity!$S$3:$S$258,0),2)))</f>
        <v/>
      </c>
      <c r="HR43" t="str">
        <f>IF(HR42="","",IF($FI42="Y",0,INDEX(Capacity!$S$3:$T$258,MATCH(MOD(INDEX(Capacity!$V$3:$W$258,MATCH(INDEX($J42:$FE42,1,$FJ42),Capacity!$V$3:$V$258,0),2)+HR$9,255),Capacity!$S$3:$S$258,0),2)))</f>
        <v/>
      </c>
      <c r="HS43" t="str">
        <f>IF(HS42="","",IF($FI42="Y",0,INDEX(Capacity!$S$3:$T$258,MATCH(MOD(INDEX(Capacity!$V$3:$W$258,MATCH(INDEX($J42:$FE42,1,$FJ42),Capacity!$V$3:$V$258,0),2)+HS$9,255),Capacity!$S$3:$S$258,0),2)))</f>
        <v/>
      </c>
      <c r="HT43" t="str">
        <f>IF(HT42="","",IF($FI42="Y",0,INDEX(Capacity!$S$3:$T$258,MATCH(MOD(INDEX(Capacity!$V$3:$W$258,MATCH(INDEX($J42:$FE42,1,$FJ42),Capacity!$V$3:$V$258,0),2)+HT$9,255),Capacity!$S$3:$S$258,0),2)))</f>
        <v/>
      </c>
      <c r="HU43" t="str">
        <f>IF(HU42="","",IF($FI42="Y",0,INDEX(Capacity!$S$3:$T$258,MATCH(MOD(INDEX(Capacity!$V$3:$W$258,MATCH(INDEX($J42:$FE42,1,$FJ42),Capacity!$V$3:$V$258,0),2)+HU$9,255),Capacity!$S$3:$S$258,0),2)))</f>
        <v/>
      </c>
      <c r="HV43" t="str">
        <f>IF(HV42="","",IF($FI42="Y",0,INDEX(Capacity!$S$3:$T$258,MATCH(MOD(INDEX(Capacity!$V$3:$W$258,MATCH(INDEX($J42:$FE42,1,$FJ42),Capacity!$V$3:$V$258,0),2)+HV$9,255),Capacity!$S$3:$S$258,0),2)))</f>
        <v/>
      </c>
      <c r="HW43" t="str">
        <f>IF(HW42="","",IF($FI42="Y",0,INDEX(Capacity!$S$3:$T$258,MATCH(MOD(INDEX(Capacity!$V$3:$W$258,MATCH(INDEX($J42:$FE42,1,$FJ42),Capacity!$V$3:$V$258,0),2)+HW$9,255),Capacity!$S$3:$S$258,0),2)))</f>
        <v/>
      </c>
      <c r="HX43" t="str">
        <f>IF(HX42="","",IF($FI42="Y",0,INDEX(Capacity!$S$3:$T$258,MATCH(MOD(INDEX(Capacity!$V$3:$W$258,MATCH(INDEX($J42:$FE42,1,$FJ42),Capacity!$V$3:$V$258,0),2)+HX$9,255),Capacity!$S$3:$S$258,0),2)))</f>
        <v/>
      </c>
      <c r="HY43" t="str">
        <f>IF(HY42="","",IF($FI42="Y",0,INDEX(Capacity!$S$3:$T$258,MATCH(MOD(INDEX(Capacity!$V$3:$W$258,MATCH(INDEX($J42:$FE42,1,$FJ42),Capacity!$V$3:$V$258,0),2)+HY$9,255),Capacity!$S$3:$S$258,0),2)))</f>
        <v/>
      </c>
      <c r="HZ43" t="str">
        <f>IF(HZ42="","",IF($FI42="Y",0,INDEX(Capacity!$S$3:$T$258,MATCH(MOD(INDEX(Capacity!$V$3:$W$258,MATCH(INDEX($J42:$FE42,1,$FJ42),Capacity!$V$3:$V$258,0),2)+HZ$9,255),Capacity!$S$3:$S$258,0),2)))</f>
        <v/>
      </c>
      <c r="IA43" t="str">
        <f>IF(IA42="","",IF($FI42="Y",0,INDEX(Capacity!$S$3:$T$258,MATCH(MOD(INDEX(Capacity!$V$3:$W$258,MATCH(INDEX($J42:$FE42,1,$FJ42),Capacity!$V$3:$V$258,0),2)+IA$9,255),Capacity!$S$3:$S$258,0),2)))</f>
        <v/>
      </c>
      <c r="IB43" t="str">
        <f>IF(IB42="","",IF($FI42="Y",0,INDEX(Capacity!$S$3:$T$258,MATCH(MOD(INDEX(Capacity!$V$3:$W$258,MATCH(INDEX($J42:$FE42,1,$FJ42),Capacity!$V$3:$V$258,0),2)+IB$9,255),Capacity!$S$3:$S$258,0),2)))</f>
        <v/>
      </c>
      <c r="IC43" t="str">
        <f>IF(IC42="","",IF($FI42="Y",0,INDEX(Capacity!$S$3:$T$258,MATCH(MOD(INDEX(Capacity!$V$3:$W$258,MATCH(INDEX($J42:$FE42,1,$FJ42),Capacity!$V$3:$V$258,0),2)+IC$9,255),Capacity!$S$3:$S$258,0),2)))</f>
        <v/>
      </c>
      <c r="ID43" t="str">
        <f>IF(ID42="","",IF($FI42="Y",0,INDEX(Capacity!$S$3:$T$258,MATCH(MOD(INDEX(Capacity!$V$3:$W$258,MATCH(INDEX($J42:$FE42,1,$FJ42),Capacity!$V$3:$V$258,0),2)+ID$9,255),Capacity!$S$3:$S$258,0),2)))</f>
        <v/>
      </c>
      <c r="IE43" t="str">
        <f>IF(IE42="","",IF($FI42="Y",0,INDEX(Capacity!$S$3:$T$258,MATCH(MOD(INDEX(Capacity!$V$3:$W$258,MATCH(INDEX($J42:$FE42,1,$FJ42),Capacity!$V$3:$V$258,0),2)+IE$9,255),Capacity!$S$3:$S$258,0),2)))</f>
        <v/>
      </c>
      <c r="IF43" t="str">
        <f>IF(IF42="","",IF($FI42="Y",0,INDEX(Capacity!$S$3:$T$258,MATCH(MOD(INDEX(Capacity!$V$3:$W$258,MATCH(INDEX($J42:$FE42,1,$FJ42),Capacity!$V$3:$V$258,0),2)+IF$9,255),Capacity!$S$3:$S$258,0),2)))</f>
        <v/>
      </c>
      <c r="IG43" t="str">
        <f>IF(IG42="","",IF($FI42="Y",0,INDEX(Capacity!$S$3:$T$258,MATCH(MOD(INDEX(Capacity!$V$3:$W$258,MATCH(INDEX($J42:$FE42,1,$FJ42),Capacity!$V$3:$V$258,0),2)+IG$9,255),Capacity!$S$3:$S$258,0),2)))</f>
        <v/>
      </c>
      <c r="IH43" t="str">
        <f>IF(IH42="","",IF($FI42="Y",0,INDEX(Capacity!$S$3:$T$258,MATCH(MOD(INDEX(Capacity!$V$3:$W$258,MATCH(INDEX($J42:$FE42,1,$FJ42),Capacity!$V$3:$V$258,0),2)+IH$9,255),Capacity!$S$3:$S$258,0),2)))</f>
        <v/>
      </c>
      <c r="II43" t="str">
        <f>IF(II42="","",IF($FI42="Y",0,INDEX(Capacity!$S$3:$T$258,MATCH(MOD(INDEX(Capacity!$V$3:$W$258,MATCH(INDEX($J42:$FE42,1,$FJ42),Capacity!$V$3:$V$258,0),2)+II$9,255),Capacity!$S$3:$S$258,0),2)))</f>
        <v/>
      </c>
      <c r="IJ43" t="str">
        <f>IF(IJ42="","",IF($FI42="Y",0,INDEX(Capacity!$S$3:$T$258,MATCH(MOD(INDEX(Capacity!$V$3:$W$258,MATCH(INDEX($J42:$FE42,1,$FJ42),Capacity!$V$3:$V$258,0),2)+IJ$9,255),Capacity!$S$3:$S$258,0),2)))</f>
        <v/>
      </c>
      <c r="IK43" t="str">
        <f>IF(IK42="","",IF($FI42="Y",0,INDEX(Capacity!$S$3:$T$258,MATCH(MOD(INDEX(Capacity!$V$3:$W$258,MATCH(INDEX($J42:$FE42,1,$FJ42),Capacity!$V$3:$V$258,0),2)+IK$9,255),Capacity!$S$3:$S$258,0),2)))</f>
        <v/>
      </c>
      <c r="IL43" t="str">
        <f>IF(IL42="","",IF($FI42="Y",0,INDEX(Capacity!$S$3:$T$258,MATCH(MOD(INDEX(Capacity!$V$3:$W$258,MATCH(INDEX($J42:$FE42,1,$FJ42),Capacity!$V$3:$V$258,0),2)+IL$9,255),Capacity!$S$3:$S$258,0),2)))</f>
        <v/>
      </c>
      <c r="IM43" t="str">
        <f>IF(IM42="","",IF($FI42="Y",0,INDEX(Capacity!$S$3:$T$258,MATCH(MOD(INDEX(Capacity!$V$3:$W$258,MATCH(INDEX($J42:$FE42,1,$FJ42),Capacity!$V$3:$V$258,0),2)+IM$9,255),Capacity!$S$3:$S$258,0),2)))</f>
        <v/>
      </c>
      <c r="IN43" t="str">
        <f>IF(IN42="","",IF($FI42="Y",0,INDEX(Capacity!$S$3:$T$258,MATCH(MOD(INDEX(Capacity!$V$3:$W$258,MATCH(INDEX($J42:$FE42,1,$FJ42),Capacity!$V$3:$V$258,0),2)+IN$9,255),Capacity!$S$3:$S$258,0),2)))</f>
        <v/>
      </c>
      <c r="IO43" t="str">
        <f>IF(IO42="","",IF($FI42="Y",0,INDEX(Capacity!$S$3:$T$258,MATCH(MOD(INDEX(Capacity!$V$3:$W$258,MATCH(INDEX($J42:$FE42,1,$FJ42),Capacity!$V$3:$V$258,0),2)+IO$9,255),Capacity!$S$3:$S$258,0),2)))</f>
        <v/>
      </c>
      <c r="IP43" t="str">
        <f>IF(IP42="","",IF($FI42="Y",0,INDEX(Capacity!$S$3:$T$258,MATCH(MOD(INDEX(Capacity!$V$3:$W$258,MATCH(INDEX($J42:$FE42,1,$FJ42),Capacity!$V$3:$V$258,0),2)+IP$9,255),Capacity!$S$3:$S$258,0),2)))</f>
        <v/>
      </c>
      <c r="IQ43" t="str">
        <f>IF(IQ42="","",IF($FI42="Y",0,INDEX(Capacity!$S$3:$T$258,MATCH(MOD(INDEX(Capacity!$V$3:$W$258,MATCH(INDEX($J42:$FE42,1,$FJ42),Capacity!$V$3:$V$258,0),2)+IQ$9,255),Capacity!$S$3:$S$258,0),2)))</f>
        <v/>
      </c>
      <c r="IR43" t="str">
        <f>IF(IR42="","",IF($FI42="Y",0,INDEX(Capacity!$S$3:$T$258,MATCH(MOD(INDEX(Capacity!$V$3:$W$258,MATCH(INDEX($J42:$FE42,1,$FJ42),Capacity!$V$3:$V$258,0),2)+IR$9,255),Capacity!$S$3:$S$258,0),2)))</f>
        <v/>
      </c>
      <c r="IS43" t="str">
        <f>IF(IS42="","",IF($FI42="Y",0,INDEX(Capacity!$S$3:$T$258,MATCH(MOD(INDEX(Capacity!$V$3:$W$258,MATCH(INDEX($J42:$FE42,1,$FJ42),Capacity!$V$3:$V$258,0),2)+IS$9,255),Capacity!$S$3:$S$258,0),2)))</f>
        <v/>
      </c>
      <c r="IT43" t="str">
        <f>IF(IT42="","",IF($FI42="Y",0,INDEX(Capacity!$S$3:$T$258,MATCH(MOD(INDEX(Capacity!$V$3:$W$258,MATCH(INDEX($J42:$FE42,1,$FJ42),Capacity!$V$3:$V$258,0),2)+IT$9,255),Capacity!$S$3:$S$258,0),2)))</f>
        <v/>
      </c>
      <c r="IU43" t="str">
        <f>IF(IU42="","",IF($FI42="Y",0,INDEX(Capacity!$S$3:$T$258,MATCH(MOD(INDEX(Capacity!$V$3:$W$258,MATCH(INDEX($J42:$FE42,1,$FJ42),Capacity!$V$3:$V$258,0),2)+IU$9,255),Capacity!$S$3:$S$258,0),2)))</f>
        <v/>
      </c>
      <c r="IV43" t="str">
        <f>IF(IV42="","",IF($FI42="Y",0,INDEX(Capacity!$S$3:$T$258,MATCH(MOD(INDEX(Capacity!$V$3:$W$258,MATCH(INDEX($J42:$FE42,1,$FJ42),Capacity!$V$3:$V$258,0),2)+IV$9,255),Capacity!$S$3:$S$258,0),2)))</f>
        <v/>
      </c>
      <c r="IW43" t="str">
        <f>IF(IW42="","",IF($FI42="Y",0,INDEX(Capacity!$S$3:$T$258,MATCH(MOD(INDEX(Capacity!$V$3:$W$258,MATCH(INDEX($J42:$FE42,1,$FJ42),Capacity!$V$3:$V$258,0),2)+IW$9,255),Capacity!$S$3:$S$258,0),2)))</f>
        <v/>
      </c>
      <c r="IX43" t="str">
        <f>IF(IX42="","",IF($FI42="Y",0,INDEX(Capacity!$S$3:$T$258,MATCH(MOD(INDEX(Capacity!$V$3:$W$258,MATCH(INDEX($J42:$FE42,1,$FJ42),Capacity!$V$3:$V$258,0),2)+IX$9,255),Capacity!$S$3:$S$258,0),2)))</f>
        <v/>
      </c>
      <c r="IY43" t="str">
        <f>IF(IY42="","",IF($FI42="Y",0,INDEX(Capacity!$S$3:$T$258,MATCH(MOD(INDEX(Capacity!$V$3:$W$258,MATCH(INDEX($J42:$FE42,1,$FJ42),Capacity!$V$3:$V$258,0),2)+IY$9,255),Capacity!$S$3:$S$258,0),2)))</f>
        <v/>
      </c>
      <c r="IZ43" t="str">
        <f>IF(IZ42="","",IF($FI42="Y",0,INDEX(Capacity!$S$3:$T$258,MATCH(MOD(INDEX(Capacity!$V$3:$W$258,MATCH(INDEX($J42:$FE42,1,$FJ42),Capacity!$V$3:$V$258,0),2)+IZ$9,255),Capacity!$S$3:$S$258,0),2)))</f>
        <v/>
      </c>
      <c r="JA43" t="str">
        <f>IF(JA42="","",IF($FI42="Y",0,INDEX(Capacity!$S$3:$T$258,MATCH(MOD(INDEX(Capacity!$V$3:$W$258,MATCH(INDEX($J42:$FE42,1,$FJ42),Capacity!$V$3:$V$258,0),2)+JA$9,255),Capacity!$S$3:$S$258,0),2)))</f>
        <v/>
      </c>
      <c r="JB43" t="str">
        <f>IF(JB42="","",IF($FI42="Y",0,INDEX(Capacity!$S$3:$T$258,MATCH(MOD(INDEX(Capacity!$V$3:$W$258,MATCH(INDEX($J42:$FE42,1,$FJ42),Capacity!$V$3:$V$258,0),2)+JB$9,255),Capacity!$S$3:$S$258,0),2)))</f>
        <v/>
      </c>
      <c r="JC43" t="str">
        <f>IF(JC42="","",IF($FI42="Y",0,INDEX(Capacity!$S$3:$T$258,MATCH(MOD(INDEX(Capacity!$V$3:$W$258,MATCH(INDEX($J42:$FE42,1,$FJ42),Capacity!$V$3:$V$258,0),2)+JC$9,255),Capacity!$S$3:$S$258,0),2)))</f>
        <v/>
      </c>
      <c r="JD43" t="str">
        <f>IF(JD42="","",IF($FI42="Y",0,INDEX(Capacity!$S$3:$T$258,MATCH(MOD(INDEX(Capacity!$V$3:$W$258,MATCH(INDEX($J42:$FE42,1,$FJ42),Capacity!$V$3:$V$258,0),2)+JD$9,255),Capacity!$S$3:$S$258,0),2)))</f>
        <v/>
      </c>
      <c r="JE43" t="str">
        <f>IF(JE42="","",IF($FI42="Y",0,INDEX(Capacity!$S$3:$T$258,MATCH(MOD(INDEX(Capacity!$V$3:$W$258,MATCH(INDEX($J42:$FE42,1,$FJ42),Capacity!$V$3:$V$258,0),2)+JE$9,255),Capacity!$S$3:$S$258,0),2)))</f>
        <v/>
      </c>
      <c r="JF43" t="str">
        <f>IF(JF42="","",IF($FI42="Y",0,INDEX(Capacity!$S$3:$T$258,MATCH(MOD(INDEX(Capacity!$V$3:$W$258,MATCH(INDEX($J42:$FE42,1,$FJ42),Capacity!$V$3:$V$258,0),2)+JF$9,255),Capacity!$S$3:$S$258,0),2)))</f>
        <v/>
      </c>
      <c r="JG43" t="str">
        <f>IF(JG42="","",IF($FI42="Y",0,INDEX(Capacity!$S$3:$T$258,MATCH(MOD(INDEX(Capacity!$V$3:$W$258,MATCH(INDEX($J42:$FE42,1,$FJ42),Capacity!$V$3:$V$258,0),2)+JG$9,255),Capacity!$S$3:$S$258,0),2)))</f>
        <v/>
      </c>
      <c r="JH43" t="str">
        <f>IF(JH42="","",IF($FI42="Y",0,INDEX(Capacity!$S$3:$T$258,MATCH(MOD(INDEX(Capacity!$V$3:$W$258,MATCH(INDEX($J42:$FE42,1,$FJ42),Capacity!$V$3:$V$258,0),2)+JH$9,255),Capacity!$S$3:$S$258,0),2)))</f>
        <v/>
      </c>
      <c r="JI43" t="str">
        <f>IF(JI42="","",IF($FI42="Y",0,INDEX(Capacity!$S$3:$T$258,MATCH(MOD(INDEX(Capacity!$V$3:$W$258,MATCH(INDEX($J42:$FE42,1,$FJ42),Capacity!$V$3:$V$258,0),2)+JI$9,255),Capacity!$S$3:$S$258,0),2)))</f>
        <v/>
      </c>
      <c r="JJ43" t="str">
        <f>IF(JJ42="","",IF($FI42="Y",0,INDEX(Capacity!$S$3:$T$258,MATCH(MOD(INDEX(Capacity!$V$3:$W$258,MATCH(INDEX($J42:$FE42,1,$FJ42),Capacity!$V$3:$V$258,0),2)+JJ$9,255),Capacity!$S$3:$S$258,0),2)))</f>
        <v/>
      </c>
      <c r="JK43" t="str">
        <f>IF(JK42="","",IF($FI42="Y",0,INDEX(Capacity!$S$3:$T$258,MATCH(MOD(INDEX(Capacity!$V$3:$W$258,MATCH(INDEX($J42:$FE42,1,$FJ42),Capacity!$V$3:$V$258,0),2)+JK$9,255),Capacity!$S$3:$S$258,0),2)))</f>
        <v/>
      </c>
      <c r="JL43" t="str">
        <f>IF(JL42="","",IF($FI42="Y",0,INDEX(Capacity!$S$3:$T$258,MATCH(MOD(INDEX(Capacity!$V$3:$W$258,MATCH(INDEX($J42:$FE42,1,$FJ42),Capacity!$V$3:$V$258,0),2)+JL$9,255),Capacity!$S$3:$S$258,0),2)))</f>
        <v/>
      </c>
      <c r="JM43" t="str">
        <f>IF(JM42="","",IF($FI42="Y",0,INDEX(Capacity!$S$3:$T$258,MATCH(MOD(INDEX(Capacity!$V$3:$W$258,MATCH(INDEX($J42:$FE42,1,$FJ42),Capacity!$V$3:$V$258,0),2)+JM$9,255),Capacity!$S$3:$S$258,0),2)))</f>
        <v/>
      </c>
      <c r="JN43" t="str">
        <f>IF(JN42="","",IF($FI42="Y",0,INDEX(Capacity!$S$3:$T$258,MATCH(MOD(INDEX(Capacity!$V$3:$W$258,MATCH(INDEX($J42:$FE42,1,$FJ42),Capacity!$V$3:$V$258,0),2)+JN$9,255),Capacity!$S$3:$S$258,0),2)))</f>
        <v/>
      </c>
      <c r="JO43" t="str">
        <f>IF(JO42="","",IF($FI42="Y",0,INDEX(Capacity!$S$3:$T$258,MATCH(MOD(INDEX(Capacity!$V$3:$W$258,MATCH(INDEX($J42:$FE42,1,$FJ42),Capacity!$V$3:$V$258,0),2)+JO$9,255),Capacity!$S$3:$S$258,0),2)))</f>
        <v/>
      </c>
      <c r="JP43" t="str">
        <f>IF(JP42="","",IF($FI42="Y",0,INDEX(Capacity!$S$3:$T$258,MATCH(MOD(INDEX(Capacity!$V$3:$W$258,MATCH(INDEX($J42:$FE42,1,$FJ42),Capacity!$V$3:$V$258,0),2)+JP$9,255),Capacity!$S$3:$S$258,0),2)))</f>
        <v/>
      </c>
      <c r="JQ43" t="str">
        <f>IF(JQ42="","",IF($FI42="Y",0,INDEX(Capacity!$S$3:$T$258,MATCH(MOD(INDEX(Capacity!$V$3:$W$258,MATCH(INDEX($J42:$FE42,1,$FJ42),Capacity!$V$3:$V$258,0),2)+JQ$9,255),Capacity!$S$3:$S$258,0),2)))</f>
        <v/>
      </c>
      <c r="JR43" t="str">
        <f>IF(JR42="","",IF($FI42="Y",0,INDEX(Capacity!$S$3:$T$258,MATCH(MOD(INDEX(Capacity!$V$3:$W$258,MATCH(INDEX($J42:$FE42,1,$FJ42),Capacity!$V$3:$V$258,0),2)+JR$9,255),Capacity!$S$3:$S$258,0),2)))</f>
        <v/>
      </c>
      <c r="JS43" t="str">
        <f>IF(JS42="","",IF($FI42="Y",0,INDEX(Capacity!$S$3:$T$258,MATCH(MOD(INDEX(Capacity!$V$3:$W$258,MATCH(INDEX($J42:$FE42,1,$FJ42),Capacity!$V$3:$V$258,0),2)+JS$9,255),Capacity!$S$3:$S$258,0),2)))</f>
        <v/>
      </c>
      <c r="JT43" t="str">
        <f>IF(JT42="","",IF($FI42="Y",0,INDEX(Capacity!$S$3:$T$258,MATCH(MOD(INDEX(Capacity!$V$3:$W$258,MATCH(INDEX($J42:$FE42,1,$FJ42),Capacity!$V$3:$V$258,0),2)+JT$9,255),Capacity!$S$3:$S$258,0),2)))</f>
        <v/>
      </c>
      <c r="JU43" t="str">
        <f>IF(JU42="","",IF($FI42="Y",0,INDEX(Capacity!$S$3:$T$258,MATCH(MOD(INDEX(Capacity!$V$3:$W$258,MATCH(INDEX($J42:$FE42,1,$FJ42),Capacity!$V$3:$V$258,0),2)+JU$9,255),Capacity!$S$3:$S$258,0),2)))</f>
        <v/>
      </c>
      <c r="JV43" t="str">
        <f>IF(JV42="","",IF($FI42="Y",0,INDEX(Capacity!$S$3:$T$258,MATCH(MOD(INDEX(Capacity!$V$3:$W$258,MATCH(INDEX($J42:$FE42,1,$FJ42),Capacity!$V$3:$V$258,0),2)+JV$9,255),Capacity!$S$3:$S$258,0),2)))</f>
        <v/>
      </c>
      <c r="JW43" t="str">
        <f>IF(JW42="","",IF($FI42="Y",0,INDEX(Capacity!$S$3:$T$258,MATCH(MOD(INDEX(Capacity!$V$3:$W$258,MATCH(INDEX($J42:$FE42,1,$FJ42),Capacity!$V$3:$V$258,0),2)+JW$9,255),Capacity!$S$3:$S$258,0),2)))</f>
        <v/>
      </c>
      <c r="JX43" t="str">
        <f>IF(JX42="","",IF($FI42="Y",0,INDEX(Capacity!$S$3:$T$258,MATCH(MOD(INDEX(Capacity!$V$3:$W$258,MATCH(INDEX($J42:$FE42,1,$FJ42),Capacity!$V$3:$V$258,0),2)+JX$9,255),Capacity!$S$3:$S$258,0),2)))</f>
        <v/>
      </c>
      <c r="JY43" t="str">
        <f>IF(JY42="","",IF($FI42="Y",0,INDEX(Capacity!$S$3:$T$258,MATCH(MOD(INDEX(Capacity!$V$3:$W$258,MATCH(INDEX($J42:$FE42,1,$FJ42),Capacity!$V$3:$V$258,0),2)+JY$9,255),Capacity!$S$3:$S$258,0),2)))</f>
        <v/>
      </c>
      <c r="JZ43" t="str">
        <f>IF(JZ42="","",IF($FI42="Y",0,INDEX(Capacity!$S$3:$T$258,MATCH(MOD(INDEX(Capacity!$V$3:$W$258,MATCH(INDEX($J42:$FE42,1,$FJ42),Capacity!$V$3:$V$258,0),2)+JZ$9,255),Capacity!$S$3:$S$258,0),2)))</f>
        <v/>
      </c>
      <c r="KA43" t="str">
        <f>IF(KA42="","",IF($FI42="Y",0,INDEX(Capacity!$S$3:$T$258,MATCH(MOD(INDEX(Capacity!$V$3:$W$258,MATCH(INDEX($J42:$FE42,1,$FJ42),Capacity!$V$3:$V$258,0),2)+KA$9,255),Capacity!$S$3:$S$258,0),2)))</f>
        <v/>
      </c>
      <c r="KB43" t="str">
        <f>IF(KB42="","",IF($FI42="Y",0,INDEX(Capacity!$S$3:$T$258,MATCH(MOD(INDEX(Capacity!$V$3:$W$258,MATCH(INDEX($J42:$FE42,1,$FJ42),Capacity!$V$3:$V$258,0),2)+KB$9,255),Capacity!$S$3:$S$258,0),2)))</f>
        <v/>
      </c>
      <c r="KC43" t="str">
        <f>IF(KC42="","",IF($FI42="Y",0,INDEX(Capacity!$S$3:$T$258,MATCH(MOD(INDEX(Capacity!$V$3:$W$258,MATCH(INDEX($J42:$FE42,1,$FJ42),Capacity!$V$3:$V$258,0),2)+KC$9,255),Capacity!$S$3:$S$258,0),2)))</f>
        <v/>
      </c>
      <c r="KD43" t="str">
        <f>IF(KD42="","",IF($FI42="Y",0,INDEX(Capacity!$S$3:$T$258,MATCH(MOD(INDEX(Capacity!$V$3:$W$258,MATCH(INDEX($J42:$FE42,1,$FJ42),Capacity!$V$3:$V$258,0),2)+KD$9,255),Capacity!$S$3:$S$258,0),2)))</f>
        <v/>
      </c>
      <c r="KE43" t="str">
        <f>IF(KE42="","",IF($FI42="Y",0,INDEX(Capacity!$S$3:$T$258,MATCH(MOD(INDEX(Capacity!$V$3:$W$258,MATCH(INDEX($J42:$FE42,1,$FJ42),Capacity!$V$3:$V$258,0),2)+KE$9,255),Capacity!$S$3:$S$258,0),2)))</f>
        <v/>
      </c>
      <c r="KF43" t="str">
        <f>IF(KF42="","",IF($FI42="Y",0,INDEX(Capacity!$S$3:$T$258,MATCH(MOD(INDEX(Capacity!$V$3:$W$258,MATCH(INDEX($J42:$FE42,1,$FJ42),Capacity!$V$3:$V$258,0),2)+KF$9,255),Capacity!$S$3:$S$258,0),2)))</f>
        <v/>
      </c>
      <c r="KG43" t="str">
        <f>IF(KG42="","",IF($FI42="Y",0,INDEX(Capacity!$S$3:$T$258,MATCH(MOD(INDEX(Capacity!$V$3:$W$258,MATCH(INDEX($J42:$FE42,1,$FJ42),Capacity!$V$3:$V$258,0),2)+KG$9,255),Capacity!$S$3:$S$258,0),2)))</f>
        <v/>
      </c>
      <c r="KH43" t="str">
        <f>IF(KH42="","",IF($FI42="Y",0,INDEX(Capacity!$S$3:$T$258,MATCH(MOD(INDEX(Capacity!$V$3:$W$258,MATCH(INDEX($J42:$FE42,1,$FJ42),Capacity!$V$3:$V$258,0),2)+KH$9,255),Capacity!$S$3:$S$258,0),2)))</f>
        <v/>
      </c>
      <c r="KI43" t="str">
        <f>IF(KI42="","",IF($FI42="Y",0,INDEX(Capacity!$S$3:$T$258,MATCH(MOD(INDEX(Capacity!$V$3:$W$258,MATCH(INDEX($J42:$FE42,1,$FJ42),Capacity!$V$3:$V$258,0),2)+KI$9,255),Capacity!$S$3:$S$258,0),2)))</f>
        <v/>
      </c>
      <c r="KJ43" t="str">
        <f>IF(KJ42="","",IF($FI42="Y",0,INDEX(Capacity!$S$3:$T$258,MATCH(MOD(INDEX(Capacity!$V$3:$W$258,MATCH(INDEX($J42:$FE42,1,$FJ42),Capacity!$V$3:$V$258,0),2)+KJ$9,255),Capacity!$S$3:$S$258,0),2)))</f>
        <v/>
      </c>
      <c r="KK43" t="str">
        <f>IF(KK42="","",IF($FI42="Y",0,INDEX(Capacity!$S$3:$T$258,MATCH(MOD(INDEX(Capacity!$V$3:$W$258,MATCH(INDEX($J42:$FE42,1,$FJ42),Capacity!$V$3:$V$258,0),2)+KK$9,255),Capacity!$S$3:$S$258,0),2)))</f>
        <v/>
      </c>
      <c r="KL43" t="str">
        <f>IF(KL42="","",IF($FI42="Y",0,INDEX(Capacity!$S$3:$T$258,MATCH(MOD(INDEX(Capacity!$V$3:$W$258,MATCH(INDEX($J42:$FE42,1,$FJ42),Capacity!$V$3:$V$258,0),2)+KL$9,255),Capacity!$S$3:$S$258,0),2)))</f>
        <v/>
      </c>
      <c r="KM43" t="str">
        <f>IF(KM42="","",IF($FI42="Y",0,INDEX(Capacity!$S$3:$T$258,MATCH(MOD(INDEX(Capacity!$V$3:$W$258,MATCH(INDEX($J42:$FE42,1,$FJ42),Capacity!$V$3:$V$258,0),2)+KM$9,255),Capacity!$S$3:$S$258,0),2)))</f>
        <v/>
      </c>
      <c r="KN43" t="str">
        <f>IF(KN42="","",IF($FI42="Y",0,INDEX(Capacity!$S$3:$T$258,MATCH(MOD(INDEX(Capacity!$V$3:$W$258,MATCH(INDEX($J42:$FE42,1,$FJ42),Capacity!$V$3:$V$258,0),2)+KN$9,255),Capacity!$S$3:$S$258,0),2)))</f>
        <v/>
      </c>
      <c r="KO43" t="str">
        <f>IF(KO42="","",IF($FI42="Y",0,INDEX(Capacity!$S$3:$T$258,MATCH(MOD(INDEX(Capacity!$V$3:$W$258,MATCH(INDEX($J42:$FE42,1,$FJ42),Capacity!$V$3:$V$258,0),2)+KO$9,255),Capacity!$S$3:$S$258,0),2)))</f>
        <v/>
      </c>
      <c r="KP43" t="str">
        <f>IF(KP42="","",IF($FI42="Y",0,INDEX(Capacity!$S$3:$T$258,MATCH(MOD(INDEX(Capacity!$V$3:$W$258,MATCH(INDEX($J42:$FE42,1,$FJ42),Capacity!$V$3:$V$258,0),2)+KP$9,255),Capacity!$S$3:$S$258,0),2)))</f>
        <v/>
      </c>
      <c r="KQ43" t="str">
        <f>IF(KQ42="","",IF($FI42="Y",0,INDEX(Capacity!$S$3:$T$258,MATCH(MOD(INDEX(Capacity!$V$3:$W$258,MATCH(INDEX($J42:$FE42,1,$FJ42),Capacity!$V$3:$V$258,0),2)+KQ$9,255),Capacity!$S$3:$S$258,0),2)))</f>
        <v/>
      </c>
      <c r="KR43" t="str">
        <f>IF(KR42="","",IF($FI42="Y",0,INDEX(Capacity!$S$3:$T$258,MATCH(MOD(INDEX(Capacity!$V$3:$W$258,MATCH(INDEX($J42:$FE42,1,$FJ42),Capacity!$V$3:$V$258,0),2)+KR$9,255),Capacity!$S$3:$S$258,0),2)))</f>
        <v/>
      </c>
      <c r="KS43" t="str">
        <f>IF(KS42="","",IF($FI42="Y",0,INDEX(Capacity!$S$3:$T$258,MATCH(MOD(INDEX(Capacity!$V$3:$W$258,MATCH(INDEX($J42:$FE42,1,$FJ42),Capacity!$V$3:$V$258,0),2)+KS$9,255),Capacity!$S$3:$S$258,0),2)))</f>
        <v/>
      </c>
      <c r="KT43" t="str">
        <f>IF(KT42="","",IF($FI42="Y",0,INDEX(Capacity!$S$3:$T$258,MATCH(MOD(INDEX(Capacity!$V$3:$W$258,MATCH(INDEX($J42:$FE42,1,$FJ42),Capacity!$V$3:$V$258,0),2)+KT$9,255),Capacity!$S$3:$S$258,0),2)))</f>
        <v/>
      </c>
      <c r="KU43" t="str">
        <f>IF(KU42="","",IF($FI42="Y",0,INDEX(Capacity!$S$3:$T$258,MATCH(MOD(INDEX(Capacity!$V$3:$W$258,MATCH(INDEX($J42:$FE42,1,$FJ42),Capacity!$V$3:$V$258,0),2)+KU$9,255),Capacity!$S$3:$S$258,0),2)))</f>
        <v/>
      </c>
      <c r="KV43" t="str">
        <f>IF(KV42="","",IF($FI42="Y",0,INDEX(Capacity!$S$3:$T$258,MATCH(MOD(INDEX(Capacity!$V$3:$W$258,MATCH(INDEX($J42:$FE42,1,$FJ42),Capacity!$V$3:$V$258,0),2)+KV$9,255),Capacity!$S$3:$S$258,0),2)))</f>
        <v/>
      </c>
      <c r="KW43" t="str">
        <f>IF(KW42="","",IF($FI42="Y",0,INDEX(Capacity!$S$3:$T$258,MATCH(MOD(INDEX(Capacity!$V$3:$W$258,MATCH(INDEX($J42:$FE42,1,$FJ42),Capacity!$V$3:$V$258,0),2)+KW$9,255),Capacity!$S$3:$S$258,0),2)))</f>
        <v/>
      </c>
      <c r="KX43" t="str">
        <f>IF(KX42="","",IF($FI42="Y",0,INDEX(Capacity!$S$3:$T$258,MATCH(MOD(INDEX(Capacity!$V$3:$W$258,MATCH(INDEX($J42:$FE42,1,$FJ42),Capacity!$V$3:$V$258,0),2)+KX$9,255),Capacity!$S$3:$S$258,0),2)))</f>
        <v/>
      </c>
      <c r="KY43" t="str">
        <f>IF(KY42="","",IF($FI42="Y",0,INDEX(Capacity!$S$3:$T$258,MATCH(MOD(INDEX(Capacity!$V$3:$W$258,MATCH(INDEX($J42:$FE42,1,$FJ42),Capacity!$V$3:$V$258,0),2)+KY$9,255),Capacity!$S$3:$S$258,0),2)))</f>
        <v/>
      </c>
      <c r="KZ43" t="str">
        <f>IF(KZ42="","",IF($FI42="Y",0,INDEX(Capacity!$S$3:$T$258,MATCH(MOD(INDEX(Capacity!$V$3:$W$258,MATCH(INDEX($J42:$FE42,1,$FJ42),Capacity!$V$3:$V$258,0),2)+KZ$9,255),Capacity!$S$3:$S$258,0),2)))</f>
        <v/>
      </c>
      <c r="LA43" t="str">
        <f>IF(LA42="","",IF($FI42="Y",0,INDEX(Capacity!$S$3:$T$258,MATCH(MOD(INDEX(Capacity!$V$3:$W$258,MATCH(INDEX($J42:$FE42,1,$FJ42),Capacity!$V$3:$V$258,0),2)+LA$9,255),Capacity!$S$3:$S$258,0),2)))</f>
        <v/>
      </c>
      <c r="LB43" t="str">
        <f>IF(LB42="","",IF($FI42="Y",0,INDEX(Capacity!$S$3:$T$258,MATCH(MOD(INDEX(Capacity!$V$3:$W$258,MATCH(INDEX($J42:$FE42,1,$FJ42),Capacity!$V$3:$V$258,0),2)+LB$9,255),Capacity!$S$3:$S$258,0),2)))</f>
        <v/>
      </c>
      <c r="LC43" t="str">
        <f>IF(LC42="","",IF($FI42="Y",0,INDEX(Capacity!$S$3:$T$258,MATCH(MOD(INDEX(Capacity!$V$3:$W$258,MATCH(INDEX($J42:$FE42,1,$FJ42),Capacity!$V$3:$V$258,0),2)+LC$9,255),Capacity!$S$3:$S$258,0),2)))</f>
        <v/>
      </c>
      <c r="LD43" t="str">
        <f>IF(LD42="","",IF($FI42="Y",0,INDEX(Capacity!$S$3:$T$258,MATCH(MOD(INDEX(Capacity!$V$3:$W$258,MATCH(INDEX($J42:$FE42,1,$FJ42),Capacity!$V$3:$V$258,0),2)+LD$9,255),Capacity!$S$3:$S$258,0),2)))</f>
        <v/>
      </c>
      <c r="LE43" t="str">
        <f>IF(LE42="","",IF($FI42="Y",0,INDEX(Capacity!$S$3:$T$258,MATCH(MOD(INDEX(Capacity!$V$3:$W$258,MATCH(INDEX($J42:$FE42,1,$FJ42),Capacity!$V$3:$V$258,0),2)+LE$9,255),Capacity!$S$3:$S$258,0),2)))</f>
        <v/>
      </c>
      <c r="LF43" t="str">
        <f>IF(LF42="","",IF($FI42="Y",0,INDEX(Capacity!$S$3:$T$258,MATCH(MOD(INDEX(Capacity!$V$3:$W$258,MATCH(INDEX($J42:$FE42,1,$FJ42),Capacity!$V$3:$V$258,0),2)+LF$9,255),Capacity!$S$3:$S$258,0),2)))</f>
        <v/>
      </c>
      <c r="LG43" t="str">
        <f>IF(LG42="","",IF($FI42="Y",0,INDEX(Capacity!$S$3:$T$258,MATCH(MOD(INDEX(Capacity!$V$3:$W$258,MATCH(INDEX($J42:$FE42,1,$FJ42),Capacity!$V$3:$V$258,0),2)+LG$9,255),Capacity!$S$3:$S$258,0),2)))</f>
        <v/>
      </c>
      <c r="LH43" t="str">
        <f>IF(LH42="","",IF($FI42="Y",0,INDEX(Capacity!$S$3:$T$258,MATCH(MOD(INDEX(Capacity!$V$3:$W$258,MATCH(INDEX($J42:$FE42,1,$FJ42),Capacity!$V$3:$V$258,0),2)+LH$9,255),Capacity!$S$3:$S$258,0),2)))</f>
        <v/>
      </c>
    </row>
    <row r="44" spans="9:320" x14ac:dyDescent="0.25">
      <c r="I44" s="7">
        <f t="shared" si="26"/>
        <v>35</v>
      </c>
      <c r="J44" t="str">
        <f t="shared" si="45"/>
        <v/>
      </c>
      <c r="K44" t="str">
        <f t="shared" si="45"/>
        <v/>
      </c>
      <c r="L44" t="str">
        <f t="shared" si="45"/>
        <v/>
      </c>
      <c r="M44" t="str">
        <f t="shared" si="45"/>
        <v/>
      </c>
      <c r="N44" t="str">
        <f t="shared" si="45"/>
        <v/>
      </c>
      <c r="O44" t="str">
        <f t="shared" si="45"/>
        <v/>
      </c>
      <c r="P44" t="str">
        <f t="shared" si="45"/>
        <v/>
      </c>
      <c r="Q44" t="str">
        <f t="shared" si="45"/>
        <v/>
      </c>
      <c r="R44" t="str">
        <f t="shared" si="45"/>
        <v/>
      </c>
      <c r="S44" t="str">
        <f t="shared" si="45"/>
        <v/>
      </c>
      <c r="T44" t="str">
        <f t="shared" si="45"/>
        <v/>
      </c>
      <c r="U44" t="str">
        <f t="shared" si="45"/>
        <v/>
      </c>
      <c r="V44" t="str">
        <f t="shared" si="45"/>
        <v/>
      </c>
      <c r="W44" t="str">
        <f t="shared" si="45"/>
        <v/>
      </c>
      <c r="X44" t="str">
        <f t="shared" si="45"/>
        <v/>
      </c>
      <c r="Y44" t="str">
        <f t="shared" si="45"/>
        <v/>
      </c>
      <c r="Z44" t="str">
        <f t="shared" si="48"/>
        <v/>
      </c>
      <c r="AA44" t="str">
        <f t="shared" si="48"/>
        <v/>
      </c>
      <c r="AB44" t="str">
        <f t="shared" si="48"/>
        <v/>
      </c>
      <c r="AC44" t="str">
        <f t="shared" si="48"/>
        <v/>
      </c>
      <c r="AD44" t="str">
        <f t="shared" si="48"/>
        <v/>
      </c>
      <c r="AE44" t="str">
        <f t="shared" si="48"/>
        <v/>
      </c>
      <c r="AF44" t="str">
        <f t="shared" si="48"/>
        <v/>
      </c>
      <c r="AG44" t="str">
        <f t="shared" si="48"/>
        <v/>
      </c>
      <c r="AH44" t="str">
        <f t="shared" si="48"/>
        <v/>
      </c>
      <c r="AI44" t="str">
        <f t="shared" si="48"/>
        <v/>
      </c>
      <c r="AJ44" t="str">
        <f t="shared" si="48"/>
        <v/>
      </c>
      <c r="AK44" t="str">
        <f t="shared" si="48"/>
        <v/>
      </c>
      <c r="AL44" t="str">
        <f t="shared" si="48"/>
        <v/>
      </c>
      <c r="AM44" t="str">
        <f t="shared" si="48"/>
        <v/>
      </c>
      <c r="AN44" t="str">
        <f t="shared" si="48"/>
        <v/>
      </c>
      <c r="AO44" t="str">
        <f t="shared" si="48"/>
        <v/>
      </c>
      <c r="AP44" t="str">
        <f t="shared" ref="AP44:BE59" si="53">IFERROR(IF(INDEX($FM$10:$LH$118,$I44,$FK44-AP$8+1)="",_xlfn.BITXOR(AP43,0),_xlfn.BITXOR(AP43,INDEX($FM$10:$LH$118,$I44,$FK44-AP$8+1))),"")</f>
        <v/>
      </c>
      <c r="AQ44" t="str">
        <f t="shared" si="53"/>
        <v/>
      </c>
      <c r="AR44">
        <f t="shared" si="53"/>
        <v>0</v>
      </c>
      <c r="AS44">
        <f t="shared" si="53"/>
        <v>208</v>
      </c>
      <c r="AT44">
        <f t="shared" si="53"/>
        <v>149</v>
      </c>
      <c r="AU44">
        <f t="shared" si="53"/>
        <v>52</v>
      </c>
      <c r="AV44">
        <f t="shared" si="53"/>
        <v>69</v>
      </c>
      <c r="AW44">
        <f t="shared" si="53"/>
        <v>240</v>
      </c>
      <c r="AX44">
        <f t="shared" si="53"/>
        <v>250</v>
      </c>
      <c r="AY44">
        <f t="shared" si="53"/>
        <v>67</v>
      </c>
      <c r="AZ44">
        <f t="shared" si="53"/>
        <v>199</v>
      </c>
      <c r="BA44">
        <f t="shared" si="53"/>
        <v>106</v>
      </c>
      <c r="BB44">
        <f t="shared" si="53"/>
        <v>204</v>
      </c>
      <c r="BC44">
        <f t="shared" si="53"/>
        <v>0</v>
      </c>
      <c r="BD44">
        <f t="shared" si="53"/>
        <v>0</v>
      </c>
      <c r="BE44">
        <f t="shared" si="51"/>
        <v>0</v>
      </c>
      <c r="BF44">
        <f t="shared" si="51"/>
        <v>0</v>
      </c>
      <c r="BG44">
        <f t="shared" si="51"/>
        <v>0</v>
      </c>
      <c r="BH44">
        <f t="shared" si="51"/>
        <v>0</v>
      </c>
      <c r="BI44">
        <f t="shared" si="51"/>
        <v>0</v>
      </c>
      <c r="BJ44">
        <f t="shared" si="51"/>
        <v>0</v>
      </c>
      <c r="BK44">
        <f t="shared" si="51"/>
        <v>0</v>
      </c>
      <c r="BL44">
        <f t="shared" si="51"/>
        <v>0</v>
      </c>
      <c r="BM44">
        <f t="shared" si="51"/>
        <v>0</v>
      </c>
      <c r="BN44">
        <f t="shared" si="51"/>
        <v>0</v>
      </c>
      <c r="BO44">
        <f t="shared" si="51"/>
        <v>0</v>
      </c>
      <c r="BP44">
        <f t="shared" si="51"/>
        <v>0</v>
      </c>
      <c r="BQ44">
        <f t="shared" si="51"/>
        <v>0</v>
      </c>
      <c r="BR44">
        <f t="shared" si="51"/>
        <v>0</v>
      </c>
      <c r="BS44">
        <f t="shared" si="51"/>
        <v>0</v>
      </c>
      <c r="BT44">
        <f t="shared" si="51"/>
        <v>0</v>
      </c>
      <c r="BU44">
        <f t="shared" si="51"/>
        <v>0</v>
      </c>
      <c r="BV44">
        <f t="shared" si="43"/>
        <v>0</v>
      </c>
      <c r="BW44">
        <f t="shared" si="43"/>
        <v>0</v>
      </c>
      <c r="BX44">
        <f t="shared" si="43"/>
        <v>0</v>
      </c>
      <c r="BY44">
        <f t="shared" si="43"/>
        <v>0</v>
      </c>
      <c r="BZ44">
        <f t="shared" si="43"/>
        <v>0</v>
      </c>
      <c r="CA44">
        <f t="shared" si="43"/>
        <v>0</v>
      </c>
      <c r="CB44">
        <f t="shared" si="43"/>
        <v>0</v>
      </c>
      <c r="CC44">
        <f t="shared" si="43"/>
        <v>0</v>
      </c>
      <c r="CD44">
        <f t="shared" si="43"/>
        <v>0</v>
      </c>
      <c r="CE44">
        <f t="shared" si="43"/>
        <v>0</v>
      </c>
      <c r="CF44">
        <f t="shared" si="43"/>
        <v>0</v>
      </c>
      <c r="CG44">
        <f t="shared" si="43"/>
        <v>0</v>
      </c>
      <c r="CH44">
        <f t="shared" si="43"/>
        <v>0</v>
      </c>
      <c r="CI44">
        <f t="shared" si="43"/>
        <v>0</v>
      </c>
      <c r="CJ44">
        <f t="shared" si="43"/>
        <v>0</v>
      </c>
      <c r="CK44">
        <f t="shared" si="43"/>
        <v>0</v>
      </c>
      <c r="CL44">
        <f t="shared" si="46"/>
        <v>0</v>
      </c>
      <c r="CM44">
        <f t="shared" si="46"/>
        <v>0</v>
      </c>
      <c r="CN44">
        <f t="shared" si="46"/>
        <v>0</v>
      </c>
      <c r="CO44">
        <f t="shared" si="46"/>
        <v>0</v>
      </c>
      <c r="CP44">
        <f t="shared" si="46"/>
        <v>0</v>
      </c>
      <c r="CQ44">
        <f t="shared" si="46"/>
        <v>0</v>
      </c>
      <c r="CR44">
        <f t="shared" si="46"/>
        <v>0</v>
      </c>
      <c r="CS44">
        <f t="shared" si="46"/>
        <v>0</v>
      </c>
      <c r="CT44">
        <f t="shared" si="46"/>
        <v>0</v>
      </c>
      <c r="CU44">
        <f t="shared" si="46"/>
        <v>0</v>
      </c>
      <c r="CV44">
        <f t="shared" si="46"/>
        <v>0</v>
      </c>
      <c r="CW44">
        <f t="shared" si="46"/>
        <v>0</v>
      </c>
      <c r="CX44">
        <f t="shared" si="46"/>
        <v>0</v>
      </c>
      <c r="CY44">
        <f t="shared" si="46"/>
        <v>0</v>
      </c>
      <c r="CZ44">
        <f t="shared" si="46"/>
        <v>0</v>
      </c>
      <c r="DA44">
        <f t="shared" si="46"/>
        <v>0</v>
      </c>
      <c r="DB44">
        <f t="shared" si="49"/>
        <v>0</v>
      </c>
      <c r="DC44">
        <f t="shared" si="47"/>
        <v>0</v>
      </c>
      <c r="DD44">
        <f t="shared" si="47"/>
        <v>0</v>
      </c>
      <c r="DE44">
        <f t="shared" si="47"/>
        <v>0</v>
      </c>
      <c r="DF44">
        <f t="shared" si="47"/>
        <v>0</v>
      </c>
      <c r="DG44">
        <f t="shared" si="47"/>
        <v>0</v>
      </c>
      <c r="DH44">
        <f t="shared" si="47"/>
        <v>0</v>
      </c>
      <c r="DI44">
        <f t="shared" si="47"/>
        <v>0</v>
      </c>
      <c r="DJ44">
        <f t="shared" si="47"/>
        <v>0</v>
      </c>
      <c r="DK44">
        <f t="shared" si="47"/>
        <v>0</v>
      </c>
      <c r="DL44">
        <f t="shared" si="47"/>
        <v>0</v>
      </c>
      <c r="DM44">
        <f t="shared" si="47"/>
        <v>0</v>
      </c>
      <c r="DN44">
        <f t="shared" si="47"/>
        <v>0</v>
      </c>
      <c r="DO44">
        <f t="shared" si="47"/>
        <v>0</v>
      </c>
      <c r="DP44">
        <f t="shared" si="47"/>
        <v>0</v>
      </c>
      <c r="DQ44">
        <f t="shared" si="47"/>
        <v>0</v>
      </c>
      <c r="DR44">
        <f t="shared" si="47"/>
        <v>0</v>
      </c>
      <c r="DS44">
        <f t="shared" si="47"/>
        <v>0</v>
      </c>
      <c r="DT44">
        <f t="shared" si="47"/>
        <v>0</v>
      </c>
      <c r="DU44">
        <f t="shared" si="47"/>
        <v>0</v>
      </c>
      <c r="DV44">
        <f t="shared" si="47"/>
        <v>0</v>
      </c>
      <c r="DW44">
        <f t="shared" si="47"/>
        <v>0</v>
      </c>
      <c r="DX44">
        <f t="shared" si="50"/>
        <v>0</v>
      </c>
      <c r="DY44">
        <f t="shared" si="50"/>
        <v>0</v>
      </c>
      <c r="DZ44">
        <f t="shared" si="50"/>
        <v>0</v>
      </c>
      <c r="EA44">
        <f t="shared" si="50"/>
        <v>0</v>
      </c>
      <c r="EB44">
        <f t="shared" si="50"/>
        <v>0</v>
      </c>
      <c r="EC44">
        <f t="shared" si="50"/>
        <v>0</v>
      </c>
      <c r="ED44">
        <f t="shared" si="50"/>
        <v>0</v>
      </c>
      <c r="EE44">
        <f t="shared" si="50"/>
        <v>0</v>
      </c>
      <c r="EF44">
        <f t="shared" si="50"/>
        <v>0</v>
      </c>
      <c r="EG44">
        <f t="shared" si="50"/>
        <v>0</v>
      </c>
      <c r="EH44">
        <f t="shared" si="50"/>
        <v>0</v>
      </c>
      <c r="EI44">
        <f t="shared" si="50"/>
        <v>0</v>
      </c>
      <c r="EJ44">
        <f t="shared" si="50"/>
        <v>0</v>
      </c>
      <c r="EK44">
        <f t="shared" si="50"/>
        <v>0</v>
      </c>
      <c r="EL44">
        <f t="shared" si="50"/>
        <v>0</v>
      </c>
      <c r="EM44">
        <f t="shared" si="50"/>
        <v>0</v>
      </c>
      <c r="EN44">
        <f t="shared" ref="EJ44:FE59" si="54">IFERROR(IF(INDEX($FM$10:$LH$118,$I44,$FK44-EN$8+1)="",_xlfn.BITXOR(EN43,0),_xlfn.BITXOR(EN43,INDEX($FM$10:$LH$118,$I44,$FK44-EN$8+1))),"")</f>
        <v>0</v>
      </c>
      <c r="EO44">
        <f t="shared" si="54"/>
        <v>0</v>
      </c>
      <c r="EP44">
        <f t="shared" si="54"/>
        <v>0</v>
      </c>
      <c r="EQ44">
        <f t="shared" si="54"/>
        <v>0</v>
      </c>
      <c r="ER44">
        <f t="shared" si="54"/>
        <v>0</v>
      </c>
      <c r="ES44">
        <f t="shared" si="54"/>
        <v>0</v>
      </c>
      <c r="ET44">
        <f t="shared" si="54"/>
        <v>0</v>
      </c>
      <c r="EU44">
        <f t="shared" si="54"/>
        <v>0</v>
      </c>
      <c r="EV44">
        <f t="shared" si="54"/>
        <v>0</v>
      </c>
      <c r="EW44">
        <f t="shared" si="52"/>
        <v>0</v>
      </c>
      <c r="EX44">
        <f t="shared" si="52"/>
        <v>0</v>
      </c>
      <c r="EY44">
        <f t="shared" si="52"/>
        <v>0</v>
      </c>
      <c r="EZ44">
        <f t="shared" si="52"/>
        <v>0</v>
      </c>
      <c r="FA44">
        <f t="shared" si="52"/>
        <v>0</v>
      </c>
      <c r="FB44">
        <f t="shared" si="52"/>
        <v>0</v>
      </c>
      <c r="FC44">
        <f t="shared" si="52"/>
        <v>0</v>
      </c>
      <c r="FD44">
        <f t="shared" si="52"/>
        <v>0</v>
      </c>
      <c r="FE44">
        <f t="shared" si="52"/>
        <v>0</v>
      </c>
      <c r="FG44" s="48" t="str">
        <f t="shared" si="27"/>
        <v/>
      </c>
      <c r="FI44" s="1" t="str">
        <f t="shared" si="24"/>
        <v/>
      </c>
      <c r="FJ44">
        <f t="shared" si="25"/>
        <v>36</v>
      </c>
      <c r="FK44">
        <f>FM8-FJ43+1</f>
        <v>9</v>
      </c>
      <c r="FM44">
        <f>IF(FM43="","",IF($FI43="Y",0,INDEX(Capacity!$S$3:$T$258,MATCH(MOD(INDEX(Capacity!$V$3:$W$258,MATCH(INDEX($J43:$FE43,1,$FJ43),Capacity!$V$3:$V$258,0),2)+FM$9,255),Capacity!$S$3:$S$258,0),2)))</f>
        <v>211</v>
      </c>
      <c r="FN44">
        <f>IF(FN43="","",IF($FI43="Y",0,INDEX(Capacity!$S$3:$T$258,MATCH(MOD(INDEX(Capacity!$V$3:$W$258,MATCH(INDEX($J43:$FE43,1,$FJ43),Capacity!$V$3:$V$258,0),2)+FN$9,255),Capacity!$S$3:$S$258,0),2)))</f>
        <v>120</v>
      </c>
      <c r="FO44">
        <f>IF(FO43="","",IF($FI43="Y",0,INDEX(Capacity!$S$3:$T$258,MATCH(MOD(INDEX(Capacity!$V$3:$W$258,MATCH(INDEX($J43:$FE43,1,$FJ43),Capacity!$V$3:$V$258,0),2)+FO$9,255),Capacity!$S$3:$S$258,0),2)))</f>
        <v>164</v>
      </c>
      <c r="FP44">
        <f>IF(FP43="","",IF($FI43="Y",0,INDEX(Capacity!$S$3:$T$258,MATCH(MOD(INDEX(Capacity!$V$3:$W$258,MATCH(INDEX($J43:$FE43,1,$FJ43),Capacity!$V$3:$V$258,0),2)+FP$9,255),Capacity!$S$3:$S$258,0),2)))</f>
        <v>133</v>
      </c>
      <c r="FQ44">
        <f>IF(FQ43="","",IF($FI43="Y",0,INDEX(Capacity!$S$3:$T$258,MATCH(MOD(INDEX(Capacity!$V$3:$W$258,MATCH(INDEX($J43:$FE43,1,$FJ43),Capacity!$V$3:$V$258,0),2)+FQ$9,255),Capacity!$S$3:$S$258,0),2)))</f>
        <v>84</v>
      </c>
      <c r="FR44">
        <f>IF(FR43="","",IF($FI43="Y",0,INDEX(Capacity!$S$3:$T$258,MATCH(MOD(INDEX(Capacity!$V$3:$W$258,MATCH(INDEX($J43:$FE43,1,$FJ43),Capacity!$V$3:$V$258,0),2)+FR$9,255),Capacity!$S$3:$S$258,0),2)))</f>
        <v>28</v>
      </c>
      <c r="FS44">
        <f>IF(FS43="","",IF($FI43="Y",0,INDEX(Capacity!$S$3:$T$258,MATCH(MOD(INDEX(Capacity!$V$3:$W$258,MATCH(INDEX($J43:$FE43,1,$FJ43),Capacity!$V$3:$V$258,0),2)+FS$9,255),Capacity!$S$3:$S$258,0),2)))</f>
        <v>73</v>
      </c>
      <c r="FT44">
        <f>IF(FT43="","",IF($FI43="Y",0,INDEX(Capacity!$S$3:$T$258,MATCH(MOD(INDEX(Capacity!$V$3:$W$258,MATCH(INDEX($J43:$FE43,1,$FJ43),Capacity!$V$3:$V$258,0),2)+FT$9,255),Capacity!$S$3:$S$258,0),2)))</f>
        <v>154</v>
      </c>
      <c r="FU44">
        <f>IF(FU43="","",IF($FI43="Y",0,INDEX(Capacity!$S$3:$T$258,MATCH(MOD(INDEX(Capacity!$V$3:$W$258,MATCH(INDEX($J43:$FE43,1,$FJ43),Capacity!$V$3:$V$258,0),2)+FU$9,255),Capacity!$S$3:$S$258,0),2)))</f>
        <v>227</v>
      </c>
      <c r="FV44">
        <f>IF(FV43="","",IF($FI43="Y",0,INDEX(Capacity!$S$3:$T$258,MATCH(MOD(INDEX(Capacity!$V$3:$W$258,MATCH(INDEX($J43:$FE43,1,$FJ43),Capacity!$V$3:$V$258,0),2)+FV$9,255),Capacity!$S$3:$S$258,0),2)))</f>
        <v>62</v>
      </c>
      <c r="FW44">
        <f>IF(FW43="","",IF($FI43="Y",0,INDEX(Capacity!$S$3:$T$258,MATCH(MOD(INDEX(Capacity!$V$3:$W$258,MATCH(INDEX($J43:$FE43,1,$FJ43),Capacity!$V$3:$V$258,0),2)+FW$9,255),Capacity!$S$3:$S$258,0),2)))</f>
        <v>204</v>
      </c>
      <c r="FX44" t="str">
        <f>IF(FX43="","",IF($FI43="Y",0,INDEX(Capacity!$S$3:$T$258,MATCH(MOD(INDEX(Capacity!$V$3:$W$258,MATCH(INDEX($J43:$FE43,1,$FJ43),Capacity!$V$3:$V$258,0),2)+FX$9,255),Capacity!$S$3:$S$258,0),2)))</f>
        <v/>
      </c>
      <c r="FY44" t="str">
        <f>IF(FY43="","",IF($FI43="Y",0,INDEX(Capacity!$S$3:$T$258,MATCH(MOD(INDEX(Capacity!$V$3:$W$258,MATCH(INDEX($J43:$FE43,1,$FJ43),Capacity!$V$3:$V$258,0),2)+FY$9,255),Capacity!$S$3:$S$258,0),2)))</f>
        <v/>
      </c>
      <c r="FZ44" t="str">
        <f>IF(FZ43="","",IF($FI43="Y",0,INDEX(Capacity!$S$3:$T$258,MATCH(MOD(INDEX(Capacity!$V$3:$W$258,MATCH(INDEX($J43:$FE43,1,$FJ43),Capacity!$V$3:$V$258,0),2)+FZ$9,255),Capacity!$S$3:$S$258,0),2)))</f>
        <v/>
      </c>
      <c r="GA44" t="str">
        <f>IF(GA43="","",IF($FI43="Y",0,INDEX(Capacity!$S$3:$T$258,MATCH(MOD(INDEX(Capacity!$V$3:$W$258,MATCH(INDEX($J43:$FE43,1,$FJ43),Capacity!$V$3:$V$258,0),2)+GA$9,255),Capacity!$S$3:$S$258,0),2)))</f>
        <v/>
      </c>
      <c r="GB44" t="str">
        <f>IF(GB43="","",IF($FI43="Y",0,INDEX(Capacity!$S$3:$T$258,MATCH(MOD(INDEX(Capacity!$V$3:$W$258,MATCH(INDEX($J43:$FE43,1,$FJ43),Capacity!$V$3:$V$258,0),2)+GB$9,255),Capacity!$S$3:$S$258,0),2)))</f>
        <v/>
      </c>
      <c r="GC44" t="str">
        <f>IF(GC43="","",IF($FI43="Y",0,INDEX(Capacity!$S$3:$T$258,MATCH(MOD(INDEX(Capacity!$V$3:$W$258,MATCH(INDEX($J43:$FE43,1,$FJ43),Capacity!$V$3:$V$258,0),2)+GC$9,255),Capacity!$S$3:$S$258,0),2)))</f>
        <v/>
      </c>
      <c r="GD44" t="str">
        <f>IF(GD43="","",IF($FI43="Y",0,INDEX(Capacity!$S$3:$T$258,MATCH(MOD(INDEX(Capacity!$V$3:$W$258,MATCH(INDEX($J43:$FE43,1,$FJ43),Capacity!$V$3:$V$258,0),2)+GD$9,255),Capacity!$S$3:$S$258,0),2)))</f>
        <v/>
      </c>
      <c r="GE44" t="str">
        <f>IF(GE43="","",IF($FI43="Y",0,INDEX(Capacity!$S$3:$T$258,MATCH(MOD(INDEX(Capacity!$V$3:$W$258,MATCH(INDEX($J43:$FE43,1,$FJ43),Capacity!$V$3:$V$258,0),2)+GE$9,255),Capacity!$S$3:$S$258,0),2)))</f>
        <v/>
      </c>
      <c r="GF44" t="str">
        <f>IF(GF43="","",IF($FI43="Y",0,INDEX(Capacity!$S$3:$T$258,MATCH(MOD(INDEX(Capacity!$V$3:$W$258,MATCH(INDEX($J43:$FE43,1,$FJ43),Capacity!$V$3:$V$258,0),2)+GF$9,255),Capacity!$S$3:$S$258,0),2)))</f>
        <v/>
      </c>
      <c r="GG44" t="str">
        <f>IF(GG43="","",IF($FI43="Y",0,INDEX(Capacity!$S$3:$T$258,MATCH(MOD(INDEX(Capacity!$V$3:$W$258,MATCH(INDEX($J43:$FE43,1,$FJ43),Capacity!$V$3:$V$258,0),2)+GG$9,255),Capacity!$S$3:$S$258,0),2)))</f>
        <v/>
      </c>
      <c r="GH44" t="str">
        <f>IF(GH43="","",IF($FI43="Y",0,INDEX(Capacity!$S$3:$T$258,MATCH(MOD(INDEX(Capacity!$V$3:$W$258,MATCH(INDEX($J43:$FE43,1,$FJ43),Capacity!$V$3:$V$258,0),2)+GH$9,255),Capacity!$S$3:$S$258,0),2)))</f>
        <v/>
      </c>
      <c r="GI44" t="str">
        <f>IF(GI43="","",IF($FI43="Y",0,INDEX(Capacity!$S$3:$T$258,MATCH(MOD(INDEX(Capacity!$V$3:$W$258,MATCH(INDEX($J43:$FE43,1,$FJ43),Capacity!$V$3:$V$258,0),2)+GI$9,255),Capacity!$S$3:$S$258,0),2)))</f>
        <v/>
      </c>
      <c r="GJ44" t="str">
        <f>IF(GJ43="","",IF($FI43="Y",0,INDEX(Capacity!$S$3:$T$258,MATCH(MOD(INDEX(Capacity!$V$3:$W$258,MATCH(INDEX($J43:$FE43,1,$FJ43),Capacity!$V$3:$V$258,0),2)+GJ$9,255),Capacity!$S$3:$S$258,0),2)))</f>
        <v/>
      </c>
      <c r="GK44" t="str">
        <f>IF(GK43="","",IF($FI43="Y",0,INDEX(Capacity!$S$3:$T$258,MATCH(MOD(INDEX(Capacity!$V$3:$W$258,MATCH(INDEX($J43:$FE43,1,$FJ43),Capacity!$V$3:$V$258,0),2)+GK$9,255),Capacity!$S$3:$S$258,0),2)))</f>
        <v/>
      </c>
      <c r="GL44" t="str">
        <f>IF(GL43="","",IF($FI43="Y",0,INDEX(Capacity!$S$3:$T$258,MATCH(MOD(INDEX(Capacity!$V$3:$W$258,MATCH(INDEX($J43:$FE43,1,$FJ43),Capacity!$V$3:$V$258,0),2)+GL$9,255),Capacity!$S$3:$S$258,0),2)))</f>
        <v/>
      </c>
      <c r="GM44" t="str">
        <f>IF(GM43="","",IF($FI43="Y",0,INDEX(Capacity!$S$3:$T$258,MATCH(MOD(INDEX(Capacity!$V$3:$W$258,MATCH(INDEX($J43:$FE43,1,$FJ43),Capacity!$V$3:$V$258,0),2)+GM$9,255),Capacity!$S$3:$S$258,0),2)))</f>
        <v/>
      </c>
      <c r="GN44" t="str">
        <f>IF(GN43="","",IF($FI43="Y",0,INDEX(Capacity!$S$3:$T$258,MATCH(MOD(INDEX(Capacity!$V$3:$W$258,MATCH(INDEX($J43:$FE43,1,$FJ43),Capacity!$V$3:$V$258,0),2)+GN$9,255),Capacity!$S$3:$S$258,0),2)))</f>
        <v/>
      </c>
      <c r="GO44" t="str">
        <f>IF(GO43="","",IF($FI43="Y",0,INDEX(Capacity!$S$3:$T$258,MATCH(MOD(INDEX(Capacity!$V$3:$W$258,MATCH(INDEX($J43:$FE43,1,$FJ43),Capacity!$V$3:$V$258,0),2)+GO$9,255),Capacity!$S$3:$S$258,0),2)))</f>
        <v/>
      </c>
      <c r="GP44" t="str">
        <f>IF(GP43="","",IF($FI43="Y",0,INDEX(Capacity!$S$3:$T$258,MATCH(MOD(INDEX(Capacity!$V$3:$W$258,MATCH(INDEX($J43:$FE43,1,$FJ43),Capacity!$V$3:$V$258,0),2)+GP$9,255),Capacity!$S$3:$S$258,0),2)))</f>
        <v/>
      </c>
      <c r="GQ44" t="str">
        <f>IF(GQ43="","",IF($FI43="Y",0,INDEX(Capacity!$S$3:$T$258,MATCH(MOD(INDEX(Capacity!$V$3:$W$258,MATCH(INDEX($J43:$FE43,1,$FJ43),Capacity!$V$3:$V$258,0),2)+GQ$9,255),Capacity!$S$3:$S$258,0),2)))</f>
        <v/>
      </c>
      <c r="GR44" t="str">
        <f>IF(GR43="","",IF($FI43="Y",0,INDEX(Capacity!$S$3:$T$258,MATCH(MOD(INDEX(Capacity!$V$3:$W$258,MATCH(INDEX($J43:$FE43,1,$FJ43),Capacity!$V$3:$V$258,0),2)+GR$9,255),Capacity!$S$3:$S$258,0),2)))</f>
        <v/>
      </c>
      <c r="GS44" t="str">
        <f>IF(GS43="","",IF($FI43="Y",0,INDEX(Capacity!$S$3:$T$258,MATCH(MOD(INDEX(Capacity!$V$3:$W$258,MATCH(INDEX($J43:$FE43,1,$FJ43),Capacity!$V$3:$V$258,0),2)+GS$9,255),Capacity!$S$3:$S$258,0),2)))</f>
        <v/>
      </c>
      <c r="GT44" t="str">
        <f>IF(GT43="","",IF($FI43="Y",0,INDEX(Capacity!$S$3:$T$258,MATCH(MOD(INDEX(Capacity!$V$3:$W$258,MATCH(INDEX($J43:$FE43,1,$FJ43),Capacity!$V$3:$V$258,0),2)+GT$9,255),Capacity!$S$3:$S$258,0),2)))</f>
        <v/>
      </c>
      <c r="GU44" t="str">
        <f>IF(GU43="","",IF($FI43="Y",0,INDEX(Capacity!$S$3:$T$258,MATCH(MOD(INDEX(Capacity!$V$3:$W$258,MATCH(INDEX($J43:$FE43,1,$FJ43),Capacity!$V$3:$V$258,0),2)+GU$9,255),Capacity!$S$3:$S$258,0),2)))</f>
        <v/>
      </c>
      <c r="GV44" t="str">
        <f>IF(GV43="","",IF($FI43="Y",0,INDEX(Capacity!$S$3:$T$258,MATCH(MOD(INDEX(Capacity!$V$3:$W$258,MATCH(INDEX($J43:$FE43,1,$FJ43),Capacity!$V$3:$V$258,0),2)+GV$9,255),Capacity!$S$3:$S$258,0),2)))</f>
        <v/>
      </c>
      <c r="GW44" t="str">
        <f>IF(GW43="","",IF($FI43="Y",0,INDEX(Capacity!$S$3:$T$258,MATCH(MOD(INDEX(Capacity!$V$3:$W$258,MATCH(INDEX($J43:$FE43,1,$FJ43),Capacity!$V$3:$V$258,0),2)+GW$9,255),Capacity!$S$3:$S$258,0),2)))</f>
        <v/>
      </c>
      <c r="GX44" t="str">
        <f>IF(GX43="","",IF($FI43="Y",0,INDEX(Capacity!$S$3:$T$258,MATCH(MOD(INDEX(Capacity!$V$3:$W$258,MATCH(INDEX($J43:$FE43,1,$FJ43),Capacity!$V$3:$V$258,0),2)+GX$9,255),Capacity!$S$3:$S$258,0),2)))</f>
        <v/>
      </c>
      <c r="GY44" t="str">
        <f>IF(GY43="","",IF($FI43="Y",0,INDEX(Capacity!$S$3:$T$258,MATCH(MOD(INDEX(Capacity!$V$3:$W$258,MATCH(INDEX($J43:$FE43,1,$FJ43),Capacity!$V$3:$V$258,0),2)+GY$9,255),Capacity!$S$3:$S$258,0),2)))</f>
        <v/>
      </c>
      <c r="GZ44" t="str">
        <f>IF(GZ43="","",IF($FI43="Y",0,INDEX(Capacity!$S$3:$T$258,MATCH(MOD(INDEX(Capacity!$V$3:$W$258,MATCH(INDEX($J43:$FE43,1,$FJ43),Capacity!$V$3:$V$258,0),2)+GZ$9,255),Capacity!$S$3:$S$258,0),2)))</f>
        <v/>
      </c>
      <c r="HA44" t="str">
        <f>IF(HA43="","",IF($FI43="Y",0,INDEX(Capacity!$S$3:$T$258,MATCH(MOD(INDEX(Capacity!$V$3:$W$258,MATCH(INDEX($J43:$FE43,1,$FJ43),Capacity!$V$3:$V$258,0),2)+HA$9,255),Capacity!$S$3:$S$258,0),2)))</f>
        <v/>
      </c>
      <c r="HB44" t="str">
        <f>IF(HB43="","",IF($FI43="Y",0,INDEX(Capacity!$S$3:$T$258,MATCH(MOD(INDEX(Capacity!$V$3:$W$258,MATCH(INDEX($J43:$FE43,1,$FJ43),Capacity!$V$3:$V$258,0),2)+HB$9,255),Capacity!$S$3:$S$258,0),2)))</f>
        <v/>
      </c>
      <c r="HC44" t="str">
        <f>IF(HC43="","",IF($FI43="Y",0,INDEX(Capacity!$S$3:$T$258,MATCH(MOD(INDEX(Capacity!$V$3:$W$258,MATCH(INDEX($J43:$FE43,1,$FJ43),Capacity!$V$3:$V$258,0),2)+HC$9,255),Capacity!$S$3:$S$258,0),2)))</f>
        <v/>
      </c>
      <c r="HD44" t="str">
        <f>IF(HD43="","",IF($FI43="Y",0,INDEX(Capacity!$S$3:$T$258,MATCH(MOD(INDEX(Capacity!$V$3:$W$258,MATCH(INDEX($J43:$FE43,1,$FJ43),Capacity!$V$3:$V$258,0),2)+HD$9,255),Capacity!$S$3:$S$258,0),2)))</f>
        <v/>
      </c>
      <c r="HE44" t="str">
        <f>IF(HE43="","",IF($FI43="Y",0,INDEX(Capacity!$S$3:$T$258,MATCH(MOD(INDEX(Capacity!$V$3:$W$258,MATCH(INDEX($J43:$FE43,1,$FJ43),Capacity!$V$3:$V$258,0),2)+HE$9,255),Capacity!$S$3:$S$258,0),2)))</f>
        <v/>
      </c>
      <c r="HF44" t="str">
        <f>IF(HF43="","",IF($FI43="Y",0,INDEX(Capacity!$S$3:$T$258,MATCH(MOD(INDEX(Capacity!$V$3:$W$258,MATCH(INDEX($J43:$FE43,1,$FJ43),Capacity!$V$3:$V$258,0),2)+HF$9,255),Capacity!$S$3:$S$258,0),2)))</f>
        <v/>
      </c>
      <c r="HG44" t="str">
        <f>IF(HG43="","",IF($FI43="Y",0,INDEX(Capacity!$S$3:$T$258,MATCH(MOD(INDEX(Capacity!$V$3:$W$258,MATCH(INDEX($J43:$FE43,1,$FJ43),Capacity!$V$3:$V$258,0),2)+HG$9,255),Capacity!$S$3:$S$258,0),2)))</f>
        <v/>
      </c>
      <c r="HH44" t="str">
        <f>IF(HH43="","",IF($FI43="Y",0,INDEX(Capacity!$S$3:$T$258,MATCH(MOD(INDEX(Capacity!$V$3:$W$258,MATCH(INDEX($J43:$FE43,1,$FJ43),Capacity!$V$3:$V$258,0),2)+HH$9,255),Capacity!$S$3:$S$258,0),2)))</f>
        <v/>
      </c>
      <c r="HI44" t="str">
        <f>IF(HI43="","",IF($FI43="Y",0,INDEX(Capacity!$S$3:$T$258,MATCH(MOD(INDEX(Capacity!$V$3:$W$258,MATCH(INDEX($J43:$FE43,1,$FJ43),Capacity!$V$3:$V$258,0),2)+HI$9,255),Capacity!$S$3:$S$258,0),2)))</f>
        <v/>
      </c>
      <c r="HJ44" t="str">
        <f>IF(HJ43="","",IF($FI43="Y",0,INDEX(Capacity!$S$3:$T$258,MATCH(MOD(INDEX(Capacity!$V$3:$W$258,MATCH(INDEX($J43:$FE43,1,$FJ43),Capacity!$V$3:$V$258,0),2)+HJ$9,255),Capacity!$S$3:$S$258,0),2)))</f>
        <v/>
      </c>
      <c r="HK44" t="str">
        <f>IF(HK43="","",IF($FI43="Y",0,INDEX(Capacity!$S$3:$T$258,MATCH(MOD(INDEX(Capacity!$V$3:$W$258,MATCH(INDEX($J43:$FE43,1,$FJ43),Capacity!$V$3:$V$258,0),2)+HK$9,255),Capacity!$S$3:$S$258,0),2)))</f>
        <v/>
      </c>
      <c r="HL44" t="str">
        <f>IF(HL43="","",IF($FI43="Y",0,INDEX(Capacity!$S$3:$T$258,MATCH(MOD(INDEX(Capacity!$V$3:$W$258,MATCH(INDEX($J43:$FE43,1,$FJ43),Capacity!$V$3:$V$258,0),2)+HL$9,255),Capacity!$S$3:$S$258,0),2)))</f>
        <v/>
      </c>
      <c r="HM44" t="str">
        <f>IF(HM43="","",IF($FI43="Y",0,INDEX(Capacity!$S$3:$T$258,MATCH(MOD(INDEX(Capacity!$V$3:$W$258,MATCH(INDEX($J43:$FE43,1,$FJ43),Capacity!$V$3:$V$258,0),2)+HM$9,255),Capacity!$S$3:$S$258,0),2)))</f>
        <v/>
      </c>
      <c r="HN44" t="str">
        <f>IF(HN43="","",IF($FI43="Y",0,INDEX(Capacity!$S$3:$T$258,MATCH(MOD(INDEX(Capacity!$V$3:$W$258,MATCH(INDEX($J43:$FE43,1,$FJ43),Capacity!$V$3:$V$258,0),2)+HN$9,255),Capacity!$S$3:$S$258,0),2)))</f>
        <v/>
      </c>
      <c r="HO44" t="str">
        <f>IF(HO43="","",IF($FI43="Y",0,INDEX(Capacity!$S$3:$T$258,MATCH(MOD(INDEX(Capacity!$V$3:$W$258,MATCH(INDEX($J43:$FE43,1,$FJ43),Capacity!$V$3:$V$258,0),2)+HO$9,255),Capacity!$S$3:$S$258,0),2)))</f>
        <v/>
      </c>
      <c r="HP44" t="str">
        <f>IF(HP43="","",IF($FI43="Y",0,INDEX(Capacity!$S$3:$T$258,MATCH(MOD(INDEX(Capacity!$V$3:$W$258,MATCH(INDEX($J43:$FE43,1,$FJ43),Capacity!$V$3:$V$258,0),2)+HP$9,255),Capacity!$S$3:$S$258,0),2)))</f>
        <v/>
      </c>
      <c r="HQ44" t="str">
        <f>IF(HQ43="","",IF($FI43="Y",0,INDEX(Capacity!$S$3:$T$258,MATCH(MOD(INDEX(Capacity!$V$3:$W$258,MATCH(INDEX($J43:$FE43,1,$FJ43),Capacity!$V$3:$V$258,0),2)+HQ$9,255),Capacity!$S$3:$S$258,0),2)))</f>
        <v/>
      </c>
      <c r="HR44" t="str">
        <f>IF(HR43="","",IF($FI43="Y",0,INDEX(Capacity!$S$3:$T$258,MATCH(MOD(INDEX(Capacity!$V$3:$W$258,MATCH(INDEX($J43:$FE43,1,$FJ43),Capacity!$V$3:$V$258,0),2)+HR$9,255),Capacity!$S$3:$S$258,0),2)))</f>
        <v/>
      </c>
      <c r="HS44" t="str">
        <f>IF(HS43="","",IF($FI43="Y",0,INDEX(Capacity!$S$3:$T$258,MATCH(MOD(INDEX(Capacity!$V$3:$W$258,MATCH(INDEX($J43:$FE43,1,$FJ43),Capacity!$V$3:$V$258,0),2)+HS$9,255),Capacity!$S$3:$S$258,0),2)))</f>
        <v/>
      </c>
      <c r="HT44" t="str">
        <f>IF(HT43="","",IF($FI43="Y",0,INDEX(Capacity!$S$3:$T$258,MATCH(MOD(INDEX(Capacity!$V$3:$W$258,MATCH(INDEX($J43:$FE43,1,$FJ43),Capacity!$V$3:$V$258,0),2)+HT$9,255),Capacity!$S$3:$S$258,0),2)))</f>
        <v/>
      </c>
      <c r="HU44" t="str">
        <f>IF(HU43="","",IF($FI43="Y",0,INDEX(Capacity!$S$3:$T$258,MATCH(MOD(INDEX(Capacity!$V$3:$W$258,MATCH(INDEX($J43:$FE43,1,$FJ43),Capacity!$V$3:$V$258,0),2)+HU$9,255),Capacity!$S$3:$S$258,0),2)))</f>
        <v/>
      </c>
      <c r="HV44" t="str">
        <f>IF(HV43="","",IF($FI43="Y",0,INDEX(Capacity!$S$3:$T$258,MATCH(MOD(INDEX(Capacity!$V$3:$W$258,MATCH(INDEX($J43:$FE43,1,$FJ43),Capacity!$V$3:$V$258,0),2)+HV$9,255),Capacity!$S$3:$S$258,0),2)))</f>
        <v/>
      </c>
      <c r="HW44" t="str">
        <f>IF(HW43="","",IF($FI43="Y",0,INDEX(Capacity!$S$3:$T$258,MATCH(MOD(INDEX(Capacity!$V$3:$W$258,MATCH(INDEX($J43:$FE43,1,$FJ43),Capacity!$V$3:$V$258,0),2)+HW$9,255),Capacity!$S$3:$S$258,0),2)))</f>
        <v/>
      </c>
      <c r="HX44" t="str">
        <f>IF(HX43="","",IF($FI43="Y",0,INDEX(Capacity!$S$3:$T$258,MATCH(MOD(INDEX(Capacity!$V$3:$W$258,MATCH(INDEX($J43:$FE43,1,$FJ43),Capacity!$V$3:$V$258,0),2)+HX$9,255),Capacity!$S$3:$S$258,0),2)))</f>
        <v/>
      </c>
      <c r="HY44" t="str">
        <f>IF(HY43="","",IF($FI43="Y",0,INDEX(Capacity!$S$3:$T$258,MATCH(MOD(INDEX(Capacity!$V$3:$W$258,MATCH(INDEX($J43:$FE43,1,$FJ43),Capacity!$V$3:$V$258,0),2)+HY$9,255),Capacity!$S$3:$S$258,0),2)))</f>
        <v/>
      </c>
      <c r="HZ44" t="str">
        <f>IF(HZ43="","",IF($FI43="Y",0,INDEX(Capacity!$S$3:$T$258,MATCH(MOD(INDEX(Capacity!$V$3:$W$258,MATCH(INDEX($J43:$FE43,1,$FJ43),Capacity!$V$3:$V$258,0),2)+HZ$9,255),Capacity!$S$3:$S$258,0),2)))</f>
        <v/>
      </c>
      <c r="IA44" t="str">
        <f>IF(IA43="","",IF($FI43="Y",0,INDEX(Capacity!$S$3:$T$258,MATCH(MOD(INDEX(Capacity!$V$3:$W$258,MATCH(INDEX($J43:$FE43,1,$FJ43),Capacity!$V$3:$V$258,0),2)+IA$9,255),Capacity!$S$3:$S$258,0),2)))</f>
        <v/>
      </c>
      <c r="IB44" t="str">
        <f>IF(IB43="","",IF($FI43="Y",0,INDEX(Capacity!$S$3:$T$258,MATCH(MOD(INDEX(Capacity!$V$3:$W$258,MATCH(INDEX($J43:$FE43,1,$FJ43),Capacity!$V$3:$V$258,0),2)+IB$9,255),Capacity!$S$3:$S$258,0),2)))</f>
        <v/>
      </c>
      <c r="IC44" t="str">
        <f>IF(IC43="","",IF($FI43="Y",0,INDEX(Capacity!$S$3:$T$258,MATCH(MOD(INDEX(Capacity!$V$3:$W$258,MATCH(INDEX($J43:$FE43,1,$FJ43),Capacity!$V$3:$V$258,0),2)+IC$9,255),Capacity!$S$3:$S$258,0),2)))</f>
        <v/>
      </c>
      <c r="ID44" t="str">
        <f>IF(ID43="","",IF($FI43="Y",0,INDEX(Capacity!$S$3:$T$258,MATCH(MOD(INDEX(Capacity!$V$3:$W$258,MATCH(INDEX($J43:$FE43,1,$FJ43),Capacity!$V$3:$V$258,0),2)+ID$9,255),Capacity!$S$3:$S$258,0),2)))</f>
        <v/>
      </c>
      <c r="IE44" t="str">
        <f>IF(IE43="","",IF($FI43="Y",0,INDEX(Capacity!$S$3:$T$258,MATCH(MOD(INDEX(Capacity!$V$3:$W$258,MATCH(INDEX($J43:$FE43,1,$FJ43),Capacity!$V$3:$V$258,0),2)+IE$9,255),Capacity!$S$3:$S$258,0),2)))</f>
        <v/>
      </c>
      <c r="IF44" t="str">
        <f>IF(IF43="","",IF($FI43="Y",0,INDEX(Capacity!$S$3:$T$258,MATCH(MOD(INDEX(Capacity!$V$3:$W$258,MATCH(INDEX($J43:$FE43,1,$FJ43),Capacity!$V$3:$V$258,0),2)+IF$9,255),Capacity!$S$3:$S$258,0),2)))</f>
        <v/>
      </c>
      <c r="IG44" t="str">
        <f>IF(IG43="","",IF($FI43="Y",0,INDEX(Capacity!$S$3:$T$258,MATCH(MOD(INDEX(Capacity!$V$3:$W$258,MATCH(INDEX($J43:$FE43,1,$FJ43),Capacity!$V$3:$V$258,0),2)+IG$9,255),Capacity!$S$3:$S$258,0),2)))</f>
        <v/>
      </c>
      <c r="IH44" t="str">
        <f>IF(IH43="","",IF($FI43="Y",0,INDEX(Capacity!$S$3:$T$258,MATCH(MOD(INDEX(Capacity!$V$3:$W$258,MATCH(INDEX($J43:$FE43,1,$FJ43),Capacity!$V$3:$V$258,0),2)+IH$9,255),Capacity!$S$3:$S$258,0),2)))</f>
        <v/>
      </c>
      <c r="II44" t="str">
        <f>IF(II43="","",IF($FI43="Y",0,INDEX(Capacity!$S$3:$T$258,MATCH(MOD(INDEX(Capacity!$V$3:$W$258,MATCH(INDEX($J43:$FE43,1,$FJ43),Capacity!$V$3:$V$258,0),2)+II$9,255),Capacity!$S$3:$S$258,0),2)))</f>
        <v/>
      </c>
      <c r="IJ44" t="str">
        <f>IF(IJ43="","",IF($FI43="Y",0,INDEX(Capacity!$S$3:$T$258,MATCH(MOD(INDEX(Capacity!$V$3:$W$258,MATCH(INDEX($J43:$FE43,1,$FJ43),Capacity!$V$3:$V$258,0),2)+IJ$9,255),Capacity!$S$3:$S$258,0),2)))</f>
        <v/>
      </c>
      <c r="IK44" t="str">
        <f>IF(IK43="","",IF($FI43="Y",0,INDEX(Capacity!$S$3:$T$258,MATCH(MOD(INDEX(Capacity!$V$3:$W$258,MATCH(INDEX($J43:$FE43,1,$FJ43),Capacity!$V$3:$V$258,0),2)+IK$9,255),Capacity!$S$3:$S$258,0),2)))</f>
        <v/>
      </c>
      <c r="IL44" t="str">
        <f>IF(IL43="","",IF($FI43="Y",0,INDEX(Capacity!$S$3:$T$258,MATCH(MOD(INDEX(Capacity!$V$3:$W$258,MATCH(INDEX($J43:$FE43,1,$FJ43),Capacity!$V$3:$V$258,0),2)+IL$9,255),Capacity!$S$3:$S$258,0),2)))</f>
        <v/>
      </c>
      <c r="IM44" t="str">
        <f>IF(IM43="","",IF($FI43="Y",0,INDEX(Capacity!$S$3:$T$258,MATCH(MOD(INDEX(Capacity!$V$3:$W$258,MATCH(INDEX($J43:$FE43,1,$FJ43),Capacity!$V$3:$V$258,0),2)+IM$9,255),Capacity!$S$3:$S$258,0),2)))</f>
        <v/>
      </c>
      <c r="IN44" t="str">
        <f>IF(IN43="","",IF($FI43="Y",0,INDEX(Capacity!$S$3:$T$258,MATCH(MOD(INDEX(Capacity!$V$3:$W$258,MATCH(INDEX($J43:$FE43,1,$FJ43),Capacity!$V$3:$V$258,0),2)+IN$9,255),Capacity!$S$3:$S$258,0),2)))</f>
        <v/>
      </c>
      <c r="IO44" t="str">
        <f>IF(IO43="","",IF($FI43="Y",0,INDEX(Capacity!$S$3:$T$258,MATCH(MOD(INDEX(Capacity!$V$3:$W$258,MATCH(INDEX($J43:$FE43,1,$FJ43),Capacity!$V$3:$V$258,0),2)+IO$9,255),Capacity!$S$3:$S$258,0),2)))</f>
        <v/>
      </c>
      <c r="IP44" t="str">
        <f>IF(IP43="","",IF($FI43="Y",0,INDEX(Capacity!$S$3:$T$258,MATCH(MOD(INDEX(Capacity!$V$3:$W$258,MATCH(INDEX($J43:$FE43,1,$FJ43),Capacity!$V$3:$V$258,0),2)+IP$9,255),Capacity!$S$3:$S$258,0),2)))</f>
        <v/>
      </c>
      <c r="IQ44" t="str">
        <f>IF(IQ43="","",IF($FI43="Y",0,INDEX(Capacity!$S$3:$T$258,MATCH(MOD(INDEX(Capacity!$V$3:$W$258,MATCH(INDEX($J43:$FE43,1,$FJ43),Capacity!$V$3:$V$258,0),2)+IQ$9,255),Capacity!$S$3:$S$258,0),2)))</f>
        <v/>
      </c>
      <c r="IR44" t="str">
        <f>IF(IR43="","",IF($FI43="Y",0,INDEX(Capacity!$S$3:$T$258,MATCH(MOD(INDEX(Capacity!$V$3:$W$258,MATCH(INDEX($J43:$FE43,1,$FJ43),Capacity!$V$3:$V$258,0),2)+IR$9,255),Capacity!$S$3:$S$258,0),2)))</f>
        <v/>
      </c>
      <c r="IS44" t="str">
        <f>IF(IS43="","",IF($FI43="Y",0,INDEX(Capacity!$S$3:$T$258,MATCH(MOD(INDEX(Capacity!$V$3:$W$258,MATCH(INDEX($J43:$FE43,1,$FJ43),Capacity!$V$3:$V$258,0),2)+IS$9,255),Capacity!$S$3:$S$258,0),2)))</f>
        <v/>
      </c>
      <c r="IT44" t="str">
        <f>IF(IT43="","",IF($FI43="Y",0,INDEX(Capacity!$S$3:$T$258,MATCH(MOD(INDEX(Capacity!$V$3:$W$258,MATCH(INDEX($J43:$FE43,1,$FJ43),Capacity!$V$3:$V$258,0),2)+IT$9,255),Capacity!$S$3:$S$258,0),2)))</f>
        <v/>
      </c>
      <c r="IU44" t="str">
        <f>IF(IU43="","",IF($FI43="Y",0,INDEX(Capacity!$S$3:$T$258,MATCH(MOD(INDEX(Capacity!$V$3:$W$258,MATCH(INDEX($J43:$FE43,1,$FJ43),Capacity!$V$3:$V$258,0),2)+IU$9,255),Capacity!$S$3:$S$258,0),2)))</f>
        <v/>
      </c>
      <c r="IV44" t="str">
        <f>IF(IV43="","",IF($FI43="Y",0,INDEX(Capacity!$S$3:$T$258,MATCH(MOD(INDEX(Capacity!$V$3:$W$258,MATCH(INDEX($J43:$FE43,1,$FJ43),Capacity!$V$3:$V$258,0),2)+IV$9,255),Capacity!$S$3:$S$258,0),2)))</f>
        <v/>
      </c>
      <c r="IW44" t="str">
        <f>IF(IW43="","",IF($FI43="Y",0,INDEX(Capacity!$S$3:$T$258,MATCH(MOD(INDEX(Capacity!$V$3:$W$258,MATCH(INDEX($J43:$FE43,1,$FJ43),Capacity!$V$3:$V$258,0),2)+IW$9,255),Capacity!$S$3:$S$258,0),2)))</f>
        <v/>
      </c>
      <c r="IX44" t="str">
        <f>IF(IX43="","",IF($FI43="Y",0,INDEX(Capacity!$S$3:$T$258,MATCH(MOD(INDEX(Capacity!$V$3:$W$258,MATCH(INDEX($J43:$FE43,1,$FJ43),Capacity!$V$3:$V$258,0),2)+IX$9,255),Capacity!$S$3:$S$258,0),2)))</f>
        <v/>
      </c>
      <c r="IY44" t="str">
        <f>IF(IY43="","",IF($FI43="Y",0,INDEX(Capacity!$S$3:$T$258,MATCH(MOD(INDEX(Capacity!$V$3:$W$258,MATCH(INDEX($J43:$FE43,1,$FJ43),Capacity!$V$3:$V$258,0),2)+IY$9,255),Capacity!$S$3:$S$258,0),2)))</f>
        <v/>
      </c>
      <c r="IZ44" t="str">
        <f>IF(IZ43="","",IF($FI43="Y",0,INDEX(Capacity!$S$3:$T$258,MATCH(MOD(INDEX(Capacity!$V$3:$W$258,MATCH(INDEX($J43:$FE43,1,$FJ43),Capacity!$V$3:$V$258,0),2)+IZ$9,255),Capacity!$S$3:$S$258,0),2)))</f>
        <v/>
      </c>
      <c r="JA44" t="str">
        <f>IF(JA43="","",IF($FI43="Y",0,INDEX(Capacity!$S$3:$T$258,MATCH(MOD(INDEX(Capacity!$V$3:$W$258,MATCH(INDEX($J43:$FE43,1,$FJ43),Capacity!$V$3:$V$258,0),2)+JA$9,255),Capacity!$S$3:$S$258,0),2)))</f>
        <v/>
      </c>
      <c r="JB44" t="str">
        <f>IF(JB43="","",IF($FI43="Y",0,INDEX(Capacity!$S$3:$T$258,MATCH(MOD(INDEX(Capacity!$V$3:$W$258,MATCH(INDEX($J43:$FE43,1,$FJ43),Capacity!$V$3:$V$258,0),2)+JB$9,255),Capacity!$S$3:$S$258,0),2)))</f>
        <v/>
      </c>
      <c r="JC44" t="str">
        <f>IF(JC43="","",IF($FI43="Y",0,INDEX(Capacity!$S$3:$T$258,MATCH(MOD(INDEX(Capacity!$V$3:$W$258,MATCH(INDEX($J43:$FE43,1,$FJ43),Capacity!$V$3:$V$258,0),2)+JC$9,255),Capacity!$S$3:$S$258,0),2)))</f>
        <v/>
      </c>
      <c r="JD44" t="str">
        <f>IF(JD43="","",IF($FI43="Y",0,INDEX(Capacity!$S$3:$T$258,MATCH(MOD(INDEX(Capacity!$V$3:$W$258,MATCH(INDEX($J43:$FE43,1,$FJ43),Capacity!$V$3:$V$258,0),2)+JD$9,255),Capacity!$S$3:$S$258,0),2)))</f>
        <v/>
      </c>
      <c r="JE44" t="str">
        <f>IF(JE43="","",IF($FI43="Y",0,INDEX(Capacity!$S$3:$T$258,MATCH(MOD(INDEX(Capacity!$V$3:$W$258,MATCH(INDEX($J43:$FE43,1,$FJ43),Capacity!$V$3:$V$258,0),2)+JE$9,255),Capacity!$S$3:$S$258,0),2)))</f>
        <v/>
      </c>
      <c r="JF44" t="str">
        <f>IF(JF43="","",IF($FI43="Y",0,INDEX(Capacity!$S$3:$T$258,MATCH(MOD(INDEX(Capacity!$V$3:$W$258,MATCH(INDEX($J43:$FE43,1,$FJ43),Capacity!$V$3:$V$258,0),2)+JF$9,255),Capacity!$S$3:$S$258,0),2)))</f>
        <v/>
      </c>
      <c r="JG44" t="str">
        <f>IF(JG43="","",IF($FI43="Y",0,INDEX(Capacity!$S$3:$T$258,MATCH(MOD(INDEX(Capacity!$V$3:$W$258,MATCH(INDEX($J43:$FE43,1,$FJ43),Capacity!$V$3:$V$258,0),2)+JG$9,255),Capacity!$S$3:$S$258,0),2)))</f>
        <v/>
      </c>
      <c r="JH44" t="str">
        <f>IF(JH43="","",IF($FI43="Y",0,INDEX(Capacity!$S$3:$T$258,MATCH(MOD(INDEX(Capacity!$V$3:$W$258,MATCH(INDEX($J43:$FE43,1,$FJ43),Capacity!$V$3:$V$258,0),2)+JH$9,255),Capacity!$S$3:$S$258,0),2)))</f>
        <v/>
      </c>
      <c r="JI44" t="str">
        <f>IF(JI43="","",IF($FI43="Y",0,INDEX(Capacity!$S$3:$T$258,MATCH(MOD(INDEX(Capacity!$V$3:$W$258,MATCH(INDEX($J43:$FE43,1,$FJ43),Capacity!$V$3:$V$258,0),2)+JI$9,255),Capacity!$S$3:$S$258,0),2)))</f>
        <v/>
      </c>
      <c r="JJ44" t="str">
        <f>IF(JJ43="","",IF($FI43="Y",0,INDEX(Capacity!$S$3:$T$258,MATCH(MOD(INDEX(Capacity!$V$3:$W$258,MATCH(INDEX($J43:$FE43,1,$FJ43),Capacity!$V$3:$V$258,0),2)+JJ$9,255),Capacity!$S$3:$S$258,0),2)))</f>
        <v/>
      </c>
      <c r="JK44" t="str">
        <f>IF(JK43="","",IF($FI43="Y",0,INDEX(Capacity!$S$3:$T$258,MATCH(MOD(INDEX(Capacity!$V$3:$W$258,MATCH(INDEX($J43:$FE43,1,$FJ43),Capacity!$V$3:$V$258,0),2)+JK$9,255),Capacity!$S$3:$S$258,0),2)))</f>
        <v/>
      </c>
      <c r="JL44" t="str">
        <f>IF(JL43="","",IF($FI43="Y",0,INDEX(Capacity!$S$3:$T$258,MATCH(MOD(INDEX(Capacity!$V$3:$W$258,MATCH(INDEX($J43:$FE43,1,$FJ43),Capacity!$V$3:$V$258,0),2)+JL$9,255),Capacity!$S$3:$S$258,0),2)))</f>
        <v/>
      </c>
      <c r="JM44" t="str">
        <f>IF(JM43="","",IF($FI43="Y",0,INDEX(Capacity!$S$3:$T$258,MATCH(MOD(INDEX(Capacity!$V$3:$W$258,MATCH(INDEX($J43:$FE43,1,$FJ43),Capacity!$V$3:$V$258,0),2)+JM$9,255),Capacity!$S$3:$S$258,0),2)))</f>
        <v/>
      </c>
      <c r="JN44" t="str">
        <f>IF(JN43="","",IF($FI43="Y",0,INDEX(Capacity!$S$3:$T$258,MATCH(MOD(INDEX(Capacity!$V$3:$W$258,MATCH(INDEX($J43:$FE43,1,$FJ43),Capacity!$V$3:$V$258,0),2)+JN$9,255),Capacity!$S$3:$S$258,0),2)))</f>
        <v/>
      </c>
      <c r="JO44" t="str">
        <f>IF(JO43="","",IF($FI43="Y",0,INDEX(Capacity!$S$3:$T$258,MATCH(MOD(INDEX(Capacity!$V$3:$W$258,MATCH(INDEX($J43:$FE43,1,$FJ43),Capacity!$V$3:$V$258,0),2)+JO$9,255),Capacity!$S$3:$S$258,0),2)))</f>
        <v/>
      </c>
      <c r="JP44" t="str">
        <f>IF(JP43="","",IF($FI43="Y",0,INDEX(Capacity!$S$3:$T$258,MATCH(MOD(INDEX(Capacity!$V$3:$W$258,MATCH(INDEX($J43:$FE43,1,$FJ43),Capacity!$V$3:$V$258,0),2)+JP$9,255),Capacity!$S$3:$S$258,0),2)))</f>
        <v/>
      </c>
      <c r="JQ44" t="str">
        <f>IF(JQ43="","",IF($FI43="Y",0,INDEX(Capacity!$S$3:$T$258,MATCH(MOD(INDEX(Capacity!$V$3:$W$258,MATCH(INDEX($J43:$FE43,1,$FJ43),Capacity!$V$3:$V$258,0),2)+JQ$9,255),Capacity!$S$3:$S$258,0),2)))</f>
        <v/>
      </c>
      <c r="JR44" t="str">
        <f>IF(JR43="","",IF($FI43="Y",0,INDEX(Capacity!$S$3:$T$258,MATCH(MOD(INDEX(Capacity!$V$3:$W$258,MATCH(INDEX($J43:$FE43,1,$FJ43),Capacity!$V$3:$V$258,0),2)+JR$9,255),Capacity!$S$3:$S$258,0),2)))</f>
        <v/>
      </c>
      <c r="JS44" t="str">
        <f>IF(JS43="","",IF($FI43="Y",0,INDEX(Capacity!$S$3:$T$258,MATCH(MOD(INDEX(Capacity!$V$3:$W$258,MATCH(INDEX($J43:$FE43,1,$FJ43),Capacity!$V$3:$V$258,0),2)+JS$9,255),Capacity!$S$3:$S$258,0),2)))</f>
        <v/>
      </c>
      <c r="JT44" t="str">
        <f>IF(JT43="","",IF($FI43="Y",0,INDEX(Capacity!$S$3:$T$258,MATCH(MOD(INDEX(Capacity!$V$3:$W$258,MATCH(INDEX($J43:$FE43,1,$FJ43),Capacity!$V$3:$V$258,0),2)+JT$9,255),Capacity!$S$3:$S$258,0),2)))</f>
        <v/>
      </c>
      <c r="JU44" t="str">
        <f>IF(JU43="","",IF($FI43="Y",0,INDEX(Capacity!$S$3:$T$258,MATCH(MOD(INDEX(Capacity!$V$3:$W$258,MATCH(INDEX($J43:$FE43,1,$FJ43),Capacity!$V$3:$V$258,0),2)+JU$9,255),Capacity!$S$3:$S$258,0),2)))</f>
        <v/>
      </c>
      <c r="JV44" t="str">
        <f>IF(JV43="","",IF($FI43="Y",0,INDEX(Capacity!$S$3:$T$258,MATCH(MOD(INDEX(Capacity!$V$3:$W$258,MATCH(INDEX($J43:$FE43,1,$FJ43),Capacity!$V$3:$V$258,0),2)+JV$9,255),Capacity!$S$3:$S$258,0),2)))</f>
        <v/>
      </c>
      <c r="JW44" t="str">
        <f>IF(JW43="","",IF($FI43="Y",0,INDEX(Capacity!$S$3:$T$258,MATCH(MOD(INDEX(Capacity!$V$3:$W$258,MATCH(INDEX($J43:$FE43,1,$FJ43),Capacity!$V$3:$V$258,0),2)+JW$9,255),Capacity!$S$3:$S$258,0),2)))</f>
        <v/>
      </c>
      <c r="JX44" t="str">
        <f>IF(JX43="","",IF($FI43="Y",0,INDEX(Capacity!$S$3:$T$258,MATCH(MOD(INDEX(Capacity!$V$3:$W$258,MATCH(INDEX($J43:$FE43,1,$FJ43),Capacity!$V$3:$V$258,0),2)+JX$9,255),Capacity!$S$3:$S$258,0),2)))</f>
        <v/>
      </c>
      <c r="JY44" t="str">
        <f>IF(JY43="","",IF($FI43="Y",0,INDEX(Capacity!$S$3:$T$258,MATCH(MOD(INDEX(Capacity!$V$3:$W$258,MATCH(INDEX($J43:$FE43,1,$FJ43),Capacity!$V$3:$V$258,0),2)+JY$9,255),Capacity!$S$3:$S$258,0),2)))</f>
        <v/>
      </c>
      <c r="JZ44" t="str">
        <f>IF(JZ43="","",IF($FI43="Y",0,INDEX(Capacity!$S$3:$T$258,MATCH(MOD(INDEX(Capacity!$V$3:$W$258,MATCH(INDEX($J43:$FE43,1,$FJ43),Capacity!$V$3:$V$258,0),2)+JZ$9,255),Capacity!$S$3:$S$258,0),2)))</f>
        <v/>
      </c>
      <c r="KA44" t="str">
        <f>IF(KA43="","",IF($FI43="Y",0,INDEX(Capacity!$S$3:$T$258,MATCH(MOD(INDEX(Capacity!$V$3:$W$258,MATCH(INDEX($J43:$FE43,1,$FJ43),Capacity!$V$3:$V$258,0),2)+KA$9,255),Capacity!$S$3:$S$258,0),2)))</f>
        <v/>
      </c>
      <c r="KB44" t="str">
        <f>IF(KB43="","",IF($FI43="Y",0,INDEX(Capacity!$S$3:$T$258,MATCH(MOD(INDEX(Capacity!$V$3:$W$258,MATCH(INDEX($J43:$FE43,1,$FJ43),Capacity!$V$3:$V$258,0),2)+KB$9,255),Capacity!$S$3:$S$258,0),2)))</f>
        <v/>
      </c>
      <c r="KC44" t="str">
        <f>IF(KC43="","",IF($FI43="Y",0,INDEX(Capacity!$S$3:$T$258,MATCH(MOD(INDEX(Capacity!$V$3:$W$258,MATCH(INDEX($J43:$FE43,1,$FJ43),Capacity!$V$3:$V$258,0),2)+KC$9,255),Capacity!$S$3:$S$258,0),2)))</f>
        <v/>
      </c>
      <c r="KD44" t="str">
        <f>IF(KD43="","",IF($FI43="Y",0,INDEX(Capacity!$S$3:$T$258,MATCH(MOD(INDEX(Capacity!$V$3:$W$258,MATCH(INDEX($J43:$FE43,1,$FJ43),Capacity!$V$3:$V$258,0),2)+KD$9,255),Capacity!$S$3:$S$258,0),2)))</f>
        <v/>
      </c>
      <c r="KE44" t="str">
        <f>IF(KE43="","",IF($FI43="Y",0,INDEX(Capacity!$S$3:$T$258,MATCH(MOD(INDEX(Capacity!$V$3:$W$258,MATCH(INDEX($J43:$FE43,1,$FJ43),Capacity!$V$3:$V$258,0),2)+KE$9,255),Capacity!$S$3:$S$258,0),2)))</f>
        <v/>
      </c>
      <c r="KF44" t="str">
        <f>IF(KF43="","",IF($FI43="Y",0,INDEX(Capacity!$S$3:$T$258,MATCH(MOD(INDEX(Capacity!$V$3:$W$258,MATCH(INDEX($J43:$FE43,1,$FJ43),Capacity!$V$3:$V$258,0),2)+KF$9,255),Capacity!$S$3:$S$258,0),2)))</f>
        <v/>
      </c>
      <c r="KG44" t="str">
        <f>IF(KG43="","",IF($FI43="Y",0,INDEX(Capacity!$S$3:$T$258,MATCH(MOD(INDEX(Capacity!$V$3:$W$258,MATCH(INDEX($J43:$FE43,1,$FJ43),Capacity!$V$3:$V$258,0),2)+KG$9,255),Capacity!$S$3:$S$258,0),2)))</f>
        <v/>
      </c>
      <c r="KH44" t="str">
        <f>IF(KH43="","",IF($FI43="Y",0,INDEX(Capacity!$S$3:$T$258,MATCH(MOD(INDEX(Capacity!$V$3:$W$258,MATCH(INDEX($J43:$FE43,1,$FJ43),Capacity!$V$3:$V$258,0),2)+KH$9,255),Capacity!$S$3:$S$258,0),2)))</f>
        <v/>
      </c>
      <c r="KI44" t="str">
        <f>IF(KI43="","",IF($FI43="Y",0,INDEX(Capacity!$S$3:$T$258,MATCH(MOD(INDEX(Capacity!$V$3:$W$258,MATCH(INDEX($J43:$FE43,1,$FJ43),Capacity!$V$3:$V$258,0),2)+KI$9,255),Capacity!$S$3:$S$258,0),2)))</f>
        <v/>
      </c>
      <c r="KJ44" t="str">
        <f>IF(KJ43="","",IF($FI43="Y",0,INDEX(Capacity!$S$3:$T$258,MATCH(MOD(INDEX(Capacity!$V$3:$W$258,MATCH(INDEX($J43:$FE43,1,$FJ43),Capacity!$V$3:$V$258,0),2)+KJ$9,255),Capacity!$S$3:$S$258,0),2)))</f>
        <v/>
      </c>
      <c r="KK44" t="str">
        <f>IF(KK43="","",IF($FI43="Y",0,INDEX(Capacity!$S$3:$T$258,MATCH(MOD(INDEX(Capacity!$V$3:$W$258,MATCH(INDEX($J43:$FE43,1,$FJ43),Capacity!$V$3:$V$258,0),2)+KK$9,255),Capacity!$S$3:$S$258,0),2)))</f>
        <v/>
      </c>
      <c r="KL44" t="str">
        <f>IF(KL43="","",IF($FI43="Y",0,INDEX(Capacity!$S$3:$T$258,MATCH(MOD(INDEX(Capacity!$V$3:$W$258,MATCH(INDEX($J43:$FE43,1,$FJ43),Capacity!$V$3:$V$258,0),2)+KL$9,255),Capacity!$S$3:$S$258,0),2)))</f>
        <v/>
      </c>
      <c r="KM44" t="str">
        <f>IF(KM43="","",IF($FI43="Y",0,INDEX(Capacity!$S$3:$T$258,MATCH(MOD(INDEX(Capacity!$V$3:$W$258,MATCH(INDEX($J43:$FE43,1,$FJ43),Capacity!$V$3:$V$258,0),2)+KM$9,255),Capacity!$S$3:$S$258,0),2)))</f>
        <v/>
      </c>
      <c r="KN44" t="str">
        <f>IF(KN43="","",IF($FI43="Y",0,INDEX(Capacity!$S$3:$T$258,MATCH(MOD(INDEX(Capacity!$V$3:$W$258,MATCH(INDEX($J43:$FE43,1,$FJ43),Capacity!$V$3:$V$258,0),2)+KN$9,255),Capacity!$S$3:$S$258,0),2)))</f>
        <v/>
      </c>
      <c r="KO44" t="str">
        <f>IF(KO43="","",IF($FI43="Y",0,INDEX(Capacity!$S$3:$T$258,MATCH(MOD(INDEX(Capacity!$V$3:$W$258,MATCH(INDEX($J43:$FE43,1,$FJ43),Capacity!$V$3:$V$258,0),2)+KO$9,255),Capacity!$S$3:$S$258,0),2)))</f>
        <v/>
      </c>
      <c r="KP44" t="str">
        <f>IF(KP43="","",IF($FI43="Y",0,INDEX(Capacity!$S$3:$T$258,MATCH(MOD(INDEX(Capacity!$V$3:$W$258,MATCH(INDEX($J43:$FE43,1,$FJ43),Capacity!$V$3:$V$258,0),2)+KP$9,255),Capacity!$S$3:$S$258,0),2)))</f>
        <v/>
      </c>
      <c r="KQ44" t="str">
        <f>IF(KQ43="","",IF($FI43="Y",0,INDEX(Capacity!$S$3:$T$258,MATCH(MOD(INDEX(Capacity!$V$3:$W$258,MATCH(INDEX($J43:$FE43,1,$FJ43),Capacity!$V$3:$V$258,0),2)+KQ$9,255),Capacity!$S$3:$S$258,0),2)))</f>
        <v/>
      </c>
      <c r="KR44" t="str">
        <f>IF(KR43="","",IF($FI43="Y",0,INDEX(Capacity!$S$3:$T$258,MATCH(MOD(INDEX(Capacity!$V$3:$W$258,MATCH(INDEX($J43:$FE43,1,$FJ43),Capacity!$V$3:$V$258,0),2)+KR$9,255),Capacity!$S$3:$S$258,0),2)))</f>
        <v/>
      </c>
      <c r="KS44" t="str">
        <f>IF(KS43="","",IF($FI43="Y",0,INDEX(Capacity!$S$3:$T$258,MATCH(MOD(INDEX(Capacity!$V$3:$W$258,MATCH(INDEX($J43:$FE43,1,$FJ43),Capacity!$V$3:$V$258,0),2)+KS$9,255),Capacity!$S$3:$S$258,0),2)))</f>
        <v/>
      </c>
      <c r="KT44" t="str">
        <f>IF(KT43="","",IF($FI43="Y",0,INDEX(Capacity!$S$3:$T$258,MATCH(MOD(INDEX(Capacity!$V$3:$W$258,MATCH(INDEX($J43:$FE43,1,$FJ43),Capacity!$V$3:$V$258,0),2)+KT$9,255),Capacity!$S$3:$S$258,0),2)))</f>
        <v/>
      </c>
      <c r="KU44" t="str">
        <f>IF(KU43="","",IF($FI43="Y",0,INDEX(Capacity!$S$3:$T$258,MATCH(MOD(INDEX(Capacity!$V$3:$W$258,MATCH(INDEX($J43:$FE43,1,$FJ43),Capacity!$V$3:$V$258,0),2)+KU$9,255),Capacity!$S$3:$S$258,0),2)))</f>
        <v/>
      </c>
      <c r="KV44" t="str">
        <f>IF(KV43="","",IF($FI43="Y",0,INDEX(Capacity!$S$3:$T$258,MATCH(MOD(INDEX(Capacity!$V$3:$W$258,MATCH(INDEX($J43:$FE43,1,$FJ43),Capacity!$V$3:$V$258,0),2)+KV$9,255),Capacity!$S$3:$S$258,0),2)))</f>
        <v/>
      </c>
      <c r="KW44" t="str">
        <f>IF(KW43="","",IF($FI43="Y",0,INDEX(Capacity!$S$3:$T$258,MATCH(MOD(INDEX(Capacity!$V$3:$W$258,MATCH(INDEX($J43:$FE43,1,$FJ43),Capacity!$V$3:$V$258,0),2)+KW$9,255),Capacity!$S$3:$S$258,0),2)))</f>
        <v/>
      </c>
      <c r="KX44" t="str">
        <f>IF(KX43="","",IF($FI43="Y",0,INDEX(Capacity!$S$3:$T$258,MATCH(MOD(INDEX(Capacity!$V$3:$W$258,MATCH(INDEX($J43:$FE43,1,$FJ43),Capacity!$V$3:$V$258,0),2)+KX$9,255),Capacity!$S$3:$S$258,0),2)))</f>
        <v/>
      </c>
      <c r="KY44" t="str">
        <f>IF(KY43="","",IF($FI43="Y",0,INDEX(Capacity!$S$3:$T$258,MATCH(MOD(INDEX(Capacity!$V$3:$W$258,MATCH(INDEX($J43:$FE43,1,$FJ43),Capacity!$V$3:$V$258,0),2)+KY$9,255),Capacity!$S$3:$S$258,0),2)))</f>
        <v/>
      </c>
      <c r="KZ44" t="str">
        <f>IF(KZ43="","",IF($FI43="Y",0,INDEX(Capacity!$S$3:$T$258,MATCH(MOD(INDEX(Capacity!$V$3:$W$258,MATCH(INDEX($J43:$FE43,1,$FJ43),Capacity!$V$3:$V$258,0),2)+KZ$9,255),Capacity!$S$3:$S$258,0),2)))</f>
        <v/>
      </c>
      <c r="LA44" t="str">
        <f>IF(LA43="","",IF($FI43="Y",0,INDEX(Capacity!$S$3:$T$258,MATCH(MOD(INDEX(Capacity!$V$3:$W$258,MATCH(INDEX($J43:$FE43,1,$FJ43),Capacity!$V$3:$V$258,0),2)+LA$9,255),Capacity!$S$3:$S$258,0),2)))</f>
        <v/>
      </c>
      <c r="LB44" t="str">
        <f>IF(LB43="","",IF($FI43="Y",0,INDEX(Capacity!$S$3:$T$258,MATCH(MOD(INDEX(Capacity!$V$3:$W$258,MATCH(INDEX($J43:$FE43,1,$FJ43),Capacity!$V$3:$V$258,0),2)+LB$9,255),Capacity!$S$3:$S$258,0),2)))</f>
        <v/>
      </c>
      <c r="LC44" t="str">
        <f>IF(LC43="","",IF($FI43="Y",0,INDEX(Capacity!$S$3:$T$258,MATCH(MOD(INDEX(Capacity!$V$3:$W$258,MATCH(INDEX($J43:$FE43,1,$FJ43),Capacity!$V$3:$V$258,0),2)+LC$9,255),Capacity!$S$3:$S$258,0),2)))</f>
        <v/>
      </c>
      <c r="LD44" t="str">
        <f>IF(LD43="","",IF($FI43="Y",0,INDEX(Capacity!$S$3:$T$258,MATCH(MOD(INDEX(Capacity!$V$3:$W$258,MATCH(INDEX($J43:$FE43,1,$FJ43),Capacity!$V$3:$V$258,0),2)+LD$9,255),Capacity!$S$3:$S$258,0),2)))</f>
        <v/>
      </c>
      <c r="LE44" t="str">
        <f>IF(LE43="","",IF($FI43="Y",0,INDEX(Capacity!$S$3:$T$258,MATCH(MOD(INDEX(Capacity!$V$3:$W$258,MATCH(INDEX($J43:$FE43,1,$FJ43),Capacity!$V$3:$V$258,0),2)+LE$9,255),Capacity!$S$3:$S$258,0),2)))</f>
        <v/>
      </c>
      <c r="LF44" t="str">
        <f>IF(LF43="","",IF($FI43="Y",0,INDEX(Capacity!$S$3:$T$258,MATCH(MOD(INDEX(Capacity!$V$3:$W$258,MATCH(INDEX($J43:$FE43,1,$FJ43),Capacity!$V$3:$V$258,0),2)+LF$9,255),Capacity!$S$3:$S$258,0),2)))</f>
        <v/>
      </c>
      <c r="LG44" t="str">
        <f>IF(LG43="","",IF($FI43="Y",0,INDEX(Capacity!$S$3:$T$258,MATCH(MOD(INDEX(Capacity!$V$3:$W$258,MATCH(INDEX($J43:$FE43,1,$FJ43),Capacity!$V$3:$V$258,0),2)+LG$9,255),Capacity!$S$3:$S$258,0),2)))</f>
        <v/>
      </c>
      <c r="LH44" t="str">
        <f>IF(LH43="","",IF($FI43="Y",0,INDEX(Capacity!$S$3:$T$258,MATCH(MOD(INDEX(Capacity!$V$3:$W$258,MATCH(INDEX($J43:$FE43,1,$FJ43),Capacity!$V$3:$V$258,0),2)+LH$9,255),Capacity!$S$3:$S$258,0),2)))</f>
        <v/>
      </c>
    </row>
    <row r="45" spans="9:320" x14ac:dyDescent="0.25">
      <c r="I45" s="7">
        <f t="shared" si="26"/>
        <v>36</v>
      </c>
      <c r="J45" t="str">
        <f t="shared" si="45"/>
        <v/>
      </c>
      <c r="K45" t="str">
        <f t="shared" si="45"/>
        <v/>
      </c>
      <c r="L45" t="str">
        <f t="shared" si="45"/>
        <v/>
      </c>
      <c r="M45" t="str">
        <f t="shared" si="45"/>
        <v/>
      </c>
      <c r="N45" t="str">
        <f t="shared" si="45"/>
        <v/>
      </c>
      <c r="O45" t="str">
        <f t="shared" si="45"/>
        <v/>
      </c>
      <c r="P45" t="str">
        <f t="shared" si="45"/>
        <v/>
      </c>
      <c r="Q45" t="str">
        <f t="shared" si="45"/>
        <v/>
      </c>
      <c r="R45" t="str">
        <f t="shared" si="45"/>
        <v/>
      </c>
      <c r="S45" t="str">
        <f t="shared" si="45"/>
        <v/>
      </c>
      <c r="T45" t="str">
        <f t="shared" si="45"/>
        <v/>
      </c>
      <c r="U45" t="str">
        <f t="shared" si="45"/>
        <v/>
      </c>
      <c r="V45" t="str">
        <f t="shared" si="45"/>
        <v/>
      </c>
      <c r="W45" t="str">
        <f t="shared" si="45"/>
        <v/>
      </c>
      <c r="X45" t="str">
        <f t="shared" si="45"/>
        <v/>
      </c>
      <c r="Y45" t="str">
        <f t="shared" si="45"/>
        <v/>
      </c>
      <c r="Z45" t="str">
        <f t="shared" si="48"/>
        <v/>
      </c>
      <c r="AA45" t="str">
        <f t="shared" si="48"/>
        <v/>
      </c>
      <c r="AB45" t="str">
        <f t="shared" si="48"/>
        <v/>
      </c>
      <c r="AC45" t="str">
        <f t="shared" si="48"/>
        <v/>
      </c>
      <c r="AD45" t="str">
        <f t="shared" si="48"/>
        <v/>
      </c>
      <c r="AE45" t="str">
        <f t="shared" si="48"/>
        <v/>
      </c>
      <c r="AF45" t="str">
        <f t="shared" si="48"/>
        <v/>
      </c>
      <c r="AG45" t="str">
        <f t="shared" si="48"/>
        <v/>
      </c>
      <c r="AH45" t="str">
        <f t="shared" si="48"/>
        <v/>
      </c>
      <c r="AI45" t="str">
        <f t="shared" si="48"/>
        <v/>
      </c>
      <c r="AJ45" t="str">
        <f t="shared" si="48"/>
        <v/>
      </c>
      <c r="AK45" t="str">
        <f t="shared" si="48"/>
        <v/>
      </c>
      <c r="AL45" t="str">
        <f t="shared" si="48"/>
        <v/>
      </c>
      <c r="AM45" t="str">
        <f t="shared" si="48"/>
        <v/>
      </c>
      <c r="AN45" t="str">
        <f t="shared" si="48"/>
        <v/>
      </c>
      <c r="AO45" t="str">
        <f t="shared" si="48"/>
        <v/>
      </c>
      <c r="AP45" t="str">
        <f t="shared" si="53"/>
        <v/>
      </c>
      <c r="AQ45" t="str">
        <f t="shared" si="53"/>
        <v/>
      </c>
      <c r="AR45" t="str">
        <f t="shared" si="53"/>
        <v/>
      </c>
      <c r="AS45">
        <f t="shared" si="53"/>
        <v>0</v>
      </c>
      <c r="AT45">
        <f t="shared" si="53"/>
        <v>152</v>
      </c>
      <c r="AU45">
        <f t="shared" si="53"/>
        <v>203</v>
      </c>
      <c r="AV45">
        <f t="shared" si="53"/>
        <v>124</v>
      </c>
      <c r="AW45">
        <f t="shared" si="53"/>
        <v>21</v>
      </c>
      <c r="AX45">
        <f t="shared" si="53"/>
        <v>178</v>
      </c>
      <c r="AY45">
        <f t="shared" si="53"/>
        <v>232</v>
      </c>
      <c r="AZ45">
        <f t="shared" si="53"/>
        <v>188</v>
      </c>
      <c r="BA45">
        <f t="shared" si="53"/>
        <v>26</v>
      </c>
      <c r="BB45">
        <f t="shared" si="53"/>
        <v>72</v>
      </c>
      <c r="BC45">
        <f t="shared" si="53"/>
        <v>146</v>
      </c>
      <c r="BD45">
        <f t="shared" si="53"/>
        <v>0</v>
      </c>
      <c r="BE45">
        <f t="shared" si="51"/>
        <v>0</v>
      </c>
      <c r="BF45">
        <f t="shared" si="51"/>
        <v>0</v>
      </c>
      <c r="BG45">
        <f t="shared" si="51"/>
        <v>0</v>
      </c>
      <c r="BH45">
        <f t="shared" si="51"/>
        <v>0</v>
      </c>
      <c r="BI45">
        <f t="shared" si="51"/>
        <v>0</v>
      </c>
      <c r="BJ45">
        <f t="shared" si="51"/>
        <v>0</v>
      </c>
      <c r="BK45">
        <f t="shared" si="51"/>
        <v>0</v>
      </c>
      <c r="BL45">
        <f t="shared" si="51"/>
        <v>0</v>
      </c>
      <c r="BM45">
        <f t="shared" si="51"/>
        <v>0</v>
      </c>
      <c r="BN45">
        <f t="shared" si="51"/>
        <v>0</v>
      </c>
      <c r="BO45">
        <f t="shared" si="51"/>
        <v>0</v>
      </c>
      <c r="BP45">
        <f t="shared" si="51"/>
        <v>0</v>
      </c>
      <c r="BQ45">
        <f t="shared" si="51"/>
        <v>0</v>
      </c>
      <c r="BR45">
        <f t="shared" si="51"/>
        <v>0</v>
      </c>
      <c r="BS45">
        <f t="shared" si="51"/>
        <v>0</v>
      </c>
      <c r="BT45">
        <f t="shared" si="51"/>
        <v>0</v>
      </c>
      <c r="BU45">
        <f t="shared" si="51"/>
        <v>0</v>
      </c>
      <c r="BV45">
        <f t="shared" ref="BV45:CK60" si="55">IFERROR(IF(INDEX($FM$10:$LH$118,$I45,$FK45-BV$8+1)="",_xlfn.BITXOR(BV44,0),_xlfn.BITXOR(BV44,INDEX($FM$10:$LH$118,$I45,$FK45-BV$8+1))),"")</f>
        <v>0</v>
      </c>
      <c r="BW45">
        <f t="shared" si="55"/>
        <v>0</v>
      </c>
      <c r="BX45">
        <f t="shared" si="55"/>
        <v>0</v>
      </c>
      <c r="BY45">
        <f t="shared" si="55"/>
        <v>0</v>
      </c>
      <c r="BZ45">
        <f t="shared" si="55"/>
        <v>0</v>
      </c>
      <c r="CA45">
        <f t="shared" si="55"/>
        <v>0</v>
      </c>
      <c r="CB45">
        <f t="shared" si="55"/>
        <v>0</v>
      </c>
      <c r="CC45">
        <f t="shared" si="55"/>
        <v>0</v>
      </c>
      <c r="CD45">
        <f t="shared" si="55"/>
        <v>0</v>
      </c>
      <c r="CE45">
        <f t="shared" si="55"/>
        <v>0</v>
      </c>
      <c r="CF45">
        <f t="shared" si="55"/>
        <v>0</v>
      </c>
      <c r="CG45">
        <f t="shared" si="55"/>
        <v>0</v>
      </c>
      <c r="CH45">
        <f t="shared" si="55"/>
        <v>0</v>
      </c>
      <c r="CI45">
        <f t="shared" si="55"/>
        <v>0</v>
      </c>
      <c r="CJ45">
        <f t="shared" si="55"/>
        <v>0</v>
      </c>
      <c r="CK45">
        <f t="shared" si="55"/>
        <v>0</v>
      </c>
      <c r="CL45">
        <f t="shared" si="46"/>
        <v>0</v>
      </c>
      <c r="CM45">
        <f t="shared" si="46"/>
        <v>0</v>
      </c>
      <c r="CN45">
        <f t="shared" si="46"/>
        <v>0</v>
      </c>
      <c r="CO45">
        <f t="shared" si="46"/>
        <v>0</v>
      </c>
      <c r="CP45">
        <f t="shared" si="46"/>
        <v>0</v>
      </c>
      <c r="CQ45">
        <f t="shared" si="46"/>
        <v>0</v>
      </c>
      <c r="CR45">
        <f t="shared" si="46"/>
        <v>0</v>
      </c>
      <c r="CS45">
        <f t="shared" si="46"/>
        <v>0</v>
      </c>
      <c r="CT45">
        <f t="shared" si="46"/>
        <v>0</v>
      </c>
      <c r="CU45">
        <f t="shared" si="46"/>
        <v>0</v>
      </c>
      <c r="CV45">
        <f t="shared" si="46"/>
        <v>0</v>
      </c>
      <c r="CW45">
        <f t="shared" si="46"/>
        <v>0</v>
      </c>
      <c r="CX45">
        <f t="shared" si="46"/>
        <v>0</v>
      </c>
      <c r="CY45">
        <f t="shared" si="46"/>
        <v>0</v>
      </c>
      <c r="CZ45">
        <f t="shared" si="46"/>
        <v>0</v>
      </c>
      <c r="DA45">
        <f t="shared" si="46"/>
        <v>0</v>
      </c>
      <c r="DB45">
        <f t="shared" si="49"/>
        <v>0</v>
      </c>
      <c r="DC45">
        <f t="shared" si="47"/>
        <v>0</v>
      </c>
      <c r="DD45">
        <f t="shared" si="47"/>
        <v>0</v>
      </c>
      <c r="DE45">
        <f t="shared" si="47"/>
        <v>0</v>
      </c>
      <c r="DF45">
        <f t="shared" si="47"/>
        <v>0</v>
      </c>
      <c r="DG45">
        <f t="shared" si="47"/>
        <v>0</v>
      </c>
      <c r="DH45">
        <f t="shared" si="47"/>
        <v>0</v>
      </c>
      <c r="DI45">
        <f t="shared" si="47"/>
        <v>0</v>
      </c>
      <c r="DJ45">
        <f t="shared" si="47"/>
        <v>0</v>
      </c>
      <c r="DK45">
        <f t="shared" si="47"/>
        <v>0</v>
      </c>
      <c r="DL45">
        <f t="shared" si="47"/>
        <v>0</v>
      </c>
      <c r="DM45">
        <f t="shared" si="47"/>
        <v>0</v>
      </c>
      <c r="DN45">
        <f t="shared" si="47"/>
        <v>0</v>
      </c>
      <c r="DO45">
        <f t="shared" si="47"/>
        <v>0</v>
      </c>
      <c r="DP45">
        <f t="shared" si="47"/>
        <v>0</v>
      </c>
      <c r="DQ45">
        <f t="shared" si="47"/>
        <v>0</v>
      </c>
      <c r="DR45">
        <f t="shared" si="47"/>
        <v>0</v>
      </c>
      <c r="DS45">
        <f t="shared" si="47"/>
        <v>0</v>
      </c>
      <c r="DT45">
        <f t="shared" si="47"/>
        <v>0</v>
      </c>
      <c r="DU45">
        <f t="shared" si="47"/>
        <v>0</v>
      </c>
      <c r="DV45">
        <f t="shared" si="47"/>
        <v>0</v>
      </c>
      <c r="DW45">
        <f t="shared" si="47"/>
        <v>0</v>
      </c>
      <c r="DX45">
        <f t="shared" si="50"/>
        <v>0</v>
      </c>
      <c r="DY45">
        <f t="shared" si="50"/>
        <v>0</v>
      </c>
      <c r="DZ45">
        <f t="shared" si="50"/>
        <v>0</v>
      </c>
      <c r="EA45">
        <f t="shared" si="50"/>
        <v>0</v>
      </c>
      <c r="EB45">
        <f t="shared" si="50"/>
        <v>0</v>
      </c>
      <c r="EC45">
        <f t="shared" si="50"/>
        <v>0</v>
      </c>
      <c r="ED45">
        <f t="shared" si="50"/>
        <v>0</v>
      </c>
      <c r="EE45">
        <f t="shared" si="50"/>
        <v>0</v>
      </c>
      <c r="EF45">
        <f t="shared" si="50"/>
        <v>0</v>
      </c>
      <c r="EG45">
        <f t="shared" si="50"/>
        <v>0</v>
      </c>
      <c r="EH45">
        <f t="shared" si="50"/>
        <v>0</v>
      </c>
      <c r="EI45">
        <f t="shared" si="50"/>
        <v>0</v>
      </c>
      <c r="EJ45">
        <f t="shared" si="54"/>
        <v>0</v>
      </c>
      <c r="EK45">
        <f t="shared" si="54"/>
        <v>0</v>
      </c>
      <c r="EL45">
        <f t="shared" si="54"/>
        <v>0</v>
      </c>
      <c r="EM45">
        <f t="shared" si="54"/>
        <v>0</v>
      </c>
      <c r="EN45">
        <f t="shared" si="54"/>
        <v>0</v>
      </c>
      <c r="EO45">
        <f t="shared" si="54"/>
        <v>0</v>
      </c>
      <c r="EP45">
        <f t="shared" si="54"/>
        <v>0</v>
      </c>
      <c r="EQ45">
        <f t="shared" si="54"/>
        <v>0</v>
      </c>
      <c r="ER45">
        <f t="shared" si="54"/>
        <v>0</v>
      </c>
      <c r="ES45">
        <f t="shared" si="54"/>
        <v>0</v>
      </c>
      <c r="ET45">
        <f t="shared" si="54"/>
        <v>0</v>
      </c>
      <c r="EU45">
        <f t="shared" si="54"/>
        <v>0</v>
      </c>
      <c r="EV45">
        <f t="shared" si="54"/>
        <v>0</v>
      </c>
      <c r="EW45">
        <f t="shared" si="52"/>
        <v>0</v>
      </c>
      <c r="EX45">
        <f t="shared" si="52"/>
        <v>0</v>
      </c>
      <c r="EY45">
        <f t="shared" si="52"/>
        <v>0</v>
      </c>
      <c r="EZ45">
        <f t="shared" si="52"/>
        <v>0</v>
      </c>
      <c r="FA45">
        <f t="shared" si="52"/>
        <v>0</v>
      </c>
      <c r="FB45">
        <f t="shared" si="52"/>
        <v>0</v>
      </c>
      <c r="FC45">
        <f t="shared" si="52"/>
        <v>0</v>
      </c>
      <c r="FD45">
        <f t="shared" si="52"/>
        <v>0</v>
      </c>
      <c r="FE45">
        <f t="shared" si="52"/>
        <v>0</v>
      </c>
      <c r="FG45" s="48" t="str">
        <f t="shared" si="27"/>
        <v/>
      </c>
      <c r="FI45" s="1" t="str">
        <f t="shared" si="24"/>
        <v/>
      </c>
      <c r="FJ45">
        <f t="shared" si="25"/>
        <v>37</v>
      </c>
      <c r="FK45">
        <f>FM8-FJ44+1</f>
        <v>8</v>
      </c>
      <c r="FM45">
        <f>IF(FM44="","",IF($FI44="Y",0,INDEX(Capacity!$S$3:$T$258,MATCH(MOD(INDEX(Capacity!$V$3:$W$258,MATCH(INDEX($J44:$FE44,1,$FJ44),Capacity!$V$3:$V$258,0),2)+FM$9,255),Capacity!$S$3:$S$258,0),2)))</f>
        <v>208</v>
      </c>
      <c r="FN45">
        <f>IF(FN44="","",IF($FI44="Y",0,INDEX(Capacity!$S$3:$T$258,MATCH(MOD(INDEX(Capacity!$V$3:$W$258,MATCH(INDEX($J44:$FE44,1,$FJ44),Capacity!$V$3:$V$258,0),2)+FN$9,255),Capacity!$S$3:$S$258,0),2)))</f>
        <v>13</v>
      </c>
      <c r="FO45">
        <f>IF(FO44="","",IF($FI44="Y",0,INDEX(Capacity!$S$3:$T$258,MATCH(MOD(INDEX(Capacity!$V$3:$W$258,MATCH(INDEX($J44:$FE44,1,$FJ44),Capacity!$V$3:$V$258,0),2)+FO$9,255),Capacity!$S$3:$S$258,0),2)))</f>
        <v>255</v>
      </c>
      <c r="FP45">
        <f>IF(FP44="","",IF($FI44="Y",0,INDEX(Capacity!$S$3:$T$258,MATCH(MOD(INDEX(Capacity!$V$3:$W$258,MATCH(INDEX($J44:$FE44,1,$FJ44),Capacity!$V$3:$V$258,0),2)+FP$9,255),Capacity!$S$3:$S$258,0),2)))</f>
        <v>57</v>
      </c>
      <c r="FQ45">
        <f>IF(FQ44="","",IF($FI44="Y",0,INDEX(Capacity!$S$3:$T$258,MATCH(MOD(INDEX(Capacity!$V$3:$W$258,MATCH(INDEX($J44:$FE44,1,$FJ44),Capacity!$V$3:$V$258,0),2)+FQ$9,255),Capacity!$S$3:$S$258,0),2)))</f>
        <v>229</v>
      </c>
      <c r="FR45">
        <f>IF(FR44="","",IF($FI44="Y",0,INDEX(Capacity!$S$3:$T$258,MATCH(MOD(INDEX(Capacity!$V$3:$W$258,MATCH(INDEX($J44:$FE44,1,$FJ44),Capacity!$V$3:$V$258,0),2)+FR$9,255),Capacity!$S$3:$S$258,0),2)))</f>
        <v>72</v>
      </c>
      <c r="FS45">
        <f>IF(FS44="","",IF($FI44="Y",0,INDEX(Capacity!$S$3:$T$258,MATCH(MOD(INDEX(Capacity!$V$3:$W$258,MATCH(INDEX($J44:$FE44,1,$FJ44),Capacity!$V$3:$V$258,0),2)+FS$9,255),Capacity!$S$3:$S$258,0),2)))</f>
        <v>171</v>
      </c>
      <c r="FT45">
        <f>IF(FT44="","",IF($FI44="Y",0,INDEX(Capacity!$S$3:$T$258,MATCH(MOD(INDEX(Capacity!$V$3:$W$258,MATCH(INDEX($J44:$FE44,1,$FJ44),Capacity!$V$3:$V$258,0),2)+FT$9,255),Capacity!$S$3:$S$258,0),2)))</f>
        <v>123</v>
      </c>
      <c r="FU45">
        <f>IF(FU44="","",IF($FI44="Y",0,INDEX(Capacity!$S$3:$T$258,MATCH(MOD(INDEX(Capacity!$V$3:$W$258,MATCH(INDEX($J44:$FE44,1,$FJ44),Capacity!$V$3:$V$258,0),2)+FU$9,255),Capacity!$S$3:$S$258,0),2)))</f>
        <v>112</v>
      </c>
      <c r="FV45">
        <f>IF(FV44="","",IF($FI44="Y",0,INDEX(Capacity!$S$3:$T$258,MATCH(MOD(INDEX(Capacity!$V$3:$W$258,MATCH(INDEX($J44:$FE44,1,$FJ44),Capacity!$V$3:$V$258,0),2)+FV$9,255),Capacity!$S$3:$S$258,0),2)))</f>
        <v>132</v>
      </c>
      <c r="FW45">
        <f>IF(FW44="","",IF($FI44="Y",0,INDEX(Capacity!$S$3:$T$258,MATCH(MOD(INDEX(Capacity!$V$3:$W$258,MATCH(INDEX($J44:$FE44,1,$FJ44),Capacity!$V$3:$V$258,0),2)+FW$9,255),Capacity!$S$3:$S$258,0),2)))</f>
        <v>146</v>
      </c>
      <c r="FX45" t="str">
        <f>IF(FX44="","",IF($FI44="Y",0,INDEX(Capacity!$S$3:$T$258,MATCH(MOD(INDEX(Capacity!$V$3:$W$258,MATCH(INDEX($J44:$FE44,1,$FJ44),Capacity!$V$3:$V$258,0),2)+FX$9,255),Capacity!$S$3:$S$258,0),2)))</f>
        <v/>
      </c>
      <c r="FY45" t="str">
        <f>IF(FY44="","",IF($FI44="Y",0,INDEX(Capacity!$S$3:$T$258,MATCH(MOD(INDEX(Capacity!$V$3:$W$258,MATCH(INDEX($J44:$FE44,1,$FJ44),Capacity!$V$3:$V$258,0),2)+FY$9,255),Capacity!$S$3:$S$258,0),2)))</f>
        <v/>
      </c>
      <c r="FZ45" t="str">
        <f>IF(FZ44="","",IF($FI44="Y",0,INDEX(Capacity!$S$3:$T$258,MATCH(MOD(INDEX(Capacity!$V$3:$W$258,MATCH(INDEX($J44:$FE44,1,$FJ44),Capacity!$V$3:$V$258,0),2)+FZ$9,255),Capacity!$S$3:$S$258,0),2)))</f>
        <v/>
      </c>
      <c r="GA45" t="str">
        <f>IF(GA44="","",IF($FI44="Y",0,INDEX(Capacity!$S$3:$T$258,MATCH(MOD(INDEX(Capacity!$V$3:$W$258,MATCH(INDEX($J44:$FE44,1,$FJ44),Capacity!$V$3:$V$258,0),2)+GA$9,255),Capacity!$S$3:$S$258,0),2)))</f>
        <v/>
      </c>
      <c r="GB45" t="str">
        <f>IF(GB44="","",IF($FI44="Y",0,INDEX(Capacity!$S$3:$T$258,MATCH(MOD(INDEX(Capacity!$V$3:$W$258,MATCH(INDEX($J44:$FE44,1,$FJ44),Capacity!$V$3:$V$258,0),2)+GB$9,255),Capacity!$S$3:$S$258,0),2)))</f>
        <v/>
      </c>
      <c r="GC45" t="str">
        <f>IF(GC44="","",IF($FI44="Y",0,INDEX(Capacity!$S$3:$T$258,MATCH(MOD(INDEX(Capacity!$V$3:$W$258,MATCH(INDEX($J44:$FE44,1,$FJ44),Capacity!$V$3:$V$258,0),2)+GC$9,255),Capacity!$S$3:$S$258,0),2)))</f>
        <v/>
      </c>
      <c r="GD45" t="str">
        <f>IF(GD44="","",IF($FI44="Y",0,INDEX(Capacity!$S$3:$T$258,MATCH(MOD(INDEX(Capacity!$V$3:$W$258,MATCH(INDEX($J44:$FE44,1,$FJ44),Capacity!$V$3:$V$258,0),2)+GD$9,255),Capacity!$S$3:$S$258,0),2)))</f>
        <v/>
      </c>
      <c r="GE45" t="str">
        <f>IF(GE44="","",IF($FI44="Y",0,INDEX(Capacity!$S$3:$T$258,MATCH(MOD(INDEX(Capacity!$V$3:$W$258,MATCH(INDEX($J44:$FE44,1,$FJ44),Capacity!$V$3:$V$258,0),2)+GE$9,255),Capacity!$S$3:$S$258,0),2)))</f>
        <v/>
      </c>
      <c r="GF45" t="str">
        <f>IF(GF44="","",IF($FI44="Y",0,INDEX(Capacity!$S$3:$T$258,MATCH(MOD(INDEX(Capacity!$V$3:$W$258,MATCH(INDEX($J44:$FE44,1,$FJ44),Capacity!$V$3:$V$258,0),2)+GF$9,255),Capacity!$S$3:$S$258,0),2)))</f>
        <v/>
      </c>
      <c r="GG45" t="str">
        <f>IF(GG44="","",IF($FI44="Y",0,INDEX(Capacity!$S$3:$T$258,MATCH(MOD(INDEX(Capacity!$V$3:$W$258,MATCH(INDEX($J44:$FE44,1,$FJ44),Capacity!$V$3:$V$258,0),2)+GG$9,255),Capacity!$S$3:$S$258,0),2)))</f>
        <v/>
      </c>
      <c r="GH45" t="str">
        <f>IF(GH44="","",IF($FI44="Y",0,INDEX(Capacity!$S$3:$T$258,MATCH(MOD(INDEX(Capacity!$V$3:$W$258,MATCH(INDEX($J44:$FE44,1,$FJ44),Capacity!$V$3:$V$258,0),2)+GH$9,255),Capacity!$S$3:$S$258,0),2)))</f>
        <v/>
      </c>
      <c r="GI45" t="str">
        <f>IF(GI44="","",IF($FI44="Y",0,INDEX(Capacity!$S$3:$T$258,MATCH(MOD(INDEX(Capacity!$V$3:$W$258,MATCH(INDEX($J44:$FE44,1,$FJ44),Capacity!$V$3:$V$258,0),2)+GI$9,255),Capacity!$S$3:$S$258,0),2)))</f>
        <v/>
      </c>
      <c r="GJ45" t="str">
        <f>IF(GJ44="","",IF($FI44="Y",0,INDEX(Capacity!$S$3:$T$258,MATCH(MOD(INDEX(Capacity!$V$3:$W$258,MATCH(INDEX($J44:$FE44,1,$FJ44),Capacity!$V$3:$V$258,0),2)+GJ$9,255),Capacity!$S$3:$S$258,0),2)))</f>
        <v/>
      </c>
      <c r="GK45" t="str">
        <f>IF(GK44="","",IF($FI44="Y",0,INDEX(Capacity!$S$3:$T$258,MATCH(MOD(INDEX(Capacity!$V$3:$W$258,MATCH(INDEX($J44:$FE44,1,$FJ44),Capacity!$V$3:$V$258,0),2)+GK$9,255),Capacity!$S$3:$S$258,0),2)))</f>
        <v/>
      </c>
      <c r="GL45" t="str">
        <f>IF(GL44="","",IF($FI44="Y",0,INDEX(Capacity!$S$3:$T$258,MATCH(MOD(INDEX(Capacity!$V$3:$W$258,MATCH(INDEX($J44:$FE44,1,$FJ44),Capacity!$V$3:$V$258,0),2)+GL$9,255),Capacity!$S$3:$S$258,0),2)))</f>
        <v/>
      </c>
      <c r="GM45" t="str">
        <f>IF(GM44="","",IF($FI44="Y",0,INDEX(Capacity!$S$3:$T$258,MATCH(MOD(INDEX(Capacity!$V$3:$W$258,MATCH(INDEX($J44:$FE44,1,$FJ44),Capacity!$V$3:$V$258,0),2)+GM$9,255),Capacity!$S$3:$S$258,0),2)))</f>
        <v/>
      </c>
      <c r="GN45" t="str">
        <f>IF(GN44="","",IF($FI44="Y",0,INDEX(Capacity!$S$3:$T$258,MATCH(MOD(INDEX(Capacity!$V$3:$W$258,MATCH(INDEX($J44:$FE44,1,$FJ44),Capacity!$V$3:$V$258,0),2)+GN$9,255),Capacity!$S$3:$S$258,0),2)))</f>
        <v/>
      </c>
      <c r="GO45" t="str">
        <f>IF(GO44="","",IF($FI44="Y",0,INDEX(Capacity!$S$3:$T$258,MATCH(MOD(INDEX(Capacity!$V$3:$W$258,MATCH(INDEX($J44:$FE44,1,$FJ44),Capacity!$V$3:$V$258,0),2)+GO$9,255),Capacity!$S$3:$S$258,0),2)))</f>
        <v/>
      </c>
      <c r="GP45" t="str">
        <f>IF(GP44="","",IF($FI44="Y",0,INDEX(Capacity!$S$3:$T$258,MATCH(MOD(INDEX(Capacity!$V$3:$W$258,MATCH(INDEX($J44:$FE44,1,$FJ44),Capacity!$V$3:$V$258,0),2)+GP$9,255),Capacity!$S$3:$S$258,0),2)))</f>
        <v/>
      </c>
      <c r="GQ45" t="str">
        <f>IF(GQ44="","",IF($FI44="Y",0,INDEX(Capacity!$S$3:$T$258,MATCH(MOD(INDEX(Capacity!$V$3:$W$258,MATCH(INDEX($J44:$FE44,1,$FJ44),Capacity!$V$3:$V$258,0),2)+GQ$9,255),Capacity!$S$3:$S$258,0),2)))</f>
        <v/>
      </c>
      <c r="GR45" t="str">
        <f>IF(GR44="","",IF($FI44="Y",0,INDEX(Capacity!$S$3:$T$258,MATCH(MOD(INDEX(Capacity!$V$3:$W$258,MATCH(INDEX($J44:$FE44,1,$FJ44),Capacity!$V$3:$V$258,0),2)+GR$9,255),Capacity!$S$3:$S$258,0),2)))</f>
        <v/>
      </c>
      <c r="GS45" t="str">
        <f>IF(GS44="","",IF($FI44="Y",0,INDEX(Capacity!$S$3:$T$258,MATCH(MOD(INDEX(Capacity!$V$3:$W$258,MATCH(INDEX($J44:$FE44,1,$FJ44),Capacity!$V$3:$V$258,0),2)+GS$9,255),Capacity!$S$3:$S$258,0),2)))</f>
        <v/>
      </c>
      <c r="GT45" t="str">
        <f>IF(GT44="","",IF($FI44="Y",0,INDEX(Capacity!$S$3:$T$258,MATCH(MOD(INDEX(Capacity!$V$3:$W$258,MATCH(INDEX($J44:$FE44,1,$FJ44),Capacity!$V$3:$V$258,0),2)+GT$9,255),Capacity!$S$3:$S$258,0),2)))</f>
        <v/>
      </c>
      <c r="GU45" t="str">
        <f>IF(GU44="","",IF($FI44="Y",0,INDEX(Capacity!$S$3:$T$258,MATCH(MOD(INDEX(Capacity!$V$3:$W$258,MATCH(INDEX($J44:$FE44,1,$FJ44),Capacity!$V$3:$V$258,0),2)+GU$9,255),Capacity!$S$3:$S$258,0),2)))</f>
        <v/>
      </c>
      <c r="GV45" t="str">
        <f>IF(GV44="","",IF($FI44="Y",0,INDEX(Capacity!$S$3:$T$258,MATCH(MOD(INDEX(Capacity!$V$3:$W$258,MATCH(INDEX($J44:$FE44,1,$FJ44),Capacity!$V$3:$V$258,0),2)+GV$9,255),Capacity!$S$3:$S$258,0),2)))</f>
        <v/>
      </c>
      <c r="GW45" t="str">
        <f>IF(GW44="","",IF($FI44="Y",0,INDEX(Capacity!$S$3:$T$258,MATCH(MOD(INDEX(Capacity!$V$3:$W$258,MATCH(INDEX($J44:$FE44,1,$FJ44),Capacity!$V$3:$V$258,0),2)+GW$9,255),Capacity!$S$3:$S$258,0),2)))</f>
        <v/>
      </c>
      <c r="GX45" t="str">
        <f>IF(GX44="","",IF($FI44="Y",0,INDEX(Capacity!$S$3:$T$258,MATCH(MOD(INDEX(Capacity!$V$3:$W$258,MATCH(INDEX($J44:$FE44,1,$FJ44),Capacity!$V$3:$V$258,0),2)+GX$9,255),Capacity!$S$3:$S$258,0),2)))</f>
        <v/>
      </c>
      <c r="GY45" t="str">
        <f>IF(GY44="","",IF($FI44="Y",0,INDEX(Capacity!$S$3:$T$258,MATCH(MOD(INDEX(Capacity!$V$3:$W$258,MATCH(INDEX($J44:$FE44,1,$FJ44),Capacity!$V$3:$V$258,0),2)+GY$9,255),Capacity!$S$3:$S$258,0),2)))</f>
        <v/>
      </c>
      <c r="GZ45" t="str">
        <f>IF(GZ44="","",IF($FI44="Y",0,INDEX(Capacity!$S$3:$T$258,MATCH(MOD(INDEX(Capacity!$V$3:$W$258,MATCH(INDEX($J44:$FE44,1,$FJ44),Capacity!$V$3:$V$258,0),2)+GZ$9,255),Capacity!$S$3:$S$258,0),2)))</f>
        <v/>
      </c>
      <c r="HA45" t="str">
        <f>IF(HA44="","",IF($FI44="Y",0,INDEX(Capacity!$S$3:$T$258,MATCH(MOD(INDEX(Capacity!$V$3:$W$258,MATCH(INDEX($J44:$FE44,1,$FJ44),Capacity!$V$3:$V$258,0),2)+HA$9,255),Capacity!$S$3:$S$258,0),2)))</f>
        <v/>
      </c>
      <c r="HB45" t="str">
        <f>IF(HB44="","",IF($FI44="Y",0,INDEX(Capacity!$S$3:$T$258,MATCH(MOD(INDEX(Capacity!$V$3:$W$258,MATCH(INDEX($J44:$FE44,1,$FJ44),Capacity!$V$3:$V$258,0),2)+HB$9,255),Capacity!$S$3:$S$258,0),2)))</f>
        <v/>
      </c>
      <c r="HC45" t="str">
        <f>IF(HC44="","",IF($FI44="Y",0,INDEX(Capacity!$S$3:$T$258,MATCH(MOD(INDEX(Capacity!$V$3:$W$258,MATCH(INDEX($J44:$FE44,1,$FJ44),Capacity!$V$3:$V$258,0),2)+HC$9,255),Capacity!$S$3:$S$258,0),2)))</f>
        <v/>
      </c>
      <c r="HD45" t="str">
        <f>IF(HD44="","",IF($FI44="Y",0,INDEX(Capacity!$S$3:$T$258,MATCH(MOD(INDEX(Capacity!$V$3:$W$258,MATCH(INDEX($J44:$FE44,1,$FJ44),Capacity!$V$3:$V$258,0),2)+HD$9,255),Capacity!$S$3:$S$258,0),2)))</f>
        <v/>
      </c>
      <c r="HE45" t="str">
        <f>IF(HE44="","",IF($FI44="Y",0,INDEX(Capacity!$S$3:$T$258,MATCH(MOD(INDEX(Capacity!$V$3:$W$258,MATCH(INDEX($J44:$FE44,1,$FJ44),Capacity!$V$3:$V$258,0),2)+HE$9,255),Capacity!$S$3:$S$258,0),2)))</f>
        <v/>
      </c>
      <c r="HF45" t="str">
        <f>IF(HF44="","",IF($FI44="Y",0,INDEX(Capacity!$S$3:$T$258,MATCH(MOD(INDEX(Capacity!$V$3:$W$258,MATCH(INDEX($J44:$FE44,1,$FJ44),Capacity!$V$3:$V$258,0),2)+HF$9,255),Capacity!$S$3:$S$258,0),2)))</f>
        <v/>
      </c>
      <c r="HG45" t="str">
        <f>IF(HG44="","",IF($FI44="Y",0,INDEX(Capacity!$S$3:$T$258,MATCH(MOD(INDEX(Capacity!$V$3:$W$258,MATCH(INDEX($J44:$FE44,1,$FJ44),Capacity!$V$3:$V$258,0),2)+HG$9,255),Capacity!$S$3:$S$258,0),2)))</f>
        <v/>
      </c>
      <c r="HH45" t="str">
        <f>IF(HH44="","",IF($FI44="Y",0,INDEX(Capacity!$S$3:$T$258,MATCH(MOD(INDEX(Capacity!$V$3:$W$258,MATCH(INDEX($J44:$FE44,1,$FJ44),Capacity!$V$3:$V$258,0),2)+HH$9,255),Capacity!$S$3:$S$258,0),2)))</f>
        <v/>
      </c>
      <c r="HI45" t="str">
        <f>IF(HI44="","",IF($FI44="Y",0,INDEX(Capacity!$S$3:$T$258,MATCH(MOD(INDEX(Capacity!$V$3:$W$258,MATCH(INDEX($J44:$FE44,1,$FJ44),Capacity!$V$3:$V$258,0),2)+HI$9,255),Capacity!$S$3:$S$258,0),2)))</f>
        <v/>
      </c>
      <c r="HJ45" t="str">
        <f>IF(HJ44="","",IF($FI44="Y",0,INDEX(Capacity!$S$3:$T$258,MATCH(MOD(INDEX(Capacity!$V$3:$W$258,MATCH(INDEX($J44:$FE44,1,$FJ44),Capacity!$V$3:$V$258,0),2)+HJ$9,255),Capacity!$S$3:$S$258,0),2)))</f>
        <v/>
      </c>
      <c r="HK45" t="str">
        <f>IF(HK44="","",IF($FI44="Y",0,INDEX(Capacity!$S$3:$T$258,MATCH(MOD(INDEX(Capacity!$V$3:$W$258,MATCH(INDEX($J44:$FE44,1,$FJ44),Capacity!$V$3:$V$258,0),2)+HK$9,255),Capacity!$S$3:$S$258,0),2)))</f>
        <v/>
      </c>
      <c r="HL45" t="str">
        <f>IF(HL44="","",IF($FI44="Y",0,INDEX(Capacity!$S$3:$T$258,MATCH(MOD(INDEX(Capacity!$V$3:$W$258,MATCH(INDEX($J44:$FE44,1,$FJ44),Capacity!$V$3:$V$258,0),2)+HL$9,255),Capacity!$S$3:$S$258,0),2)))</f>
        <v/>
      </c>
      <c r="HM45" t="str">
        <f>IF(HM44="","",IF($FI44="Y",0,INDEX(Capacity!$S$3:$T$258,MATCH(MOD(INDEX(Capacity!$V$3:$W$258,MATCH(INDEX($J44:$FE44,1,$FJ44),Capacity!$V$3:$V$258,0),2)+HM$9,255),Capacity!$S$3:$S$258,0),2)))</f>
        <v/>
      </c>
      <c r="HN45" t="str">
        <f>IF(HN44="","",IF($FI44="Y",0,INDEX(Capacity!$S$3:$T$258,MATCH(MOD(INDEX(Capacity!$V$3:$W$258,MATCH(INDEX($J44:$FE44,1,$FJ44),Capacity!$V$3:$V$258,0),2)+HN$9,255),Capacity!$S$3:$S$258,0),2)))</f>
        <v/>
      </c>
      <c r="HO45" t="str">
        <f>IF(HO44="","",IF($FI44="Y",0,INDEX(Capacity!$S$3:$T$258,MATCH(MOD(INDEX(Capacity!$V$3:$W$258,MATCH(INDEX($J44:$FE44,1,$FJ44),Capacity!$V$3:$V$258,0),2)+HO$9,255),Capacity!$S$3:$S$258,0),2)))</f>
        <v/>
      </c>
      <c r="HP45" t="str">
        <f>IF(HP44="","",IF($FI44="Y",0,INDEX(Capacity!$S$3:$T$258,MATCH(MOD(INDEX(Capacity!$V$3:$W$258,MATCH(INDEX($J44:$FE44,1,$FJ44),Capacity!$V$3:$V$258,0),2)+HP$9,255),Capacity!$S$3:$S$258,0),2)))</f>
        <v/>
      </c>
      <c r="HQ45" t="str">
        <f>IF(HQ44="","",IF($FI44="Y",0,INDEX(Capacity!$S$3:$T$258,MATCH(MOD(INDEX(Capacity!$V$3:$W$258,MATCH(INDEX($J44:$FE44,1,$FJ44),Capacity!$V$3:$V$258,0),2)+HQ$9,255),Capacity!$S$3:$S$258,0),2)))</f>
        <v/>
      </c>
      <c r="HR45" t="str">
        <f>IF(HR44="","",IF($FI44="Y",0,INDEX(Capacity!$S$3:$T$258,MATCH(MOD(INDEX(Capacity!$V$3:$W$258,MATCH(INDEX($J44:$FE44,1,$FJ44),Capacity!$V$3:$V$258,0),2)+HR$9,255),Capacity!$S$3:$S$258,0),2)))</f>
        <v/>
      </c>
      <c r="HS45" t="str">
        <f>IF(HS44="","",IF($FI44="Y",0,INDEX(Capacity!$S$3:$T$258,MATCH(MOD(INDEX(Capacity!$V$3:$W$258,MATCH(INDEX($J44:$FE44,1,$FJ44),Capacity!$V$3:$V$258,0),2)+HS$9,255),Capacity!$S$3:$S$258,0),2)))</f>
        <v/>
      </c>
      <c r="HT45" t="str">
        <f>IF(HT44="","",IF($FI44="Y",0,INDEX(Capacity!$S$3:$T$258,MATCH(MOD(INDEX(Capacity!$V$3:$W$258,MATCH(INDEX($J44:$FE44,1,$FJ44),Capacity!$V$3:$V$258,0),2)+HT$9,255),Capacity!$S$3:$S$258,0),2)))</f>
        <v/>
      </c>
      <c r="HU45" t="str">
        <f>IF(HU44="","",IF($FI44="Y",0,INDEX(Capacity!$S$3:$T$258,MATCH(MOD(INDEX(Capacity!$V$3:$W$258,MATCH(INDEX($J44:$FE44,1,$FJ44),Capacity!$V$3:$V$258,0),2)+HU$9,255),Capacity!$S$3:$S$258,0),2)))</f>
        <v/>
      </c>
      <c r="HV45" t="str">
        <f>IF(HV44="","",IF($FI44="Y",0,INDEX(Capacity!$S$3:$T$258,MATCH(MOD(INDEX(Capacity!$V$3:$W$258,MATCH(INDEX($J44:$FE44,1,$FJ44),Capacity!$V$3:$V$258,0),2)+HV$9,255),Capacity!$S$3:$S$258,0),2)))</f>
        <v/>
      </c>
      <c r="HW45" t="str">
        <f>IF(HW44="","",IF($FI44="Y",0,INDEX(Capacity!$S$3:$T$258,MATCH(MOD(INDEX(Capacity!$V$3:$W$258,MATCH(INDEX($J44:$FE44,1,$FJ44),Capacity!$V$3:$V$258,0),2)+HW$9,255),Capacity!$S$3:$S$258,0),2)))</f>
        <v/>
      </c>
      <c r="HX45" t="str">
        <f>IF(HX44="","",IF($FI44="Y",0,INDEX(Capacity!$S$3:$T$258,MATCH(MOD(INDEX(Capacity!$V$3:$W$258,MATCH(INDEX($J44:$FE44,1,$FJ44),Capacity!$V$3:$V$258,0),2)+HX$9,255),Capacity!$S$3:$S$258,0),2)))</f>
        <v/>
      </c>
      <c r="HY45" t="str">
        <f>IF(HY44="","",IF($FI44="Y",0,INDEX(Capacity!$S$3:$T$258,MATCH(MOD(INDEX(Capacity!$V$3:$W$258,MATCH(INDEX($J44:$FE44,1,$FJ44),Capacity!$V$3:$V$258,0),2)+HY$9,255),Capacity!$S$3:$S$258,0),2)))</f>
        <v/>
      </c>
      <c r="HZ45" t="str">
        <f>IF(HZ44="","",IF($FI44="Y",0,INDEX(Capacity!$S$3:$T$258,MATCH(MOD(INDEX(Capacity!$V$3:$W$258,MATCH(INDEX($J44:$FE44,1,$FJ44),Capacity!$V$3:$V$258,0),2)+HZ$9,255),Capacity!$S$3:$S$258,0),2)))</f>
        <v/>
      </c>
      <c r="IA45" t="str">
        <f>IF(IA44="","",IF($FI44="Y",0,INDEX(Capacity!$S$3:$T$258,MATCH(MOD(INDEX(Capacity!$V$3:$W$258,MATCH(INDEX($J44:$FE44,1,$FJ44),Capacity!$V$3:$V$258,0),2)+IA$9,255),Capacity!$S$3:$S$258,0),2)))</f>
        <v/>
      </c>
      <c r="IB45" t="str">
        <f>IF(IB44="","",IF($FI44="Y",0,INDEX(Capacity!$S$3:$T$258,MATCH(MOD(INDEX(Capacity!$V$3:$W$258,MATCH(INDEX($J44:$FE44,1,$FJ44),Capacity!$V$3:$V$258,0),2)+IB$9,255),Capacity!$S$3:$S$258,0),2)))</f>
        <v/>
      </c>
      <c r="IC45" t="str">
        <f>IF(IC44="","",IF($FI44="Y",0,INDEX(Capacity!$S$3:$T$258,MATCH(MOD(INDEX(Capacity!$V$3:$W$258,MATCH(INDEX($J44:$FE44,1,$FJ44),Capacity!$V$3:$V$258,0),2)+IC$9,255),Capacity!$S$3:$S$258,0),2)))</f>
        <v/>
      </c>
      <c r="ID45" t="str">
        <f>IF(ID44="","",IF($FI44="Y",0,INDEX(Capacity!$S$3:$T$258,MATCH(MOD(INDEX(Capacity!$V$3:$W$258,MATCH(INDEX($J44:$FE44,1,$FJ44),Capacity!$V$3:$V$258,0),2)+ID$9,255),Capacity!$S$3:$S$258,0),2)))</f>
        <v/>
      </c>
      <c r="IE45" t="str">
        <f>IF(IE44="","",IF($FI44="Y",0,INDEX(Capacity!$S$3:$T$258,MATCH(MOD(INDEX(Capacity!$V$3:$W$258,MATCH(INDEX($J44:$FE44,1,$FJ44),Capacity!$V$3:$V$258,0),2)+IE$9,255),Capacity!$S$3:$S$258,0),2)))</f>
        <v/>
      </c>
      <c r="IF45" t="str">
        <f>IF(IF44="","",IF($FI44="Y",0,INDEX(Capacity!$S$3:$T$258,MATCH(MOD(INDEX(Capacity!$V$3:$W$258,MATCH(INDEX($J44:$FE44,1,$FJ44),Capacity!$V$3:$V$258,0),2)+IF$9,255),Capacity!$S$3:$S$258,0),2)))</f>
        <v/>
      </c>
      <c r="IG45" t="str">
        <f>IF(IG44="","",IF($FI44="Y",0,INDEX(Capacity!$S$3:$T$258,MATCH(MOD(INDEX(Capacity!$V$3:$W$258,MATCH(INDEX($J44:$FE44,1,$FJ44),Capacity!$V$3:$V$258,0),2)+IG$9,255),Capacity!$S$3:$S$258,0),2)))</f>
        <v/>
      </c>
      <c r="IH45" t="str">
        <f>IF(IH44="","",IF($FI44="Y",0,INDEX(Capacity!$S$3:$T$258,MATCH(MOD(INDEX(Capacity!$V$3:$W$258,MATCH(INDEX($J44:$FE44,1,$FJ44),Capacity!$V$3:$V$258,0),2)+IH$9,255),Capacity!$S$3:$S$258,0),2)))</f>
        <v/>
      </c>
      <c r="II45" t="str">
        <f>IF(II44="","",IF($FI44="Y",0,INDEX(Capacity!$S$3:$T$258,MATCH(MOD(INDEX(Capacity!$V$3:$W$258,MATCH(INDEX($J44:$FE44,1,$FJ44),Capacity!$V$3:$V$258,0),2)+II$9,255),Capacity!$S$3:$S$258,0),2)))</f>
        <v/>
      </c>
      <c r="IJ45" t="str">
        <f>IF(IJ44="","",IF($FI44="Y",0,INDEX(Capacity!$S$3:$T$258,MATCH(MOD(INDEX(Capacity!$V$3:$W$258,MATCH(INDEX($J44:$FE44,1,$FJ44),Capacity!$V$3:$V$258,0),2)+IJ$9,255),Capacity!$S$3:$S$258,0),2)))</f>
        <v/>
      </c>
      <c r="IK45" t="str">
        <f>IF(IK44="","",IF($FI44="Y",0,INDEX(Capacity!$S$3:$T$258,MATCH(MOD(INDEX(Capacity!$V$3:$W$258,MATCH(INDEX($J44:$FE44,1,$FJ44),Capacity!$V$3:$V$258,0),2)+IK$9,255),Capacity!$S$3:$S$258,0),2)))</f>
        <v/>
      </c>
      <c r="IL45" t="str">
        <f>IF(IL44="","",IF($FI44="Y",0,INDEX(Capacity!$S$3:$T$258,MATCH(MOD(INDEX(Capacity!$V$3:$W$258,MATCH(INDEX($J44:$FE44,1,$FJ44),Capacity!$V$3:$V$258,0),2)+IL$9,255),Capacity!$S$3:$S$258,0),2)))</f>
        <v/>
      </c>
      <c r="IM45" t="str">
        <f>IF(IM44="","",IF($FI44="Y",0,INDEX(Capacity!$S$3:$T$258,MATCH(MOD(INDEX(Capacity!$V$3:$W$258,MATCH(INDEX($J44:$FE44,1,$FJ44),Capacity!$V$3:$V$258,0),2)+IM$9,255),Capacity!$S$3:$S$258,0),2)))</f>
        <v/>
      </c>
      <c r="IN45" t="str">
        <f>IF(IN44="","",IF($FI44="Y",0,INDEX(Capacity!$S$3:$T$258,MATCH(MOD(INDEX(Capacity!$V$3:$W$258,MATCH(INDEX($J44:$FE44,1,$FJ44),Capacity!$V$3:$V$258,0),2)+IN$9,255),Capacity!$S$3:$S$258,0),2)))</f>
        <v/>
      </c>
      <c r="IO45" t="str">
        <f>IF(IO44="","",IF($FI44="Y",0,INDEX(Capacity!$S$3:$T$258,MATCH(MOD(INDEX(Capacity!$V$3:$W$258,MATCH(INDEX($J44:$FE44,1,$FJ44),Capacity!$V$3:$V$258,0),2)+IO$9,255),Capacity!$S$3:$S$258,0),2)))</f>
        <v/>
      </c>
      <c r="IP45" t="str">
        <f>IF(IP44="","",IF($FI44="Y",0,INDEX(Capacity!$S$3:$T$258,MATCH(MOD(INDEX(Capacity!$V$3:$W$258,MATCH(INDEX($J44:$FE44,1,$FJ44),Capacity!$V$3:$V$258,0),2)+IP$9,255),Capacity!$S$3:$S$258,0),2)))</f>
        <v/>
      </c>
      <c r="IQ45" t="str">
        <f>IF(IQ44="","",IF($FI44="Y",0,INDEX(Capacity!$S$3:$T$258,MATCH(MOD(INDEX(Capacity!$V$3:$W$258,MATCH(INDEX($J44:$FE44,1,$FJ44),Capacity!$V$3:$V$258,0),2)+IQ$9,255),Capacity!$S$3:$S$258,0),2)))</f>
        <v/>
      </c>
      <c r="IR45" t="str">
        <f>IF(IR44="","",IF($FI44="Y",0,INDEX(Capacity!$S$3:$T$258,MATCH(MOD(INDEX(Capacity!$V$3:$W$258,MATCH(INDEX($J44:$FE44,1,$FJ44),Capacity!$V$3:$V$258,0),2)+IR$9,255),Capacity!$S$3:$S$258,0),2)))</f>
        <v/>
      </c>
      <c r="IS45" t="str">
        <f>IF(IS44="","",IF($FI44="Y",0,INDEX(Capacity!$S$3:$T$258,MATCH(MOD(INDEX(Capacity!$V$3:$W$258,MATCH(INDEX($J44:$FE44,1,$FJ44),Capacity!$V$3:$V$258,0),2)+IS$9,255),Capacity!$S$3:$S$258,0),2)))</f>
        <v/>
      </c>
      <c r="IT45" t="str">
        <f>IF(IT44="","",IF($FI44="Y",0,INDEX(Capacity!$S$3:$T$258,MATCH(MOD(INDEX(Capacity!$V$3:$W$258,MATCH(INDEX($J44:$FE44,1,$FJ44),Capacity!$V$3:$V$258,0),2)+IT$9,255),Capacity!$S$3:$S$258,0),2)))</f>
        <v/>
      </c>
      <c r="IU45" t="str">
        <f>IF(IU44="","",IF($FI44="Y",0,INDEX(Capacity!$S$3:$T$258,MATCH(MOD(INDEX(Capacity!$V$3:$W$258,MATCH(INDEX($J44:$FE44,1,$FJ44),Capacity!$V$3:$V$258,0),2)+IU$9,255),Capacity!$S$3:$S$258,0),2)))</f>
        <v/>
      </c>
      <c r="IV45" t="str">
        <f>IF(IV44="","",IF($FI44="Y",0,INDEX(Capacity!$S$3:$T$258,MATCH(MOD(INDEX(Capacity!$V$3:$W$258,MATCH(INDEX($J44:$FE44,1,$FJ44),Capacity!$V$3:$V$258,0),2)+IV$9,255),Capacity!$S$3:$S$258,0),2)))</f>
        <v/>
      </c>
      <c r="IW45" t="str">
        <f>IF(IW44="","",IF($FI44="Y",0,INDEX(Capacity!$S$3:$T$258,MATCH(MOD(INDEX(Capacity!$V$3:$W$258,MATCH(INDEX($J44:$FE44,1,$FJ44),Capacity!$V$3:$V$258,0),2)+IW$9,255),Capacity!$S$3:$S$258,0),2)))</f>
        <v/>
      </c>
      <c r="IX45" t="str">
        <f>IF(IX44="","",IF($FI44="Y",0,INDEX(Capacity!$S$3:$T$258,MATCH(MOD(INDEX(Capacity!$V$3:$W$258,MATCH(INDEX($J44:$FE44,1,$FJ44),Capacity!$V$3:$V$258,0),2)+IX$9,255),Capacity!$S$3:$S$258,0),2)))</f>
        <v/>
      </c>
      <c r="IY45" t="str">
        <f>IF(IY44="","",IF($FI44="Y",0,INDEX(Capacity!$S$3:$T$258,MATCH(MOD(INDEX(Capacity!$V$3:$W$258,MATCH(INDEX($J44:$FE44,1,$FJ44),Capacity!$V$3:$V$258,0),2)+IY$9,255),Capacity!$S$3:$S$258,0),2)))</f>
        <v/>
      </c>
      <c r="IZ45" t="str">
        <f>IF(IZ44="","",IF($FI44="Y",0,INDEX(Capacity!$S$3:$T$258,MATCH(MOD(INDEX(Capacity!$V$3:$W$258,MATCH(INDEX($J44:$FE44,1,$FJ44),Capacity!$V$3:$V$258,0),2)+IZ$9,255),Capacity!$S$3:$S$258,0),2)))</f>
        <v/>
      </c>
      <c r="JA45" t="str">
        <f>IF(JA44="","",IF($FI44="Y",0,INDEX(Capacity!$S$3:$T$258,MATCH(MOD(INDEX(Capacity!$V$3:$W$258,MATCH(INDEX($J44:$FE44,1,$FJ44),Capacity!$V$3:$V$258,0),2)+JA$9,255),Capacity!$S$3:$S$258,0),2)))</f>
        <v/>
      </c>
      <c r="JB45" t="str">
        <f>IF(JB44="","",IF($FI44="Y",0,INDEX(Capacity!$S$3:$T$258,MATCH(MOD(INDEX(Capacity!$V$3:$W$258,MATCH(INDEX($J44:$FE44,1,$FJ44),Capacity!$V$3:$V$258,0),2)+JB$9,255),Capacity!$S$3:$S$258,0),2)))</f>
        <v/>
      </c>
      <c r="JC45" t="str">
        <f>IF(JC44="","",IF($FI44="Y",0,INDEX(Capacity!$S$3:$T$258,MATCH(MOD(INDEX(Capacity!$V$3:$W$258,MATCH(INDEX($J44:$FE44,1,$FJ44),Capacity!$V$3:$V$258,0),2)+JC$9,255),Capacity!$S$3:$S$258,0),2)))</f>
        <v/>
      </c>
      <c r="JD45" t="str">
        <f>IF(JD44="","",IF($FI44="Y",0,INDEX(Capacity!$S$3:$T$258,MATCH(MOD(INDEX(Capacity!$V$3:$W$258,MATCH(INDEX($J44:$FE44,1,$FJ44),Capacity!$V$3:$V$258,0),2)+JD$9,255),Capacity!$S$3:$S$258,0),2)))</f>
        <v/>
      </c>
      <c r="JE45" t="str">
        <f>IF(JE44="","",IF($FI44="Y",0,INDEX(Capacity!$S$3:$T$258,MATCH(MOD(INDEX(Capacity!$V$3:$W$258,MATCH(INDEX($J44:$FE44,1,$FJ44),Capacity!$V$3:$V$258,0),2)+JE$9,255),Capacity!$S$3:$S$258,0),2)))</f>
        <v/>
      </c>
      <c r="JF45" t="str">
        <f>IF(JF44="","",IF($FI44="Y",0,INDEX(Capacity!$S$3:$T$258,MATCH(MOD(INDEX(Capacity!$V$3:$W$258,MATCH(INDEX($J44:$FE44,1,$FJ44),Capacity!$V$3:$V$258,0),2)+JF$9,255),Capacity!$S$3:$S$258,0),2)))</f>
        <v/>
      </c>
      <c r="JG45" t="str">
        <f>IF(JG44="","",IF($FI44="Y",0,INDEX(Capacity!$S$3:$T$258,MATCH(MOD(INDEX(Capacity!$V$3:$W$258,MATCH(INDEX($J44:$FE44,1,$FJ44),Capacity!$V$3:$V$258,0),2)+JG$9,255),Capacity!$S$3:$S$258,0),2)))</f>
        <v/>
      </c>
      <c r="JH45" t="str">
        <f>IF(JH44="","",IF($FI44="Y",0,INDEX(Capacity!$S$3:$T$258,MATCH(MOD(INDEX(Capacity!$V$3:$W$258,MATCH(INDEX($J44:$FE44,1,$FJ44),Capacity!$V$3:$V$258,0),2)+JH$9,255),Capacity!$S$3:$S$258,0),2)))</f>
        <v/>
      </c>
      <c r="JI45" t="str">
        <f>IF(JI44="","",IF($FI44="Y",0,INDEX(Capacity!$S$3:$T$258,MATCH(MOD(INDEX(Capacity!$V$3:$W$258,MATCH(INDEX($J44:$FE44,1,$FJ44),Capacity!$V$3:$V$258,0),2)+JI$9,255),Capacity!$S$3:$S$258,0),2)))</f>
        <v/>
      </c>
      <c r="JJ45" t="str">
        <f>IF(JJ44="","",IF($FI44="Y",0,INDEX(Capacity!$S$3:$T$258,MATCH(MOD(INDEX(Capacity!$V$3:$W$258,MATCH(INDEX($J44:$FE44,1,$FJ44),Capacity!$V$3:$V$258,0),2)+JJ$9,255),Capacity!$S$3:$S$258,0),2)))</f>
        <v/>
      </c>
      <c r="JK45" t="str">
        <f>IF(JK44="","",IF($FI44="Y",0,INDEX(Capacity!$S$3:$T$258,MATCH(MOD(INDEX(Capacity!$V$3:$W$258,MATCH(INDEX($J44:$FE44,1,$FJ44),Capacity!$V$3:$V$258,0),2)+JK$9,255),Capacity!$S$3:$S$258,0),2)))</f>
        <v/>
      </c>
      <c r="JL45" t="str">
        <f>IF(JL44="","",IF($FI44="Y",0,INDEX(Capacity!$S$3:$T$258,MATCH(MOD(INDEX(Capacity!$V$3:$W$258,MATCH(INDEX($J44:$FE44,1,$FJ44),Capacity!$V$3:$V$258,0),2)+JL$9,255),Capacity!$S$3:$S$258,0),2)))</f>
        <v/>
      </c>
      <c r="JM45" t="str">
        <f>IF(JM44="","",IF($FI44="Y",0,INDEX(Capacity!$S$3:$T$258,MATCH(MOD(INDEX(Capacity!$V$3:$W$258,MATCH(INDEX($J44:$FE44,1,$FJ44),Capacity!$V$3:$V$258,0),2)+JM$9,255),Capacity!$S$3:$S$258,0),2)))</f>
        <v/>
      </c>
      <c r="JN45" t="str">
        <f>IF(JN44="","",IF($FI44="Y",0,INDEX(Capacity!$S$3:$T$258,MATCH(MOD(INDEX(Capacity!$V$3:$W$258,MATCH(INDEX($J44:$FE44,1,$FJ44),Capacity!$V$3:$V$258,0),2)+JN$9,255),Capacity!$S$3:$S$258,0),2)))</f>
        <v/>
      </c>
      <c r="JO45" t="str">
        <f>IF(JO44="","",IF($FI44="Y",0,INDEX(Capacity!$S$3:$T$258,MATCH(MOD(INDEX(Capacity!$V$3:$W$258,MATCH(INDEX($J44:$FE44,1,$FJ44),Capacity!$V$3:$V$258,0),2)+JO$9,255),Capacity!$S$3:$S$258,0),2)))</f>
        <v/>
      </c>
      <c r="JP45" t="str">
        <f>IF(JP44="","",IF($FI44="Y",0,INDEX(Capacity!$S$3:$T$258,MATCH(MOD(INDEX(Capacity!$V$3:$W$258,MATCH(INDEX($J44:$FE44,1,$FJ44),Capacity!$V$3:$V$258,0),2)+JP$9,255),Capacity!$S$3:$S$258,0),2)))</f>
        <v/>
      </c>
      <c r="JQ45" t="str">
        <f>IF(JQ44="","",IF($FI44="Y",0,INDEX(Capacity!$S$3:$T$258,MATCH(MOD(INDEX(Capacity!$V$3:$W$258,MATCH(INDEX($J44:$FE44,1,$FJ44),Capacity!$V$3:$V$258,0),2)+JQ$9,255),Capacity!$S$3:$S$258,0),2)))</f>
        <v/>
      </c>
      <c r="JR45" t="str">
        <f>IF(JR44="","",IF($FI44="Y",0,INDEX(Capacity!$S$3:$T$258,MATCH(MOD(INDEX(Capacity!$V$3:$W$258,MATCH(INDEX($J44:$FE44,1,$FJ44),Capacity!$V$3:$V$258,0),2)+JR$9,255),Capacity!$S$3:$S$258,0),2)))</f>
        <v/>
      </c>
      <c r="JS45" t="str">
        <f>IF(JS44="","",IF($FI44="Y",0,INDEX(Capacity!$S$3:$T$258,MATCH(MOD(INDEX(Capacity!$V$3:$W$258,MATCH(INDEX($J44:$FE44,1,$FJ44),Capacity!$V$3:$V$258,0),2)+JS$9,255),Capacity!$S$3:$S$258,0),2)))</f>
        <v/>
      </c>
      <c r="JT45" t="str">
        <f>IF(JT44="","",IF($FI44="Y",0,INDEX(Capacity!$S$3:$T$258,MATCH(MOD(INDEX(Capacity!$V$3:$W$258,MATCH(INDEX($J44:$FE44,1,$FJ44),Capacity!$V$3:$V$258,0),2)+JT$9,255),Capacity!$S$3:$S$258,0),2)))</f>
        <v/>
      </c>
      <c r="JU45" t="str">
        <f>IF(JU44="","",IF($FI44="Y",0,INDEX(Capacity!$S$3:$T$258,MATCH(MOD(INDEX(Capacity!$V$3:$W$258,MATCH(INDEX($J44:$FE44,1,$FJ44),Capacity!$V$3:$V$258,0),2)+JU$9,255),Capacity!$S$3:$S$258,0),2)))</f>
        <v/>
      </c>
      <c r="JV45" t="str">
        <f>IF(JV44="","",IF($FI44="Y",0,INDEX(Capacity!$S$3:$T$258,MATCH(MOD(INDEX(Capacity!$V$3:$W$258,MATCH(INDEX($J44:$FE44,1,$FJ44),Capacity!$V$3:$V$258,0),2)+JV$9,255),Capacity!$S$3:$S$258,0),2)))</f>
        <v/>
      </c>
      <c r="JW45" t="str">
        <f>IF(JW44="","",IF($FI44="Y",0,INDEX(Capacity!$S$3:$T$258,MATCH(MOD(INDEX(Capacity!$V$3:$W$258,MATCH(INDEX($J44:$FE44,1,$FJ44),Capacity!$V$3:$V$258,0),2)+JW$9,255),Capacity!$S$3:$S$258,0),2)))</f>
        <v/>
      </c>
      <c r="JX45" t="str">
        <f>IF(JX44="","",IF($FI44="Y",0,INDEX(Capacity!$S$3:$T$258,MATCH(MOD(INDEX(Capacity!$V$3:$W$258,MATCH(INDEX($J44:$FE44,1,$FJ44),Capacity!$V$3:$V$258,0),2)+JX$9,255),Capacity!$S$3:$S$258,0),2)))</f>
        <v/>
      </c>
      <c r="JY45" t="str">
        <f>IF(JY44="","",IF($FI44="Y",0,INDEX(Capacity!$S$3:$T$258,MATCH(MOD(INDEX(Capacity!$V$3:$W$258,MATCH(INDEX($J44:$FE44,1,$FJ44),Capacity!$V$3:$V$258,0),2)+JY$9,255),Capacity!$S$3:$S$258,0),2)))</f>
        <v/>
      </c>
      <c r="JZ45" t="str">
        <f>IF(JZ44="","",IF($FI44="Y",0,INDEX(Capacity!$S$3:$T$258,MATCH(MOD(INDEX(Capacity!$V$3:$W$258,MATCH(INDEX($J44:$FE44,1,$FJ44),Capacity!$V$3:$V$258,0),2)+JZ$9,255),Capacity!$S$3:$S$258,0),2)))</f>
        <v/>
      </c>
      <c r="KA45" t="str">
        <f>IF(KA44="","",IF($FI44="Y",0,INDEX(Capacity!$S$3:$T$258,MATCH(MOD(INDEX(Capacity!$V$3:$W$258,MATCH(INDEX($J44:$FE44,1,$FJ44),Capacity!$V$3:$V$258,0),2)+KA$9,255),Capacity!$S$3:$S$258,0),2)))</f>
        <v/>
      </c>
      <c r="KB45" t="str">
        <f>IF(KB44="","",IF($FI44="Y",0,INDEX(Capacity!$S$3:$T$258,MATCH(MOD(INDEX(Capacity!$V$3:$W$258,MATCH(INDEX($J44:$FE44,1,$FJ44),Capacity!$V$3:$V$258,0),2)+KB$9,255),Capacity!$S$3:$S$258,0),2)))</f>
        <v/>
      </c>
      <c r="KC45" t="str">
        <f>IF(KC44="","",IF($FI44="Y",0,INDEX(Capacity!$S$3:$T$258,MATCH(MOD(INDEX(Capacity!$V$3:$W$258,MATCH(INDEX($J44:$FE44,1,$FJ44),Capacity!$V$3:$V$258,0),2)+KC$9,255),Capacity!$S$3:$S$258,0),2)))</f>
        <v/>
      </c>
      <c r="KD45" t="str">
        <f>IF(KD44="","",IF($FI44="Y",0,INDEX(Capacity!$S$3:$T$258,MATCH(MOD(INDEX(Capacity!$V$3:$W$258,MATCH(INDEX($J44:$FE44,1,$FJ44),Capacity!$V$3:$V$258,0),2)+KD$9,255),Capacity!$S$3:$S$258,0),2)))</f>
        <v/>
      </c>
      <c r="KE45" t="str">
        <f>IF(KE44="","",IF($FI44="Y",0,INDEX(Capacity!$S$3:$T$258,MATCH(MOD(INDEX(Capacity!$V$3:$W$258,MATCH(INDEX($J44:$FE44,1,$FJ44),Capacity!$V$3:$V$258,0),2)+KE$9,255),Capacity!$S$3:$S$258,0),2)))</f>
        <v/>
      </c>
      <c r="KF45" t="str">
        <f>IF(KF44="","",IF($FI44="Y",0,INDEX(Capacity!$S$3:$T$258,MATCH(MOD(INDEX(Capacity!$V$3:$W$258,MATCH(INDEX($J44:$FE44,1,$FJ44),Capacity!$V$3:$V$258,0),2)+KF$9,255),Capacity!$S$3:$S$258,0),2)))</f>
        <v/>
      </c>
      <c r="KG45" t="str">
        <f>IF(KG44="","",IF($FI44="Y",0,INDEX(Capacity!$S$3:$T$258,MATCH(MOD(INDEX(Capacity!$V$3:$W$258,MATCH(INDEX($J44:$FE44,1,$FJ44),Capacity!$V$3:$V$258,0),2)+KG$9,255),Capacity!$S$3:$S$258,0),2)))</f>
        <v/>
      </c>
      <c r="KH45" t="str">
        <f>IF(KH44="","",IF($FI44="Y",0,INDEX(Capacity!$S$3:$T$258,MATCH(MOD(INDEX(Capacity!$V$3:$W$258,MATCH(INDEX($J44:$FE44,1,$FJ44),Capacity!$V$3:$V$258,0),2)+KH$9,255),Capacity!$S$3:$S$258,0),2)))</f>
        <v/>
      </c>
      <c r="KI45" t="str">
        <f>IF(KI44="","",IF($FI44="Y",0,INDEX(Capacity!$S$3:$T$258,MATCH(MOD(INDEX(Capacity!$V$3:$W$258,MATCH(INDEX($J44:$FE44,1,$FJ44),Capacity!$V$3:$V$258,0),2)+KI$9,255),Capacity!$S$3:$S$258,0),2)))</f>
        <v/>
      </c>
      <c r="KJ45" t="str">
        <f>IF(KJ44="","",IF($FI44="Y",0,INDEX(Capacity!$S$3:$T$258,MATCH(MOD(INDEX(Capacity!$V$3:$W$258,MATCH(INDEX($J44:$FE44,1,$FJ44),Capacity!$V$3:$V$258,0),2)+KJ$9,255),Capacity!$S$3:$S$258,0),2)))</f>
        <v/>
      </c>
      <c r="KK45" t="str">
        <f>IF(KK44="","",IF($FI44="Y",0,INDEX(Capacity!$S$3:$T$258,MATCH(MOD(INDEX(Capacity!$V$3:$W$258,MATCH(INDEX($J44:$FE44,1,$FJ44),Capacity!$V$3:$V$258,0),2)+KK$9,255),Capacity!$S$3:$S$258,0),2)))</f>
        <v/>
      </c>
      <c r="KL45" t="str">
        <f>IF(KL44="","",IF($FI44="Y",0,INDEX(Capacity!$S$3:$T$258,MATCH(MOD(INDEX(Capacity!$V$3:$W$258,MATCH(INDEX($J44:$FE44,1,$FJ44),Capacity!$V$3:$V$258,0),2)+KL$9,255),Capacity!$S$3:$S$258,0),2)))</f>
        <v/>
      </c>
      <c r="KM45" t="str">
        <f>IF(KM44="","",IF($FI44="Y",0,INDEX(Capacity!$S$3:$T$258,MATCH(MOD(INDEX(Capacity!$V$3:$W$258,MATCH(INDEX($J44:$FE44,1,$FJ44),Capacity!$V$3:$V$258,0),2)+KM$9,255),Capacity!$S$3:$S$258,0),2)))</f>
        <v/>
      </c>
      <c r="KN45" t="str">
        <f>IF(KN44="","",IF($FI44="Y",0,INDEX(Capacity!$S$3:$T$258,MATCH(MOD(INDEX(Capacity!$V$3:$W$258,MATCH(INDEX($J44:$FE44,1,$FJ44),Capacity!$V$3:$V$258,0),2)+KN$9,255),Capacity!$S$3:$S$258,0),2)))</f>
        <v/>
      </c>
      <c r="KO45" t="str">
        <f>IF(KO44="","",IF($FI44="Y",0,INDEX(Capacity!$S$3:$T$258,MATCH(MOD(INDEX(Capacity!$V$3:$W$258,MATCH(INDEX($J44:$FE44,1,$FJ44),Capacity!$V$3:$V$258,0),2)+KO$9,255),Capacity!$S$3:$S$258,0),2)))</f>
        <v/>
      </c>
      <c r="KP45" t="str">
        <f>IF(KP44="","",IF($FI44="Y",0,INDEX(Capacity!$S$3:$T$258,MATCH(MOD(INDEX(Capacity!$V$3:$W$258,MATCH(INDEX($J44:$FE44,1,$FJ44),Capacity!$V$3:$V$258,0),2)+KP$9,255),Capacity!$S$3:$S$258,0),2)))</f>
        <v/>
      </c>
      <c r="KQ45" t="str">
        <f>IF(KQ44="","",IF($FI44="Y",0,INDEX(Capacity!$S$3:$T$258,MATCH(MOD(INDEX(Capacity!$V$3:$W$258,MATCH(INDEX($J44:$FE44,1,$FJ44),Capacity!$V$3:$V$258,0),2)+KQ$9,255),Capacity!$S$3:$S$258,0),2)))</f>
        <v/>
      </c>
      <c r="KR45" t="str">
        <f>IF(KR44="","",IF($FI44="Y",0,INDEX(Capacity!$S$3:$T$258,MATCH(MOD(INDEX(Capacity!$V$3:$W$258,MATCH(INDEX($J44:$FE44,1,$FJ44),Capacity!$V$3:$V$258,0),2)+KR$9,255),Capacity!$S$3:$S$258,0),2)))</f>
        <v/>
      </c>
      <c r="KS45" t="str">
        <f>IF(KS44="","",IF($FI44="Y",0,INDEX(Capacity!$S$3:$T$258,MATCH(MOD(INDEX(Capacity!$V$3:$W$258,MATCH(INDEX($J44:$FE44,1,$FJ44),Capacity!$V$3:$V$258,0),2)+KS$9,255),Capacity!$S$3:$S$258,0),2)))</f>
        <v/>
      </c>
      <c r="KT45" t="str">
        <f>IF(KT44="","",IF($FI44="Y",0,INDEX(Capacity!$S$3:$T$258,MATCH(MOD(INDEX(Capacity!$V$3:$W$258,MATCH(INDEX($J44:$FE44,1,$FJ44),Capacity!$V$3:$V$258,0),2)+KT$9,255),Capacity!$S$3:$S$258,0),2)))</f>
        <v/>
      </c>
      <c r="KU45" t="str">
        <f>IF(KU44="","",IF($FI44="Y",0,INDEX(Capacity!$S$3:$T$258,MATCH(MOD(INDEX(Capacity!$V$3:$W$258,MATCH(INDEX($J44:$FE44,1,$FJ44),Capacity!$V$3:$V$258,0),2)+KU$9,255),Capacity!$S$3:$S$258,0),2)))</f>
        <v/>
      </c>
      <c r="KV45" t="str">
        <f>IF(KV44="","",IF($FI44="Y",0,INDEX(Capacity!$S$3:$T$258,MATCH(MOD(INDEX(Capacity!$V$3:$W$258,MATCH(INDEX($J44:$FE44,1,$FJ44),Capacity!$V$3:$V$258,0),2)+KV$9,255),Capacity!$S$3:$S$258,0),2)))</f>
        <v/>
      </c>
      <c r="KW45" t="str">
        <f>IF(KW44="","",IF($FI44="Y",0,INDEX(Capacity!$S$3:$T$258,MATCH(MOD(INDEX(Capacity!$V$3:$W$258,MATCH(INDEX($J44:$FE44,1,$FJ44),Capacity!$V$3:$V$258,0),2)+KW$9,255),Capacity!$S$3:$S$258,0),2)))</f>
        <v/>
      </c>
      <c r="KX45" t="str">
        <f>IF(KX44="","",IF($FI44="Y",0,INDEX(Capacity!$S$3:$T$258,MATCH(MOD(INDEX(Capacity!$V$3:$W$258,MATCH(INDEX($J44:$FE44,1,$FJ44),Capacity!$V$3:$V$258,0),2)+KX$9,255),Capacity!$S$3:$S$258,0),2)))</f>
        <v/>
      </c>
      <c r="KY45" t="str">
        <f>IF(KY44="","",IF($FI44="Y",0,INDEX(Capacity!$S$3:$T$258,MATCH(MOD(INDEX(Capacity!$V$3:$W$258,MATCH(INDEX($J44:$FE44,1,$FJ44),Capacity!$V$3:$V$258,0),2)+KY$9,255),Capacity!$S$3:$S$258,0),2)))</f>
        <v/>
      </c>
      <c r="KZ45" t="str">
        <f>IF(KZ44="","",IF($FI44="Y",0,INDEX(Capacity!$S$3:$T$258,MATCH(MOD(INDEX(Capacity!$V$3:$W$258,MATCH(INDEX($J44:$FE44,1,$FJ44),Capacity!$V$3:$V$258,0),2)+KZ$9,255),Capacity!$S$3:$S$258,0),2)))</f>
        <v/>
      </c>
      <c r="LA45" t="str">
        <f>IF(LA44="","",IF($FI44="Y",0,INDEX(Capacity!$S$3:$T$258,MATCH(MOD(INDEX(Capacity!$V$3:$W$258,MATCH(INDEX($J44:$FE44,1,$FJ44),Capacity!$V$3:$V$258,0),2)+LA$9,255),Capacity!$S$3:$S$258,0),2)))</f>
        <v/>
      </c>
      <c r="LB45" t="str">
        <f>IF(LB44="","",IF($FI44="Y",0,INDEX(Capacity!$S$3:$T$258,MATCH(MOD(INDEX(Capacity!$V$3:$W$258,MATCH(INDEX($J44:$FE44,1,$FJ44),Capacity!$V$3:$V$258,0),2)+LB$9,255),Capacity!$S$3:$S$258,0),2)))</f>
        <v/>
      </c>
      <c r="LC45" t="str">
        <f>IF(LC44="","",IF($FI44="Y",0,INDEX(Capacity!$S$3:$T$258,MATCH(MOD(INDEX(Capacity!$V$3:$W$258,MATCH(INDEX($J44:$FE44,1,$FJ44),Capacity!$V$3:$V$258,0),2)+LC$9,255),Capacity!$S$3:$S$258,0),2)))</f>
        <v/>
      </c>
      <c r="LD45" t="str">
        <f>IF(LD44="","",IF($FI44="Y",0,INDEX(Capacity!$S$3:$T$258,MATCH(MOD(INDEX(Capacity!$V$3:$W$258,MATCH(INDEX($J44:$FE44,1,$FJ44),Capacity!$V$3:$V$258,0),2)+LD$9,255),Capacity!$S$3:$S$258,0),2)))</f>
        <v/>
      </c>
      <c r="LE45" t="str">
        <f>IF(LE44="","",IF($FI44="Y",0,INDEX(Capacity!$S$3:$T$258,MATCH(MOD(INDEX(Capacity!$V$3:$W$258,MATCH(INDEX($J44:$FE44,1,$FJ44),Capacity!$V$3:$V$258,0),2)+LE$9,255),Capacity!$S$3:$S$258,0),2)))</f>
        <v/>
      </c>
      <c r="LF45" t="str">
        <f>IF(LF44="","",IF($FI44="Y",0,INDEX(Capacity!$S$3:$T$258,MATCH(MOD(INDEX(Capacity!$V$3:$W$258,MATCH(INDEX($J44:$FE44,1,$FJ44),Capacity!$V$3:$V$258,0),2)+LF$9,255),Capacity!$S$3:$S$258,0),2)))</f>
        <v/>
      </c>
      <c r="LG45" t="str">
        <f>IF(LG44="","",IF($FI44="Y",0,INDEX(Capacity!$S$3:$T$258,MATCH(MOD(INDEX(Capacity!$V$3:$W$258,MATCH(INDEX($J44:$FE44,1,$FJ44),Capacity!$V$3:$V$258,0),2)+LG$9,255),Capacity!$S$3:$S$258,0),2)))</f>
        <v/>
      </c>
      <c r="LH45" t="str">
        <f>IF(LH44="","",IF($FI44="Y",0,INDEX(Capacity!$S$3:$T$258,MATCH(MOD(INDEX(Capacity!$V$3:$W$258,MATCH(INDEX($J44:$FE44,1,$FJ44),Capacity!$V$3:$V$258,0),2)+LH$9,255),Capacity!$S$3:$S$258,0),2)))</f>
        <v/>
      </c>
    </row>
    <row r="46" spans="9:320" x14ac:dyDescent="0.25">
      <c r="I46" s="7">
        <f t="shared" si="26"/>
        <v>37</v>
      </c>
      <c r="J46" t="str">
        <f t="shared" si="45"/>
        <v/>
      </c>
      <c r="K46" t="str">
        <f t="shared" si="45"/>
        <v/>
      </c>
      <c r="L46" t="str">
        <f t="shared" si="45"/>
        <v/>
      </c>
      <c r="M46" t="str">
        <f t="shared" si="45"/>
        <v/>
      </c>
      <c r="N46" t="str">
        <f t="shared" si="45"/>
        <v/>
      </c>
      <c r="O46" t="str">
        <f t="shared" si="45"/>
        <v/>
      </c>
      <c r="P46" t="str">
        <f t="shared" si="45"/>
        <v/>
      </c>
      <c r="Q46" t="str">
        <f t="shared" si="45"/>
        <v/>
      </c>
      <c r="R46" t="str">
        <f t="shared" si="45"/>
        <v/>
      </c>
      <c r="S46" t="str">
        <f t="shared" si="45"/>
        <v/>
      </c>
      <c r="T46" t="str">
        <f t="shared" si="45"/>
        <v/>
      </c>
      <c r="U46" t="str">
        <f t="shared" si="45"/>
        <v/>
      </c>
      <c r="V46" t="str">
        <f t="shared" si="45"/>
        <v/>
      </c>
      <c r="W46" t="str">
        <f t="shared" si="45"/>
        <v/>
      </c>
      <c r="X46" t="str">
        <f t="shared" si="45"/>
        <v/>
      </c>
      <c r="Y46" t="str">
        <f t="shared" si="45"/>
        <v/>
      </c>
      <c r="Z46" t="str">
        <f t="shared" si="48"/>
        <v/>
      </c>
      <c r="AA46" t="str">
        <f t="shared" si="48"/>
        <v/>
      </c>
      <c r="AB46" t="str">
        <f t="shared" si="48"/>
        <v/>
      </c>
      <c r="AC46" t="str">
        <f t="shared" si="48"/>
        <v/>
      </c>
      <c r="AD46" t="str">
        <f t="shared" si="48"/>
        <v/>
      </c>
      <c r="AE46" t="str">
        <f t="shared" si="48"/>
        <v/>
      </c>
      <c r="AF46" t="str">
        <f t="shared" si="48"/>
        <v/>
      </c>
      <c r="AG46" t="str">
        <f t="shared" si="48"/>
        <v/>
      </c>
      <c r="AH46" t="str">
        <f t="shared" si="48"/>
        <v/>
      </c>
      <c r="AI46" t="str">
        <f t="shared" si="48"/>
        <v/>
      </c>
      <c r="AJ46" t="str">
        <f t="shared" si="48"/>
        <v/>
      </c>
      <c r="AK46" t="str">
        <f t="shared" si="48"/>
        <v/>
      </c>
      <c r="AL46" t="str">
        <f t="shared" si="48"/>
        <v/>
      </c>
      <c r="AM46" t="str">
        <f t="shared" si="48"/>
        <v/>
      </c>
      <c r="AN46" t="str">
        <f t="shared" si="48"/>
        <v/>
      </c>
      <c r="AO46" t="str">
        <f t="shared" si="48"/>
        <v/>
      </c>
      <c r="AP46" t="str">
        <f t="shared" si="53"/>
        <v/>
      </c>
      <c r="AQ46" t="str">
        <f t="shared" si="53"/>
        <v/>
      </c>
      <c r="AR46" t="str">
        <f t="shared" si="53"/>
        <v/>
      </c>
      <c r="AS46" t="str">
        <f t="shared" si="53"/>
        <v/>
      </c>
      <c r="AT46">
        <f t="shared" si="53"/>
        <v>0</v>
      </c>
      <c r="AU46">
        <f t="shared" si="53"/>
        <v>76</v>
      </c>
      <c r="AV46">
        <f t="shared" si="53"/>
        <v>23</v>
      </c>
      <c r="AW46">
        <f t="shared" si="53"/>
        <v>180</v>
      </c>
      <c r="AX46">
        <f t="shared" si="53"/>
        <v>202</v>
      </c>
      <c r="AY46">
        <f t="shared" si="53"/>
        <v>65</v>
      </c>
      <c r="AZ46">
        <f t="shared" si="53"/>
        <v>195</v>
      </c>
      <c r="BA46">
        <f t="shared" si="53"/>
        <v>253</v>
      </c>
      <c r="BB46">
        <f t="shared" si="53"/>
        <v>134</v>
      </c>
      <c r="BC46">
        <f t="shared" si="53"/>
        <v>30</v>
      </c>
      <c r="BD46">
        <f t="shared" si="53"/>
        <v>222</v>
      </c>
      <c r="BE46">
        <f t="shared" si="51"/>
        <v>0</v>
      </c>
      <c r="BF46">
        <f t="shared" si="51"/>
        <v>0</v>
      </c>
      <c r="BG46">
        <f t="shared" si="51"/>
        <v>0</v>
      </c>
      <c r="BH46">
        <f t="shared" si="51"/>
        <v>0</v>
      </c>
      <c r="BI46">
        <f t="shared" si="51"/>
        <v>0</v>
      </c>
      <c r="BJ46">
        <f t="shared" si="51"/>
        <v>0</v>
      </c>
      <c r="BK46">
        <f t="shared" si="51"/>
        <v>0</v>
      </c>
      <c r="BL46">
        <f t="shared" si="51"/>
        <v>0</v>
      </c>
      <c r="BM46">
        <f t="shared" si="51"/>
        <v>0</v>
      </c>
      <c r="BN46">
        <f t="shared" si="51"/>
        <v>0</v>
      </c>
      <c r="BO46">
        <f t="shared" si="51"/>
        <v>0</v>
      </c>
      <c r="BP46">
        <f t="shared" si="51"/>
        <v>0</v>
      </c>
      <c r="BQ46">
        <f t="shared" si="51"/>
        <v>0</v>
      </c>
      <c r="BR46">
        <f t="shared" si="51"/>
        <v>0</v>
      </c>
      <c r="BS46">
        <f t="shared" si="51"/>
        <v>0</v>
      </c>
      <c r="BT46">
        <f t="shared" si="51"/>
        <v>0</v>
      </c>
      <c r="BU46">
        <f t="shared" si="51"/>
        <v>0</v>
      </c>
      <c r="BV46">
        <f t="shared" si="55"/>
        <v>0</v>
      </c>
      <c r="BW46">
        <f t="shared" si="55"/>
        <v>0</v>
      </c>
      <c r="BX46">
        <f t="shared" si="55"/>
        <v>0</v>
      </c>
      <c r="BY46">
        <f t="shared" si="55"/>
        <v>0</v>
      </c>
      <c r="BZ46">
        <f t="shared" si="55"/>
        <v>0</v>
      </c>
      <c r="CA46">
        <f t="shared" si="55"/>
        <v>0</v>
      </c>
      <c r="CB46">
        <f t="shared" si="55"/>
        <v>0</v>
      </c>
      <c r="CC46">
        <f t="shared" si="55"/>
        <v>0</v>
      </c>
      <c r="CD46">
        <f t="shared" si="55"/>
        <v>0</v>
      </c>
      <c r="CE46">
        <f t="shared" si="55"/>
        <v>0</v>
      </c>
      <c r="CF46">
        <f t="shared" si="55"/>
        <v>0</v>
      </c>
      <c r="CG46">
        <f t="shared" si="55"/>
        <v>0</v>
      </c>
      <c r="CH46">
        <f t="shared" si="55"/>
        <v>0</v>
      </c>
      <c r="CI46">
        <f t="shared" si="55"/>
        <v>0</v>
      </c>
      <c r="CJ46">
        <f t="shared" si="55"/>
        <v>0</v>
      </c>
      <c r="CK46">
        <f t="shared" si="55"/>
        <v>0</v>
      </c>
      <c r="CL46">
        <f t="shared" si="46"/>
        <v>0</v>
      </c>
      <c r="CM46">
        <f t="shared" si="46"/>
        <v>0</v>
      </c>
      <c r="CN46">
        <f t="shared" si="46"/>
        <v>0</v>
      </c>
      <c r="CO46">
        <f t="shared" si="46"/>
        <v>0</v>
      </c>
      <c r="CP46">
        <f t="shared" si="46"/>
        <v>0</v>
      </c>
      <c r="CQ46">
        <f t="shared" si="46"/>
        <v>0</v>
      </c>
      <c r="CR46">
        <f t="shared" si="46"/>
        <v>0</v>
      </c>
      <c r="CS46">
        <f t="shared" si="46"/>
        <v>0</v>
      </c>
      <c r="CT46">
        <f t="shared" si="46"/>
        <v>0</v>
      </c>
      <c r="CU46">
        <f t="shared" si="46"/>
        <v>0</v>
      </c>
      <c r="CV46">
        <f t="shared" si="46"/>
        <v>0</v>
      </c>
      <c r="CW46">
        <f t="shared" si="46"/>
        <v>0</v>
      </c>
      <c r="CX46">
        <f t="shared" si="46"/>
        <v>0</v>
      </c>
      <c r="CY46">
        <f t="shared" si="46"/>
        <v>0</v>
      </c>
      <c r="CZ46">
        <f t="shared" si="46"/>
        <v>0</v>
      </c>
      <c r="DA46">
        <f t="shared" si="46"/>
        <v>0</v>
      </c>
      <c r="DB46">
        <f t="shared" si="49"/>
        <v>0</v>
      </c>
      <c r="DC46">
        <f t="shared" si="47"/>
        <v>0</v>
      </c>
      <c r="DD46">
        <f t="shared" si="47"/>
        <v>0</v>
      </c>
      <c r="DE46">
        <f t="shared" si="47"/>
        <v>0</v>
      </c>
      <c r="DF46">
        <f t="shared" si="47"/>
        <v>0</v>
      </c>
      <c r="DG46">
        <f t="shared" si="47"/>
        <v>0</v>
      </c>
      <c r="DH46">
        <f t="shared" si="47"/>
        <v>0</v>
      </c>
      <c r="DI46">
        <f t="shared" si="47"/>
        <v>0</v>
      </c>
      <c r="DJ46">
        <f t="shared" si="47"/>
        <v>0</v>
      </c>
      <c r="DK46">
        <f t="shared" si="47"/>
        <v>0</v>
      </c>
      <c r="DL46">
        <f t="shared" si="47"/>
        <v>0</v>
      </c>
      <c r="DM46">
        <f t="shared" si="47"/>
        <v>0</v>
      </c>
      <c r="DN46">
        <f t="shared" si="47"/>
        <v>0</v>
      </c>
      <c r="DO46">
        <f t="shared" si="47"/>
        <v>0</v>
      </c>
      <c r="DP46">
        <f t="shared" si="47"/>
        <v>0</v>
      </c>
      <c r="DQ46">
        <f t="shared" si="47"/>
        <v>0</v>
      </c>
      <c r="DR46">
        <f t="shared" si="47"/>
        <v>0</v>
      </c>
      <c r="DS46">
        <f t="shared" si="47"/>
        <v>0</v>
      </c>
      <c r="DT46">
        <f t="shared" si="47"/>
        <v>0</v>
      </c>
      <c r="DU46">
        <f t="shared" si="47"/>
        <v>0</v>
      </c>
      <c r="DV46">
        <f t="shared" si="47"/>
        <v>0</v>
      </c>
      <c r="DW46">
        <f t="shared" si="47"/>
        <v>0</v>
      </c>
      <c r="DX46">
        <f t="shared" si="50"/>
        <v>0</v>
      </c>
      <c r="DY46">
        <f t="shared" si="50"/>
        <v>0</v>
      </c>
      <c r="DZ46">
        <f t="shared" si="50"/>
        <v>0</v>
      </c>
      <c r="EA46">
        <f t="shared" si="50"/>
        <v>0</v>
      </c>
      <c r="EB46">
        <f t="shared" si="50"/>
        <v>0</v>
      </c>
      <c r="EC46">
        <f t="shared" si="50"/>
        <v>0</v>
      </c>
      <c r="ED46">
        <f t="shared" si="50"/>
        <v>0</v>
      </c>
      <c r="EE46">
        <f t="shared" si="50"/>
        <v>0</v>
      </c>
      <c r="EF46">
        <f t="shared" si="50"/>
        <v>0</v>
      </c>
      <c r="EG46">
        <f t="shared" si="50"/>
        <v>0</v>
      </c>
      <c r="EH46">
        <f t="shared" si="50"/>
        <v>0</v>
      </c>
      <c r="EI46">
        <f t="shared" si="50"/>
        <v>0</v>
      </c>
      <c r="EJ46">
        <f t="shared" si="54"/>
        <v>0</v>
      </c>
      <c r="EK46">
        <f t="shared" si="54"/>
        <v>0</v>
      </c>
      <c r="EL46">
        <f t="shared" si="54"/>
        <v>0</v>
      </c>
      <c r="EM46">
        <f t="shared" si="54"/>
        <v>0</v>
      </c>
      <c r="EN46">
        <f t="shared" si="54"/>
        <v>0</v>
      </c>
      <c r="EO46">
        <f t="shared" si="54"/>
        <v>0</v>
      </c>
      <c r="EP46">
        <f t="shared" si="54"/>
        <v>0</v>
      </c>
      <c r="EQ46">
        <f t="shared" si="54"/>
        <v>0</v>
      </c>
      <c r="ER46">
        <f t="shared" si="54"/>
        <v>0</v>
      </c>
      <c r="ES46">
        <f t="shared" si="54"/>
        <v>0</v>
      </c>
      <c r="ET46">
        <f t="shared" si="54"/>
        <v>0</v>
      </c>
      <c r="EU46">
        <f t="shared" si="54"/>
        <v>0</v>
      </c>
      <c r="EV46">
        <f t="shared" si="54"/>
        <v>0</v>
      </c>
      <c r="EW46">
        <f t="shared" si="52"/>
        <v>0</v>
      </c>
      <c r="EX46">
        <f t="shared" si="52"/>
        <v>0</v>
      </c>
      <c r="EY46">
        <f t="shared" si="52"/>
        <v>0</v>
      </c>
      <c r="EZ46">
        <f t="shared" si="52"/>
        <v>0</v>
      </c>
      <c r="FA46">
        <f t="shared" si="52"/>
        <v>0</v>
      </c>
      <c r="FB46">
        <f t="shared" si="52"/>
        <v>0</v>
      </c>
      <c r="FC46">
        <f t="shared" si="52"/>
        <v>0</v>
      </c>
      <c r="FD46">
        <f t="shared" si="52"/>
        <v>0</v>
      </c>
      <c r="FE46">
        <f t="shared" si="52"/>
        <v>0</v>
      </c>
      <c r="FG46" s="48" t="str">
        <f t="shared" si="27"/>
        <v/>
      </c>
      <c r="FI46" s="1" t="str">
        <f t="shared" si="24"/>
        <v/>
      </c>
      <c r="FJ46">
        <f t="shared" si="25"/>
        <v>38</v>
      </c>
      <c r="FK46">
        <f>FM8-FJ45+1</f>
        <v>7</v>
      </c>
      <c r="FM46">
        <f>IF(FM45="","",IF($FI45="Y",0,INDEX(Capacity!$S$3:$T$258,MATCH(MOD(INDEX(Capacity!$V$3:$W$258,MATCH(INDEX($J45:$FE45,1,$FJ45),Capacity!$V$3:$V$258,0),2)+FM$9,255),Capacity!$S$3:$S$258,0),2)))</f>
        <v>152</v>
      </c>
      <c r="FN46">
        <f>IF(FN45="","",IF($FI45="Y",0,INDEX(Capacity!$S$3:$T$258,MATCH(MOD(INDEX(Capacity!$V$3:$W$258,MATCH(INDEX($J45:$FE45,1,$FJ45),Capacity!$V$3:$V$258,0),2)+FN$9,255),Capacity!$S$3:$S$258,0),2)))</f>
        <v>135</v>
      </c>
      <c r="FO46">
        <f>IF(FO45="","",IF($FI45="Y",0,INDEX(Capacity!$S$3:$T$258,MATCH(MOD(INDEX(Capacity!$V$3:$W$258,MATCH(INDEX($J45:$FE45,1,$FJ45),Capacity!$V$3:$V$258,0),2)+FO$9,255),Capacity!$S$3:$S$258,0),2)))</f>
        <v>107</v>
      </c>
      <c r="FP46">
        <f>IF(FP45="","",IF($FI45="Y",0,INDEX(Capacity!$S$3:$T$258,MATCH(MOD(INDEX(Capacity!$V$3:$W$258,MATCH(INDEX($J45:$FE45,1,$FJ45),Capacity!$V$3:$V$258,0),2)+FP$9,255),Capacity!$S$3:$S$258,0),2)))</f>
        <v>161</v>
      </c>
      <c r="FQ46">
        <f>IF(FQ45="","",IF($FI45="Y",0,INDEX(Capacity!$S$3:$T$258,MATCH(MOD(INDEX(Capacity!$V$3:$W$258,MATCH(INDEX($J45:$FE45,1,$FJ45),Capacity!$V$3:$V$258,0),2)+FQ$9,255),Capacity!$S$3:$S$258,0),2)))</f>
        <v>120</v>
      </c>
      <c r="FR46">
        <f>IF(FR45="","",IF($FI45="Y",0,INDEX(Capacity!$S$3:$T$258,MATCH(MOD(INDEX(Capacity!$V$3:$W$258,MATCH(INDEX($J45:$FE45,1,$FJ45),Capacity!$V$3:$V$258,0),2)+FR$9,255),Capacity!$S$3:$S$258,0),2)))</f>
        <v>169</v>
      </c>
      <c r="FS46">
        <f>IF(FS45="","",IF($FI45="Y",0,INDEX(Capacity!$S$3:$T$258,MATCH(MOD(INDEX(Capacity!$V$3:$W$258,MATCH(INDEX($J45:$FE45,1,$FJ45),Capacity!$V$3:$V$258,0),2)+FS$9,255),Capacity!$S$3:$S$258,0),2)))</f>
        <v>127</v>
      </c>
      <c r="FT46">
        <f>IF(FT45="","",IF($FI45="Y",0,INDEX(Capacity!$S$3:$T$258,MATCH(MOD(INDEX(Capacity!$V$3:$W$258,MATCH(INDEX($J45:$FE45,1,$FJ45),Capacity!$V$3:$V$258,0),2)+FT$9,255),Capacity!$S$3:$S$258,0),2)))</f>
        <v>231</v>
      </c>
      <c r="FU46">
        <f>IF(FU45="","",IF($FI45="Y",0,INDEX(Capacity!$S$3:$T$258,MATCH(MOD(INDEX(Capacity!$V$3:$W$258,MATCH(INDEX($J45:$FE45,1,$FJ45),Capacity!$V$3:$V$258,0),2)+FU$9,255),Capacity!$S$3:$S$258,0),2)))</f>
        <v>206</v>
      </c>
      <c r="FV46">
        <f>IF(FV45="","",IF($FI45="Y",0,INDEX(Capacity!$S$3:$T$258,MATCH(MOD(INDEX(Capacity!$V$3:$W$258,MATCH(INDEX($J45:$FE45,1,$FJ45),Capacity!$V$3:$V$258,0),2)+FV$9,255),Capacity!$S$3:$S$258,0),2)))</f>
        <v>140</v>
      </c>
      <c r="FW46">
        <f>IF(FW45="","",IF($FI45="Y",0,INDEX(Capacity!$S$3:$T$258,MATCH(MOD(INDEX(Capacity!$V$3:$W$258,MATCH(INDEX($J45:$FE45,1,$FJ45),Capacity!$V$3:$V$258,0),2)+FW$9,255),Capacity!$S$3:$S$258,0),2)))</f>
        <v>222</v>
      </c>
      <c r="FX46" t="str">
        <f>IF(FX45="","",IF($FI45="Y",0,INDEX(Capacity!$S$3:$T$258,MATCH(MOD(INDEX(Capacity!$V$3:$W$258,MATCH(INDEX($J45:$FE45,1,$FJ45),Capacity!$V$3:$V$258,0),2)+FX$9,255),Capacity!$S$3:$S$258,0),2)))</f>
        <v/>
      </c>
      <c r="FY46" t="str">
        <f>IF(FY45="","",IF($FI45="Y",0,INDEX(Capacity!$S$3:$T$258,MATCH(MOD(INDEX(Capacity!$V$3:$W$258,MATCH(INDEX($J45:$FE45,1,$FJ45),Capacity!$V$3:$V$258,0),2)+FY$9,255),Capacity!$S$3:$S$258,0),2)))</f>
        <v/>
      </c>
      <c r="FZ46" t="str">
        <f>IF(FZ45="","",IF($FI45="Y",0,INDEX(Capacity!$S$3:$T$258,MATCH(MOD(INDEX(Capacity!$V$3:$W$258,MATCH(INDEX($J45:$FE45,1,$FJ45),Capacity!$V$3:$V$258,0),2)+FZ$9,255),Capacity!$S$3:$S$258,0),2)))</f>
        <v/>
      </c>
      <c r="GA46" t="str">
        <f>IF(GA45="","",IF($FI45="Y",0,INDEX(Capacity!$S$3:$T$258,MATCH(MOD(INDEX(Capacity!$V$3:$W$258,MATCH(INDEX($J45:$FE45,1,$FJ45),Capacity!$V$3:$V$258,0),2)+GA$9,255),Capacity!$S$3:$S$258,0),2)))</f>
        <v/>
      </c>
      <c r="GB46" t="str">
        <f>IF(GB45="","",IF($FI45="Y",0,INDEX(Capacity!$S$3:$T$258,MATCH(MOD(INDEX(Capacity!$V$3:$W$258,MATCH(INDEX($J45:$FE45,1,$FJ45),Capacity!$V$3:$V$258,0),2)+GB$9,255),Capacity!$S$3:$S$258,0),2)))</f>
        <v/>
      </c>
      <c r="GC46" t="str">
        <f>IF(GC45="","",IF($FI45="Y",0,INDEX(Capacity!$S$3:$T$258,MATCH(MOD(INDEX(Capacity!$V$3:$W$258,MATCH(INDEX($J45:$FE45,1,$FJ45),Capacity!$V$3:$V$258,0),2)+GC$9,255),Capacity!$S$3:$S$258,0),2)))</f>
        <v/>
      </c>
      <c r="GD46" t="str">
        <f>IF(GD45="","",IF($FI45="Y",0,INDEX(Capacity!$S$3:$T$258,MATCH(MOD(INDEX(Capacity!$V$3:$W$258,MATCH(INDEX($J45:$FE45,1,$FJ45),Capacity!$V$3:$V$258,0),2)+GD$9,255),Capacity!$S$3:$S$258,0),2)))</f>
        <v/>
      </c>
      <c r="GE46" t="str">
        <f>IF(GE45="","",IF($FI45="Y",0,INDEX(Capacity!$S$3:$T$258,MATCH(MOD(INDEX(Capacity!$V$3:$W$258,MATCH(INDEX($J45:$FE45,1,$FJ45),Capacity!$V$3:$V$258,0),2)+GE$9,255),Capacity!$S$3:$S$258,0),2)))</f>
        <v/>
      </c>
      <c r="GF46" t="str">
        <f>IF(GF45="","",IF($FI45="Y",0,INDEX(Capacity!$S$3:$T$258,MATCH(MOD(INDEX(Capacity!$V$3:$W$258,MATCH(INDEX($J45:$FE45,1,$FJ45),Capacity!$V$3:$V$258,0),2)+GF$9,255),Capacity!$S$3:$S$258,0),2)))</f>
        <v/>
      </c>
      <c r="GG46" t="str">
        <f>IF(GG45="","",IF($FI45="Y",0,INDEX(Capacity!$S$3:$T$258,MATCH(MOD(INDEX(Capacity!$V$3:$W$258,MATCH(INDEX($J45:$FE45,1,$FJ45),Capacity!$V$3:$V$258,0),2)+GG$9,255),Capacity!$S$3:$S$258,0),2)))</f>
        <v/>
      </c>
      <c r="GH46" t="str">
        <f>IF(GH45="","",IF($FI45="Y",0,INDEX(Capacity!$S$3:$T$258,MATCH(MOD(INDEX(Capacity!$V$3:$W$258,MATCH(INDEX($J45:$FE45,1,$FJ45),Capacity!$V$3:$V$258,0),2)+GH$9,255),Capacity!$S$3:$S$258,0),2)))</f>
        <v/>
      </c>
      <c r="GI46" t="str">
        <f>IF(GI45="","",IF($FI45="Y",0,INDEX(Capacity!$S$3:$T$258,MATCH(MOD(INDEX(Capacity!$V$3:$W$258,MATCH(INDEX($J45:$FE45,1,$FJ45),Capacity!$V$3:$V$258,0),2)+GI$9,255),Capacity!$S$3:$S$258,0),2)))</f>
        <v/>
      </c>
      <c r="GJ46" t="str">
        <f>IF(GJ45="","",IF($FI45="Y",0,INDEX(Capacity!$S$3:$T$258,MATCH(MOD(INDEX(Capacity!$V$3:$W$258,MATCH(INDEX($J45:$FE45,1,$FJ45),Capacity!$V$3:$V$258,0),2)+GJ$9,255),Capacity!$S$3:$S$258,0),2)))</f>
        <v/>
      </c>
      <c r="GK46" t="str">
        <f>IF(GK45="","",IF($FI45="Y",0,INDEX(Capacity!$S$3:$T$258,MATCH(MOD(INDEX(Capacity!$V$3:$W$258,MATCH(INDEX($J45:$FE45,1,$FJ45),Capacity!$V$3:$V$258,0),2)+GK$9,255),Capacity!$S$3:$S$258,0),2)))</f>
        <v/>
      </c>
      <c r="GL46" t="str">
        <f>IF(GL45="","",IF($FI45="Y",0,INDEX(Capacity!$S$3:$T$258,MATCH(MOD(INDEX(Capacity!$V$3:$W$258,MATCH(INDEX($J45:$FE45,1,$FJ45),Capacity!$V$3:$V$258,0),2)+GL$9,255),Capacity!$S$3:$S$258,0),2)))</f>
        <v/>
      </c>
      <c r="GM46" t="str">
        <f>IF(GM45="","",IF($FI45="Y",0,INDEX(Capacity!$S$3:$T$258,MATCH(MOD(INDEX(Capacity!$V$3:$W$258,MATCH(INDEX($J45:$FE45,1,$FJ45),Capacity!$V$3:$V$258,0),2)+GM$9,255),Capacity!$S$3:$S$258,0),2)))</f>
        <v/>
      </c>
      <c r="GN46" t="str">
        <f>IF(GN45="","",IF($FI45="Y",0,INDEX(Capacity!$S$3:$T$258,MATCH(MOD(INDEX(Capacity!$V$3:$W$258,MATCH(INDEX($J45:$FE45,1,$FJ45),Capacity!$V$3:$V$258,0),2)+GN$9,255),Capacity!$S$3:$S$258,0),2)))</f>
        <v/>
      </c>
      <c r="GO46" t="str">
        <f>IF(GO45="","",IF($FI45="Y",0,INDEX(Capacity!$S$3:$T$258,MATCH(MOD(INDEX(Capacity!$V$3:$W$258,MATCH(INDEX($J45:$FE45,1,$FJ45),Capacity!$V$3:$V$258,0),2)+GO$9,255),Capacity!$S$3:$S$258,0),2)))</f>
        <v/>
      </c>
      <c r="GP46" t="str">
        <f>IF(GP45="","",IF($FI45="Y",0,INDEX(Capacity!$S$3:$T$258,MATCH(MOD(INDEX(Capacity!$V$3:$W$258,MATCH(INDEX($J45:$FE45,1,$FJ45),Capacity!$V$3:$V$258,0),2)+GP$9,255),Capacity!$S$3:$S$258,0),2)))</f>
        <v/>
      </c>
      <c r="GQ46" t="str">
        <f>IF(GQ45="","",IF($FI45="Y",0,INDEX(Capacity!$S$3:$T$258,MATCH(MOD(INDEX(Capacity!$V$3:$W$258,MATCH(INDEX($J45:$FE45,1,$FJ45),Capacity!$V$3:$V$258,0),2)+GQ$9,255),Capacity!$S$3:$S$258,0),2)))</f>
        <v/>
      </c>
      <c r="GR46" t="str">
        <f>IF(GR45="","",IF($FI45="Y",0,INDEX(Capacity!$S$3:$T$258,MATCH(MOD(INDEX(Capacity!$V$3:$W$258,MATCH(INDEX($J45:$FE45,1,$FJ45),Capacity!$V$3:$V$258,0),2)+GR$9,255),Capacity!$S$3:$S$258,0),2)))</f>
        <v/>
      </c>
      <c r="GS46" t="str">
        <f>IF(GS45="","",IF($FI45="Y",0,INDEX(Capacity!$S$3:$T$258,MATCH(MOD(INDEX(Capacity!$V$3:$W$258,MATCH(INDEX($J45:$FE45,1,$FJ45),Capacity!$V$3:$V$258,0),2)+GS$9,255),Capacity!$S$3:$S$258,0),2)))</f>
        <v/>
      </c>
      <c r="GT46" t="str">
        <f>IF(GT45="","",IF($FI45="Y",0,INDEX(Capacity!$S$3:$T$258,MATCH(MOD(INDEX(Capacity!$V$3:$W$258,MATCH(INDEX($J45:$FE45,1,$FJ45),Capacity!$V$3:$V$258,0),2)+GT$9,255),Capacity!$S$3:$S$258,0),2)))</f>
        <v/>
      </c>
      <c r="GU46" t="str">
        <f>IF(GU45="","",IF($FI45="Y",0,INDEX(Capacity!$S$3:$T$258,MATCH(MOD(INDEX(Capacity!$V$3:$W$258,MATCH(INDEX($J45:$FE45,1,$FJ45),Capacity!$V$3:$V$258,0),2)+GU$9,255),Capacity!$S$3:$S$258,0),2)))</f>
        <v/>
      </c>
      <c r="GV46" t="str">
        <f>IF(GV45="","",IF($FI45="Y",0,INDEX(Capacity!$S$3:$T$258,MATCH(MOD(INDEX(Capacity!$V$3:$W$258,MATCH(INDEX($J45:$FE45,1,$FJ45),Capacity!$V$3:$V$258,0),2)+GV$9,255),Capacity!$S$3:$S$258,0),2)))</f>
        <v/>
      </c>
      <c r="GW46" t="str">
        <f>IF(GW45="","",IF($FI45="Y",0,INDEX(Capacity!$S$3:$T$258,MATCH(MOD(INDEX(Capacity!$V$3:$W$258,MATCH(INDEX($J45:$FE45,1,$FJ45),Capacity!$V$3:$V$258,0),2)+GW$9,255),Capacity!$S$3:$S$258,0),2)))</f>
        <v/>
      </c>
      <c r="GX46" t="str">
        <f>IF(GX45="","",IF($FI45="Y",0,INDEX(Capacity!$S$3:$T$258,MATCH(MOD(INDEX(Capacity!$V$3:$W$258,MATCH(INDEX($J45:$FE45,1,$FJ45),Capacity!$V$3:$V$258,0),2)+GX$9,255),Capacity!$S$3:$S$258,0),2)))</f>
        <v/>
      </c>
      <c r="GY46" t="str">
        <f>IF(GY45="","",IF($FI45="Y",0,INDEX(Capacity!$S$3:$T$258,MATCH(MOD(INDEX(Capacity!$V$3:$W$258,MATCH(INDEX($J45:$FE45,1,$FJ45),Capacity!$V$3:$V$258,0),2)+GY$9,255),Capacity!$S$3:$S$258,0),2)))</f>
        <v/>
      </c>
      <c r="GZ46" t="str">
        <f>IF(GZ45="","",IF($FI45="Y",0,INDEX(Capacity!$S$3:$T$258,MATCH(MOD(INDEX(Capacity!$V$3:$W$258,MATCH(INDEX($J45:$FE45,1,$FJ45),Capacity!$V$3:$V$258,0),2)+GZ$9,255),Capacity!$S$3:$S$258,0),2)))</f>
        <v/>
      </c>
      <c r="HA46" t="str">
        <f>IF(HA45="","",IF($FI45="Y",0,INDEX(Capacity!$S$3:$T$258,MATCH(MOD(INDEX(Capacity!$V$3:$W$258,MATCH(INDEX($J45:$FE45,1,$FJ45),Capacity!$V$3:$V$258,0),2)+HA$9,255),Capacity!$S$3:$S$258,0),2)))</f>
        <v/>
      </c>
      <c r="HB46" t="str">
        <f>IF(HB45="","",IF($FI45="Y",0,INDEX(Capacity!$S$3:$T$258,MATCH(MOD(INDEX(Capacity!$V$3:$W$258,MATCH(INDEX($J45:$FE45,1,$FJ45),Capacity!$V$3:$V$258,0),2)+HB$9,255),Capacity!$S$3:$S$258,0),2)))</f>
        <v/>
      </c>
      <c r="HC46" t="str">
        <f>IF(HC45="","",IF($FI45="Y",0,INDEX(Capacity!$S$3:$T$258,MATCH(MOD(INDEX(Capacity!$V$3:$W$258,MATCH(INDEX($J45:$FE45,1,$FJ45),Capacity!$V$3:$V$258,0),2)+HC$9,255),Capacity!$S$3:$S$258,0),2)))</f>
        <v/>
      </c>
      <c r="HD46" t="str">
        <f>IF(HD45="","",IF($FI45="Y",0,INDEX(Capacity!$S$3:$T$258,MATCH(MOD(INDEX(Capacity!$V$3:$W$258,MATCH(INDEX($J45:$FE45,1,$FJ45),Capacity!$V$3:$V$258,0),2)+HD$9,255),Capacity!$S$3:$S$258,0),2)))</f>
        <v/>
      </c>
      <c r="HE46" t="str">
        <f>IF(HE45="","",IF($FI45="Y",0,INDEX(Capacity!$S$3:$T$258,MATCH(MOD(INDEX(Capacity!$V$3:$W$258,MATCH(INDEX($J45:$FE45,1,$FJ45),Capacity!$V$3:$V$258,0),2)+HE$9,255),Capacity!$S$3:$S$258,0),2)))</f>
        <v/>
      </c>
      <c r="HF46" t="str">
        <f>IF(HF45="","",IF($FI45="Y",0,INDEX(Capacity!$S$3:$T$258,MATCH(MOD(INDEX(Capacity!$V$3:$W$258,MATCH(INDEX($J45:$FE45,1,$FJ45),Capacity!$V$3:$V$258,0),2)+HF$9,255),Capacity!$S$3:$S$258,0),2)))</f>
        <v/>
      </c>
      <c r="HG46" t="str">
        <f>IF(HG45="","",IF($FI45="Y",0,INDEX(Capacity!$S$3:$T$258,MATCH(MOD(INDEX(Capacity!$V$3:$W$258,MATCH(INDEX($J45:$FE45,1,$FJ45),Capacity!$V$3:$V$258,0),2)+HG$9,255),Capacity!$S$3:$S$258,0),2)))</f>
        <v/>
      </c>
      <c r="HH46" t="str">
        <f>IF(HH45="","",IF($FI45="Y",0,INDEX(Capacity!$S$3:$T$258,MATCH(MOD(INDEX(Capacity!$V$3:$W$258,MATCH(INDEX($J45:$FE45,1,$FJ45),Capacity!$V$3:$V$258,0),2)+HH$9,255),Capacity!$S$3:$S$258,0),2)))</f>
        <v/>
      </c>
      <c r="HI46" t="str">
        <f>IF(HI45="","",IF($FI45="Y",0,INDEX(Capacity!$S$3:$T$258,MATCH(MOD(INDEX(Capacity!$V$3:$W$258,MATCH(INDEX($J45:$FE45,1,$FJ45),Capacity!$V$3:$V$258,0),2)+HI$9,255),Capacity!$S$3:$S$258,0),2)))</f>
        <v/>
      </c>
      <c r="HJ46" t="str">
        <f>IF(HJ45="","",IF($FI45="Y",0,INDEX(Capacity!$S$3:$T$258,MATCH(MOD(INDEX(Capacity!$V$3:$W$258,MATCH(INDEX($J45:$FE45,1,$FJ45),Capacity!$V$3:$V$258,0),2)+HJ$9,255),Capacity!$S$3:$S$258,0),2)))</f>
        <v/>
      </c>
      <c r="HK46" t="str">
        <f>IF(HK45="","",IF($FI45="Y",0,INDEX(Capacity!$S$3:$T$258,MATCH(MOD(INDEX(Capacity!$V$3:$W$258,MATCH(INDEX($J45:$FE45,1,$FJ45),Capacity!$V$3:$V$258,0),2)+HK$9,255),Capacity!$S$3:$S$258,0),2)))</f>
        <v/>
      </c>
      <c r="HL46" t="str">
        <f>IF(HL45="","",IF($FI45="Y",0,INDEX(Capacity!$S$3:$T$258,MATCH(MOD(INDEX(Capacity!$V$3:$W$258,MATCH(INDEX($J45:$FE45,1,$FJ45),Capacity!$V$3:$V$258,0),2)+HL$9,255),Capacity!$S$3:$S$258,0),2)))</f>
        <v/>
      </c>
      <c r="HM46" t="str">
        <f>IF(HM45="","",IF($FI45="Y",0,INDEX(Capacity!$S$3:$T$258,MATCH(MOD(INDEX(Capacity!$V$3:$W$258,MATCH(INDEX($J45:$FE45,1,$FJ45),Capacity!$V$3:$V$258,0),2)+HM$9,255),Capacity!$S$3:$S$258,0),2)))</f>
        <v/>
      </c>
      <c r="HN46" t="str">
        <f>IF(HN45="","",IF($FI45="Y",0,INDEX(Capacity!$S$3:$T$258,MATCH(MOD(INDEX(Capacity!$V$3:$W$258,MATCH(INDEX($J45:$FE45,1,$FJ45),Capacity!$V$3:$V$258,0),2)+HN$9,255),Capacity!$S$3:$S$258,0),2)))</f>
        <v/>
      </c>
      <c r="HO46" t="str">
        <f>IF(HO45="","",IF($FI45="Y",0,INDEX(Capacity!$S$3:$T$258,MATCH(MOD(INDEX(Capacity!$V$3:$W$258,MATCH(INDEX($J45:$FE45,1,$FJ45),Capacity!$V$3:$V$258,0),2)+HO$9,255),Capacity!$S$3:$S$258,0),2)))</f>
        <v/>
      </c>
      <c r="HP46" t="str">
        <f>IF(HP45="","",IF($FI45="Y",0,INDEX(Capacity!$S$3:$T$258,MATCH(MOD(INDEX(Capacity!$V$3:$W$258,MATCH(INDEX($J45:$FE45,1,$FJ45),Capacity!$V$3:$V$258,0),2)+HP$9,255),Capacity!$S$3:$S$258,0),2)))</f>
        <v/>
      </c>
      <c r="HQ46" t="str">
        <f>IF(HQ45="","",IF($FI45="Y",0,INDEX(Capacity!$S$3:$T$258,MATCH(MOD(INDEX(Capacity!$V$3:$W$258,MATCH(INDEX($J45:$FE45,1,$FJ45),Capacity!$V$3:$V$258,0),2)+HQ$9,255),Capacity!$S$3:$S$258,0),2)))</f>
        <v/>
      </c>
      <c r="HR46" t="str">
        <f>IF(HR45="","",IF($FI45="Y",0,INDEX(Capacity!$S$3:$T$258,MATCH(MOD(INDEX(Capacity!$V$3:$W$258,MATCH(INDEX($J45:$FE45,1,$FJ45),Capacity!$V$3:$V$258,0),2)+HR$9,255),Capacity!$S$3:$S$258,0),2)))</f>
        <v/>
      </c>
      <c r="HS46" t="str">
        <f>IF(HS45="","",IF($FI45="Y",0,INDEX(Capacity!$S$3:$T$258,MATCH(MOD(INDEX(Capacity!$V$3:$W$258,MATCH(INDEX($J45:$FE45,1,$FJ45),Capacity!$V$3:$V$258,0),2)+HS$9,255),Capacity!$S$3:$S$258,0),2)))</f>
        <v/>
      </c>
      <c r="HT46" t="str">
        <f>IF(HT45="","",IF($FI45="Y",0,INDEX(Capacity!$S$3:$T$258,MATCH(MOD(INDEX(Capacity!$V$3:$W$258,MATCH(INDEX($J45:$FE45,1,$FJ45),Capacity!$V$3:$V$258,0),2)+HT$9,255),Capacity!$S$3:$S$258,0),2)))</f>
        <v/>
      </c>
      <c r="HU46" t="str">
        <f>IF(HU45="","",IF($FI45="Y",0,INDEX(Capacity!$S$3:$T$258,MATCH(MOD(INDEX(Capacity!$V$3:$W$258,MATCH(INDEX($J45:$FE45,1,$FJ45),Capacity!$V$3:$V$258,0),2)+HU$9,255),Capacity!$S$3:$S$258,0),2)))</f>
        <v/>
      </c>
      <c r="HV46" t="str">
        <f>IF(HV45="","",IF($FI45="Y",0,INDEX(Capacity!$S$3:$T$258,MATCH(MOD(INDEX(Capacity!$V$3:$W$258,MATCH(INDEX($J45:$FE45,1,$FJ45),Capacity!$V$3:$V$258,0),2)+HV$9,255),Capacity!$S$3:$S$258,0),2)))</f>
        <v/>
      </c>
      <c r="HW46" t="str">
        <f>IF(HW45="","",IF($FI45="Y",0,INDEX(Capacity!$S$3:$T$258,MATCH(MOD(INDEX(Capacity!$V$3:$W$258,MATCH(INDEX($J45:$FE45,1,$FJ45),Capacity!$V$3:$V$258,0),2)+HW$9,255),Capacity!$S$3:$S$258,0),2)))</f>
        <v/>
      </c>
      <c r="HX46" t="str">
        <f>IF(HX45="","",IF($FI45="Y",0,INDEX(Capacity!$S$3:$T$258,MATCH(MOD(INDEX(Capacity!$V$3:$W$258,MATCH(INDEX($J45:$FE45,1,$FJ45),Capacity!$V$3:$V$258,0),2)+HX$9,255),Capacity!$S$3:$S$258,0),2)))</f>
        <v/>
      </c>
      <c r="HY46" t="str">
        <f>IF(HY45="","",IF($FI45="Y",0,INDEX(Capacity!$S$3:$T$258,MATCH(MOD(INDEX(Capacity!$V$3:$W$258,MATCH(INDEX($J45:$FE45,1,$FJ45),Capacity!$V$3:$V$258,0),2)+HY$9,255),Capacity!$S$3:$S$258,0),2)))</f>
        <v/>
      </c>
      <c r="HZ46" t="str">
        <f>IF(HZ45="","",IF($FI45="Y",0,INDEX(Capacity!$S$3:$T$258,MATCH(MOD(INDEX(Capacity!$V$3:$W$258,MATCH(INDEX($J45:$FE45,1,$FJ45),Capacity!$V$3:$V$258,0),2)+HZ$9,255),Capacity!$S$3:$S$258,0),2)))</f>
        <v/>
      </c>
      <c r="IA46" t="str">
        <f>IF(IA45="","",IF($FI45="Y",0,INDEX(Capacity!$S$3:$T$258,MATCH(MOD(INDEX(Capacity!$V$3:$W$258,MATCH(INDEX($J45:$FE45,1,$FJ45),Capacity!$V$3:$V$258,0),2)+IA$9,255),Capacity!$S$3:$S$258,0),2)))</f>
        <v/>
      </c>
      <c r="IB46" t="str">
        <f>IF(IB45="","",IF($FI45="Y",0,INDEX(Capacity!$S$3:$T$258,MATCH(MOD(INDEX(Capacity!$V$3:$W$258,MATCH(INDEX($J45:$FE45,1,$FJ45),Capacity!$V$3:$V$258,0),2)+IB$9,255),Capacity!$S$3:$S$258,0),2)))</f>
        <v/>
      </c>
      <c r="IC46" t="str">
        <f>IF(IC45="","",IF($FI45="Y",0,INDEX(Capacity!$S$3:$T$258,MATCH(MOD(INDEX(Capacity!$V$3:$W$258,MATCH(INDEX($J45:$FE45,1,$FJ45),Capacity!$V$3:$V$258,0),2)+IC$9,255),Capacity!$S$3:$S$258,0),2)))</f>
        <v/>
      </c>
      <c r="ID46" t="str">
        <f>IF(ID45="","",IF($FI45="Y",0,INDEX(Capacity!$S$3:$T$258,MATCH(MOD(INDEX(Capacity!$V$3:$W$258,MATCH(INDEX($J45:$FE45,1,$FJ45),Capacity!$V$3:$V$258,0),2)+ID$9,255),Capacity!$S$3:$S$258,0),2)))</f>
        <v/>
      </c>
      <c r="IE46" t="str">
        <f>IF(IE45="","",IF($FI45="Y",0,INDEX(Capacity!$S$3:$T$258,MATCH(MOD(INDEX(Capacity!$V$3:$W$258,MATCH(INDEX($J45:$FE45,1,$FJ45),Capacity!$V$3:$V$258,0),2)+IE$9,255),Capacity!$S$3:$S$258,0),2)))</f>
        <v/>
      </c>
      <c r="IF46" t="str">
        <f>IF(IF45="","",IF($FI45="Y",0,INDEX(Capacity!$S$3:$T$258,MATCH(MOD(INDEX(Capacity!$V$3:$W$258,MATCH(INDEX($J45:$FE45,1,$FJ45),Capacity!$V$3:$V$258,0),2)+IF$9,255),Capacity!$S$3:$S$258,0),2)))</f>
        <v/>
      </c>
      <c r="IG46" t="str">
        <f>IF(IG45="","",IF($FI45="Y",0,INDEX(Capacity!$S$3:$T$258,MATCH(MOD(INDEX(Capacity!$V$3:$W$258,MATCH(INDEX($J45:$FE45,1,$FJ45),Capacity!$V$3:$V$258,0),2)+IG$9,255),Capacity!$S$3:$S$258,0),2)))</f>
        <v/>
      </c>
      <c r="IH46" t="str">
        <f>IF(IH45="","",IF($FI45="Y",0,INDEX(Capacity!$S$3:$T$258,MATCH(MOD(INDEX(Capacity!$V$3:$W$258,MATCH(INDEX($J45:$FE45,1,$FJ45),Capacity!$V$3:$V$258,0),2)+IH$9,255),Capacity!$S$3:$S$258,0),2)))</f>
        <v/>
      </c>
      <c r="II46" t="str">
        <f>IF(II45="","",IF($FI45="Y",0,INDEX(Capacity!$S$3:$T$258,MATCH(MOD(INDEX(Capacity!$V$3:$W$258,MATCH(INDEX($J45:$FE45,1,$FJ45),Capacity!$V$3:$V$258,0),2)+II$9,255),Capacity!$S$3:$S$258,0),2)))</f>
        <v/>
      </c>
      <c r="IJ46" t="str">
        <f>IF(IJ45="","",IF($FI45="Y",0,INDEX(Capacity!$S$3:$T$258,MATCH(MOD(INDEX(Capacity!$V$3:$W$258,MATCH(INDEX($J45:$FE45,1,$FJ45),Capacity!$V$3:$V$258,0),2)+IJ$9,255),Capacity!$S$3:$S$258,0),2)))</f>
        <v/>
      </c>
      <c r="IK46" t="str">
        <f>IF(IK45="","",IF($FI45="Y",0,INDEX(Capacity!$S$3:$T$258,MATCH(MOD(INDEX(Capacity!$V$3:$W$258,MATCH(INDEX($J45:$FE45,1,$FJ45),Capacity!$V$3:$V$258,0),2)+IK$9,255),Capacity!$S$3:$S$258,0),2)))</f>
        <v/>
      </c>
      <c r="IL46" t="str">
        <f>IF(IL45="","",IF($FI45="Y",0,INDEX(Capacity!$S$3:$T$258,MATCH(MOD(INDEX(Capacity!$V$3:$W$258,MATCH(INDEX($J45:$FE45,1,$FJ45),Capacity!$V$3:$V$258,0),2)+IL$9,255),Capacity!$S$3:$S$258,0),2)))</f>
        <v/>
      </c>
      <c r="IM46" t="str">
        <f>IF(IM45="","",IF($FI45="Y",0,INDEX(Capacity!$S$3:$T$258,MATCH(MOD(INDEX(Capacity!$V$3:$W$258,MATCH(INDEX($J45:$FE45,1,$FJ45),Capacity!$V$3:$V$258,0),2)+IM$9,255),Capacity!$S$3:$S$258,0),2)))</f>
        <v/>
      </c>
      <c r="IN46" t="str">
        <f>IF(IN45="","",IF($FI45="Y",0,INDEX(Capacity!$S$3:$T$258,MATCH(MOD(INDEX(Capacity!$V$3:$W$258,MATCH(INDEX($J45:$FE45,1,$FJ45),Capacity!$V$3:$V$258,0),2)+IN$9,255),Capacity!$S$3:$S$258,0),2)))</f>
        <v/>
      </c>
      <c r="IO46" t="str">
        <f>IF(IO45="","",IF($FI45="Y",0,INDEX(Capacity!$S$3:$T$258,MATCH(MOD(INDEX(Capacity!$V$3:$W$258,MATCH(INDEX($J45:$FE45,1,$FJ45),Capacity!$V$3:$V$258,0),2)+IO$9,255),Capacity!$S$3:$S$258,0),2)))</f>
        <v/>
      </c>
      <c r="IP46" t="str">
        <f>IF(IP45="","",IF($FI45="Y",0,INDEX(Capacity!$S$3:$T$258,MATCH(MOD(INDEX(Capacity!$V$3:$W$258,MATCH(INDEX($J45:$FE45,1,$FJ45),Capacity!$V$3:$V$258,0),2)+IP$9,255),Capacity!$S$3:$S$258,0),2)))</f>
        <v/>
      </c>
      <c r="IQ46" t="str">
        <f>IF(IQ45="","",IF($FI45="Y",0,INDEX(Capacity!$S$3:$T$258,MATCH(MOD(INDEX(Capacity!$V$3:$W$258,MATCH(INDEX($J45:$FE45,1,$FJ45),Capacity!$V$3:$V$258,0),2)+IQ$9,255),Capacity!$S$3:$S$258,0),2)))</f>
        <v/>
      </c>
      <c r="IR46" t="str">
        <f>IF(IR45="","",IF($FI45="Y",0,INDEX(Capacity!$S$3:$T$258,MATCH(MOD(INDEX(Capacity!$V$3:$W$258,MATCH(INDEX($J45:$FE45,1,$FJ45),Capacity!$V$3:$V$258,0),2)+IR$9,255),Capacity!$S$3:$S$258,0),2)))</f>
        <v/>
      </c>
      <c r="IS46" t="str">
        <f>IF(IS45="","",IF($FI45="Y",0,INDEX(Capacity!$S$3:$T$258,MATCH(MOD(INDEX(Capacity!$V$3:$W$258,MATCH(INDEX($J45:$FE45,1,$FJ45),Capacity!$V$3:$V$258,0),2)+IS$9,255),Capacity!$S$3:$S$258,0),2)))</f>
        <v/>
      </c>
      <c r="IT46" t="str">
        <f>IF(IT45="","",IF($FI45="Y",0,INDEX(Capacity!$S$3:$T$258,MATCH(MOD(INDEX(Capacity!$V$3:$W$258,MATCH(INDEX($J45:$FE45,1,$FJ45),Capacity!$V$3:$V$258,0),2)+IT$9,255),Capacity!$S$3:$S$258,0),2)))</f>
        <v/>
      </c>
      <c r="IU46" t="str">
        <f>IF(IU45="","",IF($FI45="Y",0,INDEX(Capacity!$S$3:$T$258,MATCH(MOD(INDEX(Capacity!$V$3:$W$258,MATCH(INDEX($J45:$FE45,1,$FJ45),Capacity!$V$3:$V$258,0),2)+IU$9,255),Capacity!$S$3:$S$258,0),2)))</f>
        <v/>
      </c>
      <c r="IV46" t="str">
        <f>IF(IV45="","",IF($FI45="Y",0,INDEX(Capacity!$S$3:$T$258,MATCH(MOD(INDEX(Capacity!$V$3:$W$258,MATCH(INDEX($J45:$FE45,1,$FJ45),Capacity!$V$3:$V$258,0),2)+IV$9,255),Capacity!$S$3:$S$258,0),2)))</f>
        <v/>
      </c>
      <c r="IW46" t="str">
        <f>IF(IW45="","",IF($FI45="Y",0,INDEX(Capacity!$S$3:$T$258,MATCH(MOD(INDEX(Capacity!$V$3:$W$258,MATCH(INDEX($J45:$FE45,1,$FJ45),Capacity!$V$3:$V$258,0),2)+IW$9,255),Capacity!$S$3:$S$258,0),2)))</f>
        <v/>
      </c>
      <c r="IX46" t="str">
        <f>IF(IX45="","",IF($FI45="Y",0,INDEX(Capacity!$S$3:$T$258,MATCH(MOD(INDEX(Capacity!$V$3:$W$258,MATCH(INDEX($J45:$FE45,1,$FJ45),Capacity!$V$3:$V$258,0),2)+IX$9,255),Capacity!$S$3:$S$258,0),2)))</f>
        <v/>
      </c>
      <c r="IY46" t="str">
        <f>IF(IY45="","",IF($FI45="Y",0,INDEX(Capacity!$S$3:$T$258,MATCH(MOD(INDEX(Capacity!$V$3:$W$258,MATCH(INDEX($J45:$FE45,1,$FJ45),Capacity!$V$3:$V$258,0),2)+IY$9,255),Capacity!$S$3:$S$258,0),2)))</f>
        <v/>
      </c>
      <c r="IZ46" t="str">
        <f>IF(IZ45="","",IF($FI45="Y",0,INDEX(Capacity!$S$3:$T$258,MATCH(MOD(INDEX(Capacity!$V$3:$W$258,MATCH(INDEX($J45:$FE45,1,$FJ45),Capacity!$V$3:$V$258,0),2)+IZ$9,255),Capacity!$S$3:$S$258,0),2)))</f>
        <v/>
      </c>
      <c r="JA46" t="str">
        <f>IF(JA45="","",IF($FI45="Y",0,INDEX(Capacity!$S$3:$T$258,MATCH(MOD(INDEX(Capacity!$V$3:$W$258,MATCH(INDEX($J45:$FE45,1,$FJ45),Capacity!$V$3:$V$258,0),2)+JA$9,255),Capacity!$S$3:$S$258,0),2)))</f>
        <v/>
      </c>
      <c r="JB46" t="str">
        <f>IF(JB45="","",IF($FI45="Y",0,INDEX(Capacity!$S$3:$T$258,MATCH(MOD(INDEX(Capacity!$V$3:$W$258,MATCH(INDEX($J45:$FE45,1,$FJ45),Capacity!$V$3:$V$258,0),2)+JB$9,255),Capacity!$S$3:$S$258,0),2)))</f>
        <v/>
      </c>
      <c r="JC46" t="str">
        <f>IF(JC45="","",IF($FI45="Y",0,INDEX(Capacity!$S$3:$T$258,MATCH(MOD(INDEX(Capacity!$V$3:$W$258,MATCH(INDEX($J45:$FE45,1,$FJ45),Capacity!$V$3:$V$258,0),2)+JC$9,255),Capacity!$S$3:$S$258,0),2)))</f>
        <v/>
      </c>
      <c r="JD46" t="str">
        <f>IF(JD45="","",IF($FI45="Y",0,INDEX(Capacity!$S$3:$T$258,MATCH(MOD(INDEX(Capacity!$V$3:$W$258,MATCH(INDEX($J45:$FE45,1,$FJ45),Capacity!$V$3:$V$258,0),2)+JD$9,255),Capacity!$S$3:$S$258,0),2)))</f>
        <v/>
      </c>
      <c r="JE46" t="str">
        <f>IF(JE45="","",IF($FI45="Y",0,INDEX(Capacity!$S$3:$T$258,MATCH(MOD(INDEX(Capacity!$V$3:$W$258,MATCH(INDEX($J45:$FE45,1,$FJ45),Capacity!$V$3:$V$258,0),2)+JE$9,255),Capacity!$S$3:$S$258,0),2)))</f>
        <v/>
      </c>
      <c r="JF46" t="str">
        <f>IF(JF45="","",IF($FI45="Y",0,INDEX(Capacity!$S$3:$T$258,MATCH(MOD(INDEX(Capacity!$V$3:$W$258,MATCH(INDEX($J45:$FE45,1,$FJ45),Capacity!$V$3:$V$258,0),2)+JF$9,255),Capacity!$S$3:$S$258,0),2)))</f>
        <v/>
      </c>
      <c r="JG46" t="str">
        <f>IF(JG45="","",IF($FI45="Y",0,INDEX(Capacity!$S$3:$T$258,MATCH(MOD(INDEX(Capacity!$V$3:$W$258,MATCH(INDEX($J45:$FE45,1,$FJ45),Capacity!$V$3:$V$258,0),2)+JG$9,255),Capacity!$S$3:$S$258,0),2)))</f>
        <v/>
      </c>
      <c r="JH46" t="str">
        <f>IF(JH45="","",IF($FI45="Y",0,INDEX(Capacity!$S$3:$T$258,MATCH(MOD(INDEX(Capacity!$V$3:$W$258,MATCH(INDEX($J45:$FE45,1,$FJ45),Capacity!$V$3:$V$258,0),2)+JH$9,255),Capacity!$S$3:$S$258,0),2)))</f>
        <v/>
      </c>
      <c r="JI46" t="str">
        <f>IF(JI45="","",IF($FI45="Y",0,INDEX(Capacity!$S$3:$T$258,MATCH(MOD(INDEX(Capacity!$V$3:$W$258,MATCH(INDEX($J45:$FE45,1,$FJ45),Capacity!$V$3:$V$258,0),2)+JI$9,255),Capacity!$S$3:$S$258,0),2)))</f>
        <v/>
      </c>
      <c r="JJ46" t="str">
        <f>IF(JJ45="","",IF($FI45="Y",0,INDEX(Capacity!$S$3:$T$258,MATCH(MOD(INDEX(Capacity!$V$3:$W$258,MATCH(INDEX($J45:$FE45,1,$FJ45),Capacity!$V$3:$V$258,0),2)+JJ$9,255),Capacity!$S$3:$S$258,0),2)))</f>
        <v/>
      </c>
      <c r="JK46" t="str">
        <f>IF(JK45="","",IF($FI45="Y",0,INDEX(Capacity!$S$3:$T$258,MATCH(MOD(INDEX(Capacity!$V$3:$W$258,MATCH(INDEX($J45:$FE45,1,$FJ45),Capacity!$V$3:$V$258,0),2)+JK$9,255),Capacity!$S$3:$S$258,0),2)))</f>
        <v/>
      </c>
      <c r="JL46" t="str">
        <f>IF(JL45="","",IF($FI45="Y",0,INDEX(Capacity!$S$3:$T$258,MATCH(MOD(INDEX(Capacity!$V$3:$W$258,MATCH(INDEX($J45:$FE45,1,$FJ45),Capacity!$V$3:$V$258,0),2)+JL$9,255),Capacity!$S$3:$S$258,0),2)))</f>
        <v/>
      </c>
      <c r="JM46" t="str">
        <f>IF(JM45="","",IF($FI45="Y",0,INDEX(Capacity!$S$3:$T$258,MATCH(MOD(INDEX(Capacity!$V$3:$W$258,MATCH(INDEX($J45:$FE45,1,$FJ45),Capacity!$V$3:$V$258,0),2)+JM$9,255),Capacity!$S$3:$S$258,0),2)))</f>
        <v/>
      </c>
      <c r="JN46" t="str">
        <f>IF(JN45="","",IF($FI45="Y",0,INDEX(Capacity!$S$3:$T$258,MATCH(MOD(INDEX(Capacity!$V$3:$W$258,MATCH(INDEX($J45:$FE45,1,$FJ45),Capacity!$V$3:$V$258,0),2)+JN$9,255),Capacity!$S$3:$S$258,0),2)))</f>
        <v/>
      </c>
      <c r="JO46" t="str">
        <f>IF(JO45="","",IF($FI45="Y",0,INDEX(Capacity!$S$3:$T$258,MATCH(MOD(INDEX(Capacity!$V$3:$W$258,MATCH(INDEX($J45:$FE45,1,$FJ45),Capacity!$V$3:$V$258,0),2)+JO$9,255),Capacity!$S$3:$S$258,0),2)))</f>
        <v/>
      </c>
      <c r="JP46" t="str">
        <f>IF(JP45="","",IF($FI45="Y",0,INDEX(Capacity!$S$3:$T$258,MATCH(MOD(INDEX(Capacity!$V$3:$W$258,MATCH(INDEX($J45:$FE45,1,$FJ45),Capacity!$V$3:$V$258,0),2)+JP$9,255),Capacity!$S$3:$S$258,0),2)))</f>
        <v/>
      </c>
      <c r="JQ46" t="str">
        <f>IF(JQ45="","",IF($FI45="Y",0,INDEX(Capacity!$S$3:$T$258,MATCH(MOD(INDEX(Capacity!$V$3:$W$258,MATCH(INDEX($J45:$FE45,1,$FJ45),Capacity!$V$3:$V$258,0),2)+JQ$9,255),Capacity!$S$3:$S$258,0),2)))</f>
        <v/>
      </c>
      <c r="JR46" t="str">
        <f>IF(JR45="","",IF($FI45="Y",0,INDEX(Capacity!$S$3:$T$258,MATCH(MOD(INDEX(Capacity!$V$3:$W$258,MATCH(INDEX($J45:$FE45,1,$FJ45),Capacity!$V$3:$V$258,0),2)+JR$9,255),Capacity!$S$3:$S$258,0),2)))</f>
        <v/>
      </c>
      <c r="JS46" t="str">
        <f>IF(JS45="","",IF($FI45="Y",0,INDEX(Capacity!$S$3:$T$258,MATCH(MOD(INDEX(Capacity!$V$3:$W$258,MATCH(INDEX($J45:$FE45,1,$FJ45),Capacity!$V$3:$V$258,0),2)+JS$9,255),Capacity!$S$3:$S$258,0),2)))</f>
        <v/>
      </c>
      <c r="JT46" t="str">
        <f>IF(JT45="","",IF($FI45="Y",0,INDEX(Capacity!$S$3:$T$258,MATCH(MOD(INDEX(Capacity!$V$3:$W$258,MATCH(INDEX($J45:$FE45,1,$FJ45),Capacity!$V$3:$V$258,0),2)+JT$9,255),Capacity!$S$3:$S$258,0),2)))</f>
        <v/>
      </c>
      <c r="JU46" t="str">
        <f>IF(JU45="","",IF($FI45="Y",0,INDEX(Capacity!$S$3:$T$258,MATCH(MOD(INDEX(Capacity!$V$3:$W$258,MATCH(INDEX($J45:$FE45,1,$FJ45),Capacity!$V$3:$V$258,0),2)+JU$9,255),Capacity!$S$3:$S$258,0),2)))</f>
        <v/>
      </c>
      <c r="JV46" t="str">
        <f>IF(JV45="","",IF($FI45="Y",0,INDEX(Capacity!$S$3:$T$258,MATCH(MOD(INDEX(Capacity!$V$3:$W$258,MATCH(INDEX($J45:$FE45,1,$FJ45),Capacity!$V$3:$V$258,0),2)+JV$9,255),Capacity!$S$3:$S$258,0),2)))</f>
        <v/>
      </c>
      <c r="JW46" t="str">
        <f>IF(JW45="","",IF($FI45="Y",0,INDEX(Capacity!$S$3:$T$258,MATCH(MOD(INDEX(Capacity!$V$3:$W$258,MATCH(INDEX($J45:$FE45,1,$FJ45),Capacity!$V$3:$V$258,0),2)+JW$9,255),Capacity!$S$3:$S$258,0),2)))</f>
        <v/>
      </c>
      <c r="JX46" t="str">
        <f>IF(JX45="","",IF($FI45="Y",0,INDEX(Capacity!$S$3:$T$258,MATCH(MOD(INDEX(Capacity!$V$3:$W$258,MATCH(INDEX($J45:$FE45,1,$FJ45),Capacity!$V$3:$V$258,0),2)+JX$9,255),Capacity!$S$3:$S$258,0),2)))</f>
        <v/>
      </c>
      <c r="JY46" t="str">
        <f>IF(JY45="","",IF($FI45="Y",0,INDEX(Capacity!$S$3:$T$258,MATCH(MOD(INDEX(Capacity!$V$3:$W$258,MATCH(INDEX($J45:$FE45,1,$FJ45),Capacity!$V$3:$V$258,0),2)+JY$9,255),Capacity!$S$3:$S$258,0),2)))</f>
        <v/>
      </c>
      <c r="JZ46" t="str">
        <f>IF(JZ45="","",IF($FI45="Y",0,INDEX(Capacity!$S$3:$T$258,MATCH(MOD(INDEX(Capacity!$V$3:$W$258,MATCH(INDEX($J45:$FE45,1,$FJ45),Capacity!$V$3:$V$258,0),2)+JZ$9,255),Capacity!$S$3:$S$258,0),2)))</f>
        <v/>
      </c>
      <c r="KA46" t="str">
        <f>IF(KA45="","",IF($FI45="Y",0,INDEX(Capacity!$S$3:$T$258,MATCH(MOD(INDEX(Capacity!$V$3:$W$258,MATCH(INDEX($J45:$FE45,1,$FJ45),Capacity!$V$3:$V$258,0),2)+KA$9,255),Capacity!$S$3:$S$258,0),2)))</f>
        <v/>
      </c>
      <c r="KB46" t="str">
        <f>IF(KB45="","",IF($FI45="Y",0,INDEX(Capacity!$S$3:$T$258,MATCH(MOD(INDEX(Capacity!$V$3:$W$258,MATCH(INDEX($J45:$FE45,1,$FJ45),Capacity!$V$3:$V$258,0),2)+KB$9,255),Capacity!$S$3:$S$258,0),2)))</f>
        <v/>
      </c>
      <c r="KC46" t="str">
        <f>IF(KC45="","",IF($FI45="Y",0,INDEX(Capacity!$S$3:$T$258,MATCH(MOD(INDEX(Capacity!$V$3:$W$258,MATCH(INDEX($J45:$FE45,1,$FJ45),Capacity!$V$3:$V$258,0),2)+KC$9,255),Capacity!$S$3:$S$258,0),2)))</f>
        <v/>
      </c>
      <c r="KD46" t="str">
        <f>IF(KD45="","",IF($FI45="Y",0,INDEX(Capacity!$S$3:$T$258,MATCH(MOD(INDEX(Capacity!$V$3:$W$258,MATCH(INDEX($J45:$FE45,1,$FJ45),Capacity!$V$3:$V$258,0),2)+KD$9,255),Capacity!$S$3:$S$258,0),2)))</f>
        <v/>
      </c>
      <c r="KE46" t="str">
        <f>IF(KE45="","",IF($FI45="Y",0,INDEX(Capacity!$S$3:$T$258,MATCH(MOD(INDEX(Capacity!$V$3:$W$258,MATCH(INDEX($J45:$FE45,1,$FJ45),Capacity!$V$3:$V$258,0),2)+KE$9,255),Capacity!$S$3:$S$258,0),2)))</f>
        <v/>
      </c>
      <c r="KF46" t="str">
        <f>IF(KF45="","",IF($FI45="Y",0,INDEX(Capacity!$S$3:$T$258,MATCH(MOD(INDEX(Capacity!$V$3:$W$258,MATCH(INDEX($J45:$FE45,1,$FJ45),Capacity!$V$3:$V$258,0),2)+KF$9,255),Capacity!$S$3:$S$258,0),2)))</f>
        <v/>
      </c>
      <c r="KG46" t="str">
        <f>IF(KG45="","",IF($FI45="Y",0,INDEX(Capacity!$S$3:$T$258,MATCH(MOD(INDEX(Capacity!$V$3:$W$258,MATCH(INDEX($J45:$FE45,1,$FJ45),Capacity!$V$3:$V$258,0),2)+KG$9,255),Capacity!$S$3:$S$258,0),2)))</f>
        <v/>
      </c>
      <c r="KH46" t="str">
        <f>IF(KH45="","",IF($FI45="Y",0,INDEX(Capacity!$S$3:$T$258,MATCH(MOD(INDEX(Capacity!$V$3:$W$258,MATCH(INDEX($J45:$FE45,1,$FJ45),Capacity!$V$3:$V$258,0),2)+KH$9,255),Capacity!$S$3:$S$258,0),2)))</f>
        <v/>
      </c>
      <c r="KI46" t="str">
        <f>IF(KI45="","",IF($FI45="Y",0,INDEX(Capacity!$S$3:$T$258,MATCH(MOD(INDEX(Capacity!$V$3:$W$258,MATCH(INDEX($J45:$FE45,1,$FJ45),Capacity!$V$3:$V$258,0),2)+KI$9,255),Capacity!$S$3:$S$258,0),2)))</f>
        <v/>
      </c>
      <c r="KJ46" t="str">
        <f>IF(KJ45="","",IF($FI45="Y",0,INDEX(Capacity!$S$3:$T$258,MATCH(MOD(INDEX(Capacity!$V$3:$W$258,MATCH(INDEX($J45:$FE45,1,$FJ45),Capacity!$V$3:$V$258,0),2)+KJ$9,255),Capacity!$S$3:$S$258,0),2)))</f>
        <v/>
      </c>
      <c r="KK46" t="str">
        <f>IF(KK45="","",IF($FI45="Y",0,INDEX(Capacity!$S$3:$T$258,MATCH(MOD(INDEX(Capacity!$V$3:$W$258,MATCH(INDEX($J45:$FE45,1,$FJ45),Capacity!$V$3:$V$258,0),2)+KK$9,255),Capacity!$S$3:$S$258,0),2)))</f>
        <v/>
      </c>
      <c r="KL46" t="str">
        <f>IF(KL45="","",IF($FI45="Y",0,INDEX(Capacity!$S$3:$T$258,MATCH(MOD(INDEX(Capacity!$V$3:$W$258,MATCH(INDEX($J45:$FE45,1,$FJ45),Capacity!$V$3:$V$258,0),2)+KL$9,255),Capacity!$S$3:$S$258,0),2)))</f>
        <v/>
      </c>
      <c r="KM46" t="str">
        <f>IF(KM45="","",IF($FI45="Y",0,INDEX(Capacity!$S$3:$T$258,MATCH(MOD(INDEX(Capacity!$V$3:$W$258,MATCH(INDEX($J45:$FE45,1,$FJ45),Capacity!$V$3:$V$258,0),2)+KM$9,255),Capacity!$S$3:$S$258,0),2)))</f>
        <v/>
      </c>
      <c r="KN46" t="str">
        <f>IF(KN45="","",IF($FI45="Y",0,INDEX(Capacity!$S$3:$T$258,MATCH(MOD(INDEX(Capacity!$V$3:$W$258,MATCH(INDEX($J45:$FE45,1,$FJ45),Capacity!$V$3:$V$258,0),2)+KN$9,255),Capacity!$S$3:$S$258,0),2)))</f>
        <v/>
      </c>
      <c r="KO46" t="str">
        <f>IF(KO45="","",IF($FI45="Y",0,INDEX(Capacity!$S$3:$T$258,MATCH(MOD(INDEX(Capacity!$V$3:$W$258,MATCH(INDEX($J45:$FE45,1,$FJ45),Capacity!$V$3:$V$258,0),2)+KO$9,255),Capacity!$S$3:$S$258,0),2)))</f>
        <v/>
      </c>
      <c r="KP46" t="str">
        <f>IF(KP45="","",IF($FI45="Y",0,INDEX(Capacity!$S$3:$T$258,MATCH(MOD(INDEX(Capacity!$V$3:$W$258,MATCH(INDEX($J45:$FE45,1,$FJ45),Capacity!$V$3:$V$258,0),2)+KP$9,255),Capacity!$S$3:$S$258,0),2)))</f>
        <v/>
      </c>
      <c r="KQ46" t="str">
        <f>IF(KQ45="","",IF($FI45="Y",0,INDEX(Capacity!$S$3:$T$258,MATCH(MOD(INDEX(Capacity!$V$3:$W$258,MATCH(INDEX($J45:$FE45,1,$FJ45),Capacity!$V$3:$V$258,0),2)+KQ$9,255),Capacity!$S$3:$S$258,0),2)))</f>
        <v/>
      </c>
      <c r="KR46" t="str">
        <f>IF(KR45="","",IF($FI45="Y",0,INDEX(Capacity!$S$3:$T$258,MATCH(MOD(INDEX(Capacity!$V$3:$W$258,MATCH(INDEX($J45:$FE45,1,$FJ45),Capacity!$V$3:$V$258,0),2)+KR$9,255),Capacity!$S$3:$S$258,0),2)))</f>
        <v/>
      </c>
      <c r="KS46" t="str">
        <f>IF(KS45="","",IF($FI45="Y",0,INDEX(Capacity!$S$3:$T$258,MATCH(MOD(INDEX(Capacity!$V$3:$W$258,MATCH(INDEX($J45:$FE45,1,$FJ45),Capacity!$V$3:$V$258,0),2)+KS$9,255),Capacity!$S$3:$S$258,0),2)))</f>
        <v/>
      </c>
      <c r="KT46" t="str">
        <f>IF(KT45="","",IF($FI45="Y",0,INDEX(Capacity!$S$3:$T$258,MATCH(MOD(INDEX(Capacity!$V$3:$W$258,MATCH(INDEX($J45:$FE45,1,$FJ45),Capacity!$V$3:$V$258,0),2)+KT$9,255),Capacity!$S$3:$S$258,0),2)))</f>
        <v/>
      </c>
      <c r="KU46" t="str">
        <f>IF(KU45="","",IF($FI45="Y",0,INDEX(Capacity!$S$3:$T$258,MATCH(MOD(INDEX(Capacity!$V$3:$W$258,MATCH(INDEX($J45:$FE45,1,$FJ45),Capacity!$V$3:$V$258,0),2)+KU$9,255),Capacity!$S$3:$S$258,0),2)))</f>
        <v/>
      </c>
      <c r="KV46" t="str">
        <f>IF(KV45="","",IF($FI45="Y",0,INDEX(Capacity!$S$3:$T$258,MATCH(MOD(INDEX(Capacity!$V$3:$W$258,MATCH(INDEX($J45:$FE45,1,$FJ45),Capacity!$V$3:$V$258,0),2)+KV$9,255),Capacity!$S$3:$S$258,0),2)))</f>
        <v/>
      </c>
      <c r="KW46" t="str">
        <f>IF(KW45="","",IF($FI45="Y",0,INDEX(Capacity!$S$3:$T$258,MATCH(MOD(INDEX(Capacity!$V$3:$W$258,MATCH(INDEX($J45:$FE45,1,$FJ45),Capacity!$V$3:$V$258,0),2)+KW$9,255),Capacity!$S$3:$S$258,0),2)))</f>
        <v/>
      </c>
      <c r="KX46" t="str">
        <f>IF(KX45="","",IF($FI45="Y",0,INDEX(Capacity!$S$3:$T$258,MATCH(MOD(INDEX(Capacity!$V$3:$W$258,MATCH(INDEX($J45:$FE45,1,$FJ45),Capacity!$V$3:$V$258,0),2)+KX$9,255),Capacity!$S$3:$S$258,0),2)))</f>
        <v/>
      </c>
      <c r="KY46" t="str">
        <f>IF(KY45="","",IF($FI45="Y",0,INDEX(Capacity!$S$3:$T$258,MATCH(MOD(INDEX(Capacity!$V$3:$W$258,MATCH(INDEX($J45:$FE45,1,$FJ45),Capacity!$V$3:$V$258,0),2)+KY$9,255),Capacity!$S$3:$S$258,0),2)))</f>
        <v/>
      </c>
      <c r="KZ46" t="str">
        <f>IF(KZ45="","",IF($FI45="Y",0,INDEX(Capacity!$S$3:$T$258,MATCH(MOD(INDEX(Capacity!$V$3:$W$258,MATCH(INDEX($J45:$FE45,1,$FJ45),Capacity!$V$3:$V$258,0),2)+KZ$9,255),Capacity!$S$3:$S$258,0),2)))</f>
        <v/>
      </c>
      <c r="LA46" t="str">
        <f>IF(LA45="","",IF($FI45="Y",0,INDEX(Capacity!$S$3:$T$258,MATCH(MOD(INDEX(Capacity!$V$3:$W$258,MATCH(INDEX($J45:$FE45,1,$FJ45),Capacity!$V$3:$V$258,0),2)+LA$9,255),Capacity!$S$3:$S$258,0),2)))</f>
        <v/>
      </c>
      <c r="LB46" t="str">
        <f>IF(LB45="","",IF($FI45="Y",0,INDEX(Capacity!$S$3:$T$258,MATCH(MOD(INDEX(Capacity!$V$3:$W$258,MATCH(INDEX($J45:$FE45,1,$FJ45),Capacity!$V$3:$V$258,0),2)+LB$9,255),Capacity!$S$3:$S$258,0),2)))</f>
        <v/>
      </c>
      <c r="LC46" t="str">
        <f>IF(LC45="","",IF($FI45="Y",0,INDEX(Capacity!$S$3:$T$258,MATCH(MOD(INDEX(Capacity!$V$3:$W$258,MATCH(INDEX($J45:$FE45,1,$FJ45),Capacity!$V$3:$V$258,0),2)+LC$9,255),Capacity!$S$3:$S$258,0),2)))</f>
        <v/>
      </c>
      <c r="LD46" t="str">
        <f>IF(LD45="","",IF($FI45="Y",0,INDEX(Capacity!$S$3:$T$258,MATCH(MOD(INDEX(Capacity!$V$3:$W$258,MATCH(INDEX($J45:$FE45,1,$FJ45),Capacity!$V$3:$V$258,0),2)+LD$9,255),Capacity!$S$3:$S$258,0),2)))</f>
        <v/>
      </c>
      <c r="LE46" t="str">
        <f>IF(LE45="","",IF($FI45="Y",0,INDEX(Capacity!$S$3:$T$258,MATCH(MOD(INDEX(Capacity!$V$3:$W$258,MATCH(INDEX($J45:$FE45,1,$FJ45),Capacity!$V$3:$V$258,0),2)+LE$9,255),Capacity!$S$3:$S$258,0),2)))</f>
        <v/>
      </c>
      <c r="LF46" t="str">
        <f>IF(LF45="","",IF($FI45="Y",0,INDEX(Capacity!$S$3:$T$258,MATCH(MOD(INDEX(Capacity!$V$3:$W$258,MATCH(INDEX($J45:$FE45,1,$FJ45),Capacity!$V$3:$V$258,0),2)+LF$9,255),Capacity!$S$3:$S$258,0),2)))</f>
        <v/>
      </c>
      <c r="LG46" t="str">
        <f>IF(LG45="","",IF($FI45="Y",0,INDEX(Capacity!$S$3:$T$258,MATCH(MOD(INDEX(Capacity!$V$3:$W$258,MATCH(INDEX($J45:$FE45,1,$FJ45),Capacity!$V$3:$V$258,0),2)+LG$9,255),Capacity!$S$3:$S$258,0),2)))</f>
        <v/>
      </c>
      <c r="LH46" t="str">
        <f>IF(LH45="","",IF($FI45="Y",0,INDEX(Capacity!$S$3:$T$258,MATCH(MOD(INDEX(Capacity!$V$3:$W$258,MATCH(INDEX($J45:$FE45,1,$FJ45),Capacity!$V$3:$V$258,0),2)+LH$9,255),Capacity!$S$3:$S$258,0),2)))</f>
        <v/>
      </c>
    </row>
    <row r="47" spans="9:320" x14ac:dyDescent="0.25">
      <c r="I47" s="7">
        <f t="shared" si="26"/>
        <v>38</v>
      </c>
      <c r="J47" t="str">
        <f t="shared" si="45"/>
        <v/>
      </c>
      <c r="K47" t="str">
        <f t="shared" si="45"/>
        <v/>
      </c>
      <c r="L47" t="str">
        <f t="shared" si="45"/>
        <v/>
      </c>
      <c r="M47" t="str">
        <f t="shared" si="45"/>
        <v/>
      </c>
      <c r="N47" t="str">
        <f t="shared" si="45"/>
        <v/>
      </c>
      <c r="O47" t="str">
        <f t="shared" si="45"/>
        <v/>
      </c>
      <c r="P47" t="str">
        <f t="shared" si="45"/>
        <v/>
      </c>
      <c r="Q47" t="str">
        <f t="shared" si="45"/>
        <v/>
      </c>
      <c r="R47" t="str">
        <f t="shared" si="45"/>
        <v/>
      </c>
      <c r="S47" t="str">
        <f t="shared" si="45"/>
        <v/>
      </c>
      <c r="T47" t="str">
        <f t="shared" si="45"/>
        <v/>
      </c>
      <c r="U47" t="str">
        <f t="shared" si="45"/>
        <v/>
      </c>
      <c r="V47" t="str">
        <f t="shared" si="45"/>
        <v/>
      </c>
      <c r="W47" t="str">
        <f t="shared" si="45"/>
        <v/>
      </c>
      <c r="X47" t="str">
        <f t="shared" si="45"/>
        <v/>
      </c>
      <c r="Y47" t="str">
        <f t="shared" si="45"/>
        <v/>
      </c>
      <c r="Z47" t="str">
        <f t="shared" si="48"/>
        <v/>
      </c>
      <c r="AA47" t="str">
        <f t="shared" si="48"/>
        <v/>
      </c>
      <c r="AB47" t="str">
        <f t="shared" si="48"/>
        <v/>
      </c>
      <c r="AC47" t="str">
        <f t="shared" si="48"/>
        <v/>
      </c>
      <c r="AD47" t="str">
        <f t="shared" si="48"/>
        <v/>
      </c>
      <c r="AE47" t="str">
        <f t="shared" si="48"/>
        <v/>
      </c>
      <c r="AF47" t="str">
        <f t="shared" si="48"/>
        <v/>
      </c>
      <c r="AG47" t="str">
        <f t="shared" si="48"/>
        <v/>
      </c>
      <c r="AH47" t="str">
        <f t="shared" si="48"/>
        <v/>
      </c>
      <c r="AI47" t="str">
        <f t="shared" si="48"/>
        <v/>
      </c>
      <c r="AJ47" t="str">
        <f t="shared" si="48"/>
        <v/>
      </c>
      <c r="AK47" t="str">
        <f t="shared" si="48"/>
        <v/>
      </c>
      <c r="AL47" t="str">
        <f t="shared" si="48"/>
        <v/>
      </c>
      <c r="AM47" t="str">
        <f t="shared" si="48"/>
        <v/>
      </c>
      <c r="AN47" t="str">
        <f t="shared" si="48"/>
        <v/>
      </c>
      <c r="AO47" t="str">
        <f t="shared" si="48"/>
        <v/>
      </c>
      <c r="AP47" t="str">
        <f t="shared" si="53"/>
        <v/>
      </c>
      <c r="AQ47" t="str">
        <f t="shared" si="53"/>
        <v/>
      </c>
      <c r="AR47" t="str">
        <f t="shared" si="53"/>
        <v/>
      </c>
      <c r="AS47" t="str">
        <f t="shared" si="53"/>
        <v/>
      </c>
      <c r="AT47" t="str">
        <f t="shared" si="53"/>
        <v/>
      </c>
      <c r="AU47">
        <f t="shared" si="53"/>
        <v>0</v>
      </c>
      <c r="AV47">
        <f t="shared" si="53"/>
        <v>218</v>
      </c>
      <c r="AW47">
        <f t="shared" si="53"/>
        <v>15</v>
      </c>
      <c r="AX47">
        <f t="shared" si="53"/>
        <v>20</v>
      </c>
      <c r="AY47">
        <f t="shared" si="53"/>
        <v>125</v>
      </c>
      <c r="AZ47">
        <f t="shared" si="53"/>
        <v>25</v>
      </c>
      <c r="BA47">
        <f t="shared" si="53"/>
        <v>76</v>
      </c>
      <c r="BB47">
        <f t="shared" si="53"/>
        <v>123</v>
      </c>
      <c r="BC47">
        <f t="shared" si="53"/>
        <v>121</v>
      </c>
      <c r="BD47">
        <f t="shared" si="53"/>
        <v>152</v>
      </c>
      <c r="BE47">
        <f t="shared" si="51"/>
        <v>111</v>
      </c>
      <c r="BF47">
        <f t="shared" si="51"/>
        <v>0</v>
      </c>
      <c r="BG47">
        <f t="shared" si="51"/>
        <v>0</v>
      </c>
      <c r="BH47">
        <f t="shared" si="51"/>
        <v>0</v>
      </c>
      <c r="BI47">
        <f t="shared" si="51"/>
        <v>0</v>
      </c>
      <c r="BJ47">
        <f t="shared" si="51"/>
        <v>0</v>
      </c>
      <c r="BK47">
        <f t="shared" si="51"/>
        <v>0</v>
      </c>
      <c r="BL47">
        <f t="shared" si="51"/>
        <v>0</v>
      </c>
      <c r="BM47">
        <f t="shared" si="51"/>
        <v>0</v>
      </c>
      <c r="BN47">
        <f t="shared" si="51"/>
        <v>0</v>
      </c>
      <c r="BO47">
        <f t="shared" si="51"/>
        <v>0</v>
      </c>
      <c r="BP47">
        <f t="shared" si="51"/>
        <v>0</v>
      </c>
      <c r="BQ47">
        <f t="shared" si="51"/>
        <v>0</v>
      </c>
      <c r="BR47">
        <f t="shared" si="51"/>
        <v>0</v>
      </c>
      <c r="BS47">
        <f t="shared" si="51"/>
        <v>0</v>
      </c>
      <c r="BT47">
        <f t="shared" si="51"/>
        <v>0</v>
      </c>
      <c r="BU47">
        <f t="shared" si="51"/>
        <v>0</v>
      </c>
      <c r="BV47">
        <f t="shared" si="55"/>
        <v>0</v>
      </c>
      <c r="BW47">
        <f t="shared" si="55"/>
        <v>0</v>
      </c>
      <c r="BX47">
        <f t="shared" si="55"/>
        <v>0</v>
      </c>
      <c r="BY47">
        <f t="shared" si="55"/>
        <v>0</v>
      </c>
      <c r="BZ47">
        <f t="shared" si="55"/>
        <v>0</v>
      </c>
      <c r="CA47">
        <f t="shared" si="55"/>
        <v>0</v>
      </c>
      <c r="CB47">
        <f t="shared" si="55"/>
        <v>0</v>
      </c>
      <c r="CC47">
        <f t="shared" si="55"/>
        <v>0</v>
      </c>
      <c r="CD47">
        <f t="shared" si="55"/>
        <v>0</v>
      </c>
      <c r="CE47">
        <f t="shared" si="55"/>
        <v>0</v>
      </c>
      <c r="CF47">
        <f t="shared" si="55"/>
        <v>0</v>
      </c>
      <c r="CG47">
        <f t="shared" si="55"/>
        <v>0</v>
      </c>
      <c r="CH47">
        <f t="shared" si="55"/>
        <v>0</v>
      </c>
      <c r="CI47">
        <f t="shared" si="55"/>
        <v>0</v>
      </c>
      <c r="CJ47">
        <f t="shared" si="55"/>
        <v>0</v>
      </c>
      <c r="CK47">
        <f t="shared" si="55"/>
        <v>0</v>
      </c>
      <c r="CL47">
        <f t="shared" si="46"/>
        <v>0</v>
      </c>
      <c r="CM47">
        <f t="shared" si="46"/>
        <v>0</v>
      </c>
      <c r="CN47">
        <f t="shared" si="46"/>
        <v>0</v>
      </c>
      <c r="CO47">
        <f t="shared" si="46"/>
        <v>0</v>
      </c>
      <c r="CP47">
        <f t="shared" si="46"/>
        <v>0</v>
      </c>
      <c r="CQ47">
        <f t="shared" si="46"/>
        <v>0</v>
      </c>
      <c r="CR47">
        <f t="shared" si="46"/>
        <v>0</v>
      </c>
      <c r="CS47">
        <f t="shared" si="46"/>
        <v>0</v>
      </c>
      <c r="CT47">
        <f t="shared" si="46"/>
        <v>0</v>
      </c>
      <c r="CU47">
        <f t="shared" si="46"/>
        <v>0</v>
      </c>
      <c r="CV47">
        <f t="shared" si="46"/>
        <v>0</v>
      </c>
      <c r="CW47">
        <f t="shared" si="46"/>
        <v>0</v>
      </c>
      <c r="CX47">
        <f t="shared" si="46"/>
        <v>0</v>
      </c>
      <c r="CY47">
        <f t="shared" si="46"/>
        <v>0</v>
      </c>
      <c r="CZ47">
        <f t="shared" si="46"/>
        <v>0</v>
      </c>
      <c r="DA47">
        <f t="shared" si="46"/>
        <v>0</v>
      </c>
      <c r="DB47">
        <f t="shared" si="49"/>
        <v>0</v>
      </c>
      <c r="DC47">
        <f t="shared" si="47"/>
        <v>0</v>
      </c>
      <c r="DD47">
        <f t="shared" si="47"/>
        <v>0</v>
      </c>
      <c r="DE47">
        <f t="shared" si="47"/>
        <v>0</v>
      </c>
      <c r="DF47">
        <f t="shared" si="47"/>
        <v>0</v>
      </c>
      <c r="DG47">
        <f t="shared" si="47"/>
        <v>0</v>
      </c>
      <c r="DH47">
        <f t="shared" si="47"/>
        <v>0</v>
      </c>
      <c r="DI47">
        <f t="shared" si="47"/>
        <v>0</v>
      </c>
      <c r="DJ47">
        <f t="shared" si="47"/>
        <v>0</v>
      </c>
      <c r="DK47">
        <f t="shared" si="47"/>
        <v>0</v>
      </c>
      <c r="DL47">
        <f t="shared" si="47"/>
        <v>0</v>
      </c>
      <c r="DM47">
        <f t="shared" si="47"/>
        <v>0</v>
      </c>
      <c r="DN47">
        <f t="shared" si="47"/>
        <v>0</v>
      </c>
      <c r="DO47">
        <f t="shared" si="47"/>
        <v>0</v>
      </c>
      <c r="DP47">
        <f t="shared" si="47"/>
        <v>0</v>
      </c>
      <c r="DQ47">
        <f t="shared" si="47"/>
        <v>0</v>
      </c>
      <c r="DR47">
        <f t="shared" si="47"/>
        <v>0</v>
      </c>
      <c r="DS47">
        <f t="shared" si="47"/>
        <v>0</v>
      </c>
      <c r="DT47">
        <f t="shared" si="47"/>
        <v>0</v>
      </c>
      <c r="DU47">
        <f t="shared" si="47"/>
        <v>0</v>
      </c>
      <c r="DV47">
        <f t="shared" si="47"/>
        <v>0</v>
      </c>
      <c r="DW47">
        <f t="shared" si="47"/>
        <v>0</v>
      </c>
      <c r="DX47">
        <f t="shared" si="50"/>
        <v>0</v>
      </c>
      <c r="DY47">
        <f t="shared" si="50"/>
        <v>0</v>
      </c>
      <c r="DZ47">
        <f t="shared" si="50"/>
        <v>0</v>
      </c>
      <c r="EA47">
        <f t="shared" si="50"/>
        <v>0</v>
      </c>
      <c r="EB47">
        <f t="shared" si="50"/>
        <v>0</v>
      </c>
      <c r="EC47">
        <f t="shared" si="50"/>
        <v>0</v>
      </c>
      <c r="ED47">
        <f t="shared" si="50"/>
        <v>0</v>
      </c>
      <c r="EE47">
        <f t="shared" si="50"/>
        <v>0</v>
      </c>
      <c r="EF47">
        <f t="shared" si="50"/>
        <v>0</v>
      </c>
      <c r="EG47">
        <f t="shared" si="50"/>
        <v>0</v>
      </c>
      <c r="EH47">
        <f t="shared" si="50"/>
        <v>0</v>
      </c>
      <c r="EI47">
        <f t="shared" si="50"/>
        <v>0</v>
      </c>
      <c r="EJ47">
        <f t="shared" si="54"/>
        <v>0</v>
      </c>
      <c r="EK47">
        <f t="shared" si="54"/>
        <v>0</v>
      </c>
      <c r="EL47">
        <f t="shared" si="54"/>
        <v>0</v>
      </c>
      <c r="EM47">
        <f t="shared" si="54"/>
        <v>0</v>
      </c>
      <c r="EN47">
        <f t="shared" si="54"/>
        <v>0</v>
      </c>
      <c r="EO47">
        <f t="shared" si="54"/>
        <v>0</v>
      </c>
      <c r="EP47">
        <f t="shared" si="54"/>
        <v>0</v>
      </c>
      <c r="EQ47">
        <f t="shared" si="54"/>
        <v>0</v>
      </c>
      <c r="ER47">
        <f t="shared" si="54"/>
        <v>0</v>
      </c>
      <c r="ES47">
        <f t="shared" si="54"/>
        <v>0</v>
      </c>
      <c r="ET47">
        <f t="shared" si="54"/>
        <v>0</v>
      </c>
      <c r="EU47">
        <f t="shared" si="54"/>
        <v>0</v>
      </c>
      <c r="EV47">
        <f t="shared" si="54"/>
        <v>0</v>
      </c>
      <c r="EW47">
        <f t="shared" si="52"/>
        <v>0</v>
      </c>
      <c r="EX47">
        <f t="shared" si="52"/>
        <v>0</v>
      </c>
      <c r="EY47">
        <f t="shared" si="52"/>
        <v>0</v>
      </c>
      <c r="EZ47">
        <f t="shared" si="52"/>
        <v>0</v>
      </c>
      <c r="FA47">
        <f t="shared" si="52"/>
        <v>0</v>
      </c>
      <c r="FB47">
        <f t="shared" si="52"/>
        <v>0</v>
      </c>
      <c r="FC47">
        <f t="shared" si="52"/>
        <v>0</v>
      </c>
      <c r="FD47">
        <f t="shared" si="52"/>
        <v>0</v>
      </c>
      <c r="FE47">
        <f t="shared" si="52"/>
        <v>0</v>
      </c>
      <c r="FG47" s="48" t="str">
        <f t="shared" si="27"/>
        <v/>
      </c>
      <c r="FI47" s="1" t="str">
        <f t="shared" si="24"/>
        <v/>
      </c>
      <c r="FJ47">
        <f t="shared" si="25"/>
        <v>39</v>
      </c>
      <c r="FK47">
        <f>FM8-FJ46+1</f>
        <v>6</v>
      </c>
      <c r="FM47">
        <f>IF(FM46="","",IF($FI46="Y",0,INDEX(Capacity!$S$3:$T$258,MATCH(MOD(INDEX(Capacity!$V$3:$W$258,MATCH(INDEX($J46:$FE46,1,$FJ46),Capacity!$V$3:$V$258,0),2)+FM$9,255),Capacity!$S$3:$S$258,0),2)))</f>
        <v>76</v>
      </c>
      <c r="FN47">
        <f>IF(FN46="","",IF($FI46="Y",0,INDEX(Capacity!$S$3:$T$258,MATCH(MOD(INDEX(Capacity!$V$3:$W$258,MATCH(INDEX($J46:$FE46,1,$FJ46),Capacity!$V$3:$V$258,0),2)+FN$9,255),Capacity!$S$3:$S$258,0),2)))</f>
        <v>205</v>
      </c>
      <c r="FO47">
        <f>IF(FO46="","",IF($FI46="Y",0,INDEX(Capacity!$S$3:$T$258,MATCH(MOD(INDEX(Capacity!$V$3:$W$258,MATCH(INDEX($J46:$FE46,1,$FJ46),Capacity!$V$3:$V$258,0),2)+FO$9,255),Capacity!$S$3:$S$258,0),2)))</f>
        <v>187</v>
      </c>
      <c r="FP47">
        <f>IF(FP46="","",IF($FI46="Y",0,INDEX(Capacity!$S$3:$T$258,MATCH(MOD(INDEX(Capacity!$V$3:$W$258,MATCH(INDEX($J46:$FE46,1,$FJ46),Capacity!$V$3:$V$258,0),2)+FP$9,255),Capacity!$S$3:$S$258,0),2)))</f>
        <v>222</v>
      </c>
      <c r="FQ47">
        <f>IF(FQ46="","",IF($FI46="Y",0,INDEX(Capacity!$S$3:$T$258,MATCH(MOD(INDEX(Capacity!$V$3:$W$258,MATCH(INDEX($J46:$FE46,1,$FJ46),Capacity!$V$3:$V$258,0),2)+FQ$9,255),Capacity!$S$3:$S$258,0),2)))</f>
        <v>60</v>
      </c>
      <c r="FR47">
        <f>IF(FR46="","",IF($FI46="Y",0,INDEX(Capacity!$S$3:$T$258,MATCH(MOD(INDEX(Capacity!$V$3:$W$258,MATCH(INDEX($J46:$FE46,1,$FJ46),Capacity!$V$3:$V$258,0),2)+FR$9,255),Capacity!$S$3:$S$258,0),2)))</f>
        <v>218</v>
      </c>
      <c r="FS47">
        <f>IF(FS46="","",IF($FI46="Y",0,INDEX(Capacity!$S$3:$T$258,MATCH(MOD(INDEX(Capacity!$V$3:$W$258,MATCH(INDEX($J46:$FE46,1,$FJ46),Capacity!$V$3:$V$258,0),2)+FS$9,255),Capacity!$S$3:$S$258,0),2)))</f>
        <v>177</v>
      </c>
      <c r="FT47">
        <f>IF(FT46="","",IF($FI46="Y",0,INDEX(Capacity!$S$3:$T$258,MATCH(MOD(INDEX(Capacity!$V$3:$W$258,MATCH(INDEX($J46:$FE46,1,$FJ46),Capacity!$V$3:$V$258,0),2)+FT$9,255),Capacity!$S$3:$S$258,0),2)))</f>
        <v>253</v>
      </c>
      <c r="FU47">
        <f>IF(FU46="","",IF($FI46="Y",0,INDEX(Capacity!$S$3:$T$258,MATCH(MOD(INDEX(Capacity!$V$3:$W$258,MATCH(INDEX($J46:$FE46,1,$FJ46),Capacity!$V$3:$V$258,0),2)+FU$9,255),Capacity!$S$3:$S$258,0),2)))</f>
        <v>103</v>
      </c>
      <c r="FV47">
        <f>IF(FV46="","",IF($FI46="Y",0,INDEX(Capacity!$S$3:$T$258,MATCH(MOD(INDEX(Capacity!$V$3:$W$258,MATCH(INDEX($J46:$FE46,1,$FJ46),Capacity!$V$3:$V$258,0),2)+FV$9,255),Capacity!$S$3:$S$258,0),2)))</f>
        <v>70</v>
      </c>
      <c r="FW47">
        <f>IF(FW46="","",IF($FI46="Y",0,INDEX(Capacity!$S$3:$T$258,MATCH(MOD(INDEX(Capacity!$V$3:$W$258,MATCH(INDEX($J46:$FE46,1,$FJ46),Capacity!$V$3:$V$258,0),2)+FW$9,255),Capacity!$S$3:$S$258,0),2)))</f>
        <v>111</v>
      </c>
      <c r="FX47" t="str">
        <f>IF(FX46="","",IF($FI46="Y",0,INDEX(Capacity!$S$3:$T$258,MATCH(MOD(INDEX(Capacity!$V$3:$W$258,MATCH(INDEX($J46:$FE46,1,$FJ46),Capacity!$V$3:$V$258,0),2)+FX$9,255),Capacity!$S$3:$S$258,0),2)))</f>
        <v/>
      </c>
      <c r="FY47" t="str">
        <f>IF(FY46="","",IF($FI46="Y",0,INDEX(Capacity!$S$3:$T$258,MATCH(MOD(INDEX(Capacity!$V$3:$W$258,MATCH(INDEX($J46:$FE46,1,$FJ46),Capacity!$V$3:$V$258,0),2)+FY$9,255),Capacity!$S$3:$S$258,0),2)))</f>
        <v/>
      </c>
      <c r="FZ47" t="str">
        <f>IF(FZ46="","",IF($FI46="Y",0,INDEX(Capacity!$S$3:$T$258,MATCH(MOD(INDEX(Capacity!$V$3:$W$258,MATCH(INDEX($J46:$FE46,1,$FJ46),Capacity!$V$3:$V$258,0),2)+FZ$9,255),Capacity!$S$3:$S$258,0),2)))</f>
        <v/>
      </c>
      <c r="GA47" t="str">
        <f>IF(GA46="","",IF($FI46="Y",0,INDEX(Capacity!$S$3:$T$258,MATCH(MOD(INDEX(Capacity!$V$3:$W$258,MATCH(INDEX($J46:$FE46,1,$FJ46),Capacity!$V$3:$V$258,0),2)+GA$9,255),Capacity!$S$3:$S$258,0),2)))</f>
        <v/>
      </c>
      <c r="GB47" t="str">
        <f>IF(GB46="","",IF($FI46="Y",0,INDEX(Capacity!$S$3:$T$258,MATCH(MOD(INDEX(Capacity!$V$3:$W$258,MATCH(INDEX($J46:$FE46,1,$FJ46),Capacity!$V$3:$V$258,0),2)+GB$9,255),Capacity!$S$3:$S$258,0),2)))</f>
        <v/>
      </c>
      <c r="GC47" t="str">
        <f>IF(GC46="","",IF($FI46="Y",0,INDEX(Capacity!$S$3:$T$258,MATCH(MOD(INDEX(Capacity!$V$3:$W$258,MATCH(INDEX($J46:$FE46,1,$FJ46),Capacity!$V$3:$V$258,0),2)+GC$9,255),Capacity!$S$3:$S$258,0),2)))</f>
        <v/>
      </c>
      <c r="GD47" t="str">
        <f>IF(GD46="","",IF($FI46="Y",0,INDEX(Capacity!$S$3:$T$258,MATCH(MOD(INDEX(Capacity!$V$3:$W$258,MATCH(INDEX($J46:$FE46,1,$FJ46),Capacity!$V$3:$V$258,0),2)+GD$9,255),Capacity!$S$3:$S$258,0),2)))</f>
        <v/>
      </c>
      <c r="GE47" t="str">
        <f>IF(GE46="","",IF($FI46="Y",0,INDEX(Capacity!$S$3:$T$258,MATCH(MOD(INDEX(Capacity!$V$3:$W$258,MATCH(INDEX($J46:$FE46,1,$FJ46),Capacity!$V$3:$V$258,0),2)+GE$9,255),Capacity!$S$3:$S$258,0),2)))</f>
        <v/>
      </c>
      <c r="GF47" t="str">
        <f>IF(GF46="","",IF($FI46="Y",0,INDEX(Capacity!$S$3:$T$258,MATCH(MOD(INDEX(Capacity!$V$3:$W$258,MATCH(INDEX($J46:$FE46,1,$FJ46),Capacity!$V$3:$V$258,0),2)+GF$9,255),Capacity!$S$3:$S$258,0),2)))</f>
        <v/>
      </c>
      <c r="GG47" t="str">
        <f>IF(GG46="","",IF($FI46="Y",0,INDEX(Capacity!$S$3:$T$258,MATCH(MOD(INDEX(Capacity!$V$3:$W$258,MATCH(INDEX($J46:$FE46,1,$FJ46),Capacity!$V$3:$V$258,0),2)+GG$9,255),Capacity!$S$3:$S$258,0),2)))</f>
        <v/>
      </c>
      <c r="GH47" t="str">
        <f>IF(GH46="","",IF($FI46="Y",0,INDEX(Capacity!$S$3:$T$258,MATCH(MOD(INDEX(Capacity!$V$3:$W$258,MATCH(INDEX($J46:$FE46,1,$FJ46),Capacity!$V$3:$V$258,0),2)+GH$9,255),Capacity!$S$3:$S$258,0),2)))</f>
        <v/>
      </c>
      <c r="GI47" t="str">
        <f>IF(GI46="","",IF($FI46="Y",0,INDEX(Capacity!$S$3:$T$258,MATCH(MOD(INDEX(Capacity!$V$3:$W$258,MATCH(INDEX($J46:$FE46,1,$FJ46),Capacity!$V$3:$V$258,0),2)+GI$9,255),Capacity!$S$3:$S$258,0),2)))</f>
        <v/>
      </c>
      <c r="GJ47" t="str">
        <f>IF(GJ46="","",IF($FI46="Y",0,INDEX(Capacity!$S$3:$T$258,MATCH(MOD(INDEX(Capacity!$V$3:$W$258,MATCH(INDEX($J46:$FE46,1,$FJ46),Capacity!$V$3:$V$258,0),2)+GJ$9,255),Capacity!$S$3:$S$258,0),2)))</f>
        <v/>
      </c>
      <c r="GK47" t="str">
        <f>IF(GK46="","",IF($FI46="Y",0,INDEX(Capacity!$S$3:$T$258,MATCH(MOD(INDEX(Capacity!$V$3:$W$258,MATCH(INDEX($J46:$FE46,1,$FJ46),Capacity!$V$3:$V$258,0),2)+GK$9,255),Capacity!$S$3:$S$258,0),2)))</f>
        <v/>
      </c>
      <c r="GL47" t="str">
        <f>IF(GL46="","",IF($FI46="Y",0,INDEX(Capacity!$S$3:$T$258,MATCH(MOD(INDEX(Capacity!$V$3:$W$258,MATCH(INDEX($J46:$FE46,1,$FJ46),Capacity!$V$3:$V$258,0),2)+GL$9,255),Capacity!$S$3:$S$258,0),2)))</f>
        <v/>
      </c>
      <c r="GM47" t="str">
        <f>IF(GM46="","",IF($FI46="Y",0,INDEX(Capacity!$S$3:$T$258,MATCH(MOD(INDEX(Capacity!$V$3:$W$258,MATCH(INDEX($J46:$FE46,1,$FJ46),Capacity!$V$3:$V$258,0),2)+GM$9,255),Capacity!$S$3:$S$258,0),2)))</f>
        <v/>
      </c>
      <c r="GN47" t="str">
        <f>IF(GN46="","",IF($FI46="Y",0,INDEX(Capacity!$S$3:$T$258,MATCH(MOD(INDEX(Capacity!$V$3:$W$258,MATCH(INDEX($J46:$FE46,1,$FJ46),Capacity!$V$3:$V$258,0),2)+GN$9,255),Capacity!$S$3:$S$258,0),2)))</f>
        <v/>
      </c>
      <c r="GO47" t="str">
        <f>IF(GO46="","",IF($FI46="Y",0,INDEX(Capacity!$S$3:$T$258,MATCH(MOD(INDEX(Capacity!$V$3:$W$258,MATCH(INDEX($J46:$FE46,1,$FJ46),Capacity!$V$3:$V$258,0),2)+GO$9,255),Capacity!$S$3:$S$258,0),2)))</f>
        <v/>
      </c>
      <c r="GP47" t="str">
        <f>IF(GP46="","",IF($FI46="Y",0,INDEX(Capacity!$S$3:$T$258,MATCH(MOD(INDEX(Capacity!$V$3:$W$258,MATCH(INDEX($J46:$FE46,1,$FJ46),Capacity!$V$3:$V$258,0),2)+GP$9,255),Capacity!$S$3:$S$258,0),2)))</f>
        <v/>
      </c>
      <c r="GQ47" t="str">
        <f>IF(GQ46="","",IF($FI46="Y",0,INDEX(Capacity!$S$3:$T$258,MATCH(MOD(INDEX(Capacity!$V$3:$W$258,MATCH(INDEX($J46:$FE46,1,$FJ46),Capacity!$V$3:$V$258,0),2)+GQ$9,255),Capacity!$S$3:$S$258,0),2)))</f>
        <v/>
      </c>
      <c r="GR47" t="str">
        <f>IF(GR46="","",IF($FI46="Y",0,INDEX(Capacity!$S$3:$T$258,MATCH(MOD(INDEX(Capacity!$V$3:$W$258,MATCH(INDEX($J46:$FE46,1,$FJ46),Capacity!$V$3:$V$258,0),2)+GR$9,255),Capacity!$S$3:$S$258,0),2)))</f>
        <v/>
      </c>
      <c r="GS47" t="str">
        <f>IF(GS46="","",IF($FI46="Y",0,INDEX(Capacity!$S$3:$T$258,MATCH(MOD(INDEX(Capacity!$V$3:$W$258,MATCH(INDEX($J46:$FE46,1,$FJ46),Capacity!$V$3:$V$258,0),2)+GS$9,255),Capacity!$S$3:$S$258,0),2)))</f>
        <v/>
      </c>
      <c r="GT47" t="str">
        <f>IF(GT46="","",IF($FI46="Y",0,INDEX(Capacity!$S$3:$T$258,MATCH(MOD(INDEX(Capacity!$V$3:$W$258,MATCH(INDEX($J46:$FE46,1,$FJ46),Capacity!$V$3:$V$258,0),2)+GT$9,255),Capacity!$S$3:$S$258,0),2)))</f>
        <v/>
      </c>
      <c r="GU47" t="str">
        <f>IF(GU46="","",IF($FI46="Y",0,INDEX(Capacity!$S$3:$T$258,MATCH(MOD(INDEX(Capacity!$V$3:$W$258,MATCH(INDEX($J46:$FE46,1,$FJ46),Capacity!$V$3:$V$258,0),2)+GU$9,255),Capacity!$S$3:$S$258,0),2)))</f>
        <v/>
      </c>
      <c r="GV47" t="str">
        <f>IF(GV46="","",IF($FI46="Y",0,INDEX(Capacity!$S$3:$T$258,MATCH(MOD(INDEX(Capacity!$V$3:$W$258,MATCH(INDEX($J46:$FE46,1,$FJ46),Capacity!$V$3:$V$258,0),2)+GV$9,255),Capacity!$S$3:$S$258,0),2)))</f>
        <v/>
      </c>
      <c r="GW47" t="str">
        <f>IF(GW46="","",IF($FI46="Y",0,INDEX(Capacity!$S$3:$T$258,MATCH(MOD(INDEX(Capacity!$V$3:$W$258,MATCH(INDEX($J46:$FE46,1,$FJ46),Capacity!$V$3:$V$258,0),2)+GW$9,255),Capacity!$S$3:$S$258,0),2)))</f>
        <v/>
      </c>
      <c r="GX47" t="str">
        <f>IF(GX46="","",IF($FI46="Y",0,INDEX(Capacity!$S$3:$T$258,MATCH(MOD(INDEX(Capacity!$V$3:$W$258,MATCH(INDEX($J46:$FE46,1,$FJ46),Capacity!$V$3:$V$258,0),2)+GX$9,255),Capacity!$S$3:$S$258,0),2)))</f>
        <v/>
      </c>
      <c r="GY47" t="str">
        <f>IF(GY46="","",IF($FI46="Y",0,INDEX(Capacity!$S$3:$T$258,MATCH(MOD(INDEX(Capacity!$V$3:$W$258,MATCH(INDEX($J46:$FE46,1,$FJ46),Capacity!$V$3:$V$258,0),2)+GY$9,255),Capacity!$S$3:$S$258,0),2)))</f>
        <v/>
      </c>
      <c r="GZ47" t="str">
        <f>IF(GZ46="","",IF($FI46="Y",0,INDEX(Capacity!$S$3:$T$258,MATCH(MOD(INDEX(Capacity!$V$3:$W$258,MATCH(INDEX($J46:$FE46,1,$FJ46),Capacity!$V$3:$V$258,0),2)+GZ$9,255),Capacity!$S$3:$S$258,0),2)))</f>
        <v/>
      </c>
      <c r="HA47" t="str">
        <f>IF(HA46="","",IF($FI46="Y",0,INDEX(Capacity!$S$3:$T$258,MATCH(MOD(INDEX(Capacity!$V$3:$W$258,MATCH(INDEX($J46:$FE46,1,$FJ46),Capacity!$V$3:$V$258,0),2)+HA$9,255),Capacity!$S$3:$S$258,0),2)))</f>
        <v/>
      </c>
      <c r="HB47" t="str">
        <f>IF(HB46="","",IF($FI46="Y",0,INDEX(Capacity!$S$3:$T$258,MATCH(MOD(INDEX(Capacity!$V$3:$W$258,MATCH(INDEX($J46:$FE46,1,$FJ46),Capacity!$V$3:$V$258,0),2)+HB$9,255),Capacity!$S$3:$S$258,0),2)))</f>
        <v/>
      </c>
      <c r="HC47" t="str">
        <f>IF(HC46="","",IF($FI46="Y",0,INDEX(Capacity!$S$3:$T$258,MATCH(MOD(INDEX(Capacity!$V$3:$W$258,MATCH(INDEX($J46:$FE46,1,$FJ46),Capacity!$V$3:$V$258,0),2)+HC$9,255),Capacity!$S$3:$S$258,0),2)))</f>
        <v/>
      </c>
      <c r="HD47" t="str">
        <f>IF(HD46="","",IF($FI46="Y",0,INDEX(Capacity!$S$3:$T$258,MATCH(MOD(INDEX(Capacity!$V$3:$W$258,MATCH(INDEX($J46:$FE46,1,$FJ46),Capacity!$V$3:$V$258,0),2)+HD$9,255),Capacity!$S$3:$S$258,0),2)))</f>
        <v/>
      </c>
      <c r="HE47" t="str">
        <f>IF(HE46="","",IF($FI46="Y",0,INDEX(Capacity!$S$3:$T$258,MATCH(MOD(INDEX(Capacity!$V$3:$W$258,MATCH(INDEX($J46:$FE46,1,$FJ46),Capacity!$V$3:$V$258,0),2)+HE$9,255),Capacity!$S$3:$S$258,0),2)))</f>
        <v/>
      </c>
      <c r="HF47" t="str">
        <f>IF(HF46="","",IF($FI46="Y",0,INDEX(Capacity!$S$3:$T$258,MATCH(MOD(INDEX(Capacity!$V$3:$W$258,MATCH(INDEX($J46:$FE46,1,$FJ46),Capacity!$V$3:$V$258,0),2)+HF$9,255),Capacity!$S$3:$S$258,0),2)))</f>
        <v/>
      </c>
      <c r="HG47" t="str">
        <f>IF(HG46="","",IF($FI46="Y",0,INDEX(Capacity!$S$3:$T$258,MATCH(MOD(INDEX(Capacity!$V$3:$W$258,MATCH(INDEX($J46:$FE46,1,$FJ46),Capacity!$V$3:$V$258,0),2)+HG$9,255),Capacity!$S$3:$S$258,0),2)))</f>
        <v/>
      </c>
      <c r="HH47" t="str">
        <f>IF(HH46="","",IF($FI46="Y",0,INDEX(Capacity!$S$3:$T$258,MATCH(MOD(INDEX(Capacity!$V$3:$W$258,MATCH(INDEX($J46:$FE46,1,$FJ46),Capacity!$V$3:$V$258,0),2)+HH$9,255),Capacity!$S$3:$S$258,0),2)))</f>
        <v/>
      </c>
      <c r="HI47" t="str">
        <f>IF(HI46="","",IF($FI46="Y",0,INDEX(Capacity!$S$3:$T$258,MATCH(MOD(INDEX(Capacity!$V$3:$W$258,MATCH(INDEX($J46:$FE46,1,$FJ46),Capacity!$V$3:$V$258,0),2)+HI$9,255),Capacity!$S$3:$S$258,0),2)))</f>
        <v/>
      </c>
      <c r="HJ47" t="str">
        <f>IF(HJ46="","",IF($FI46="Y",0,INDEX(Capacity!$S$3:$T$258,MATCH(MOD(INDEX(Capacity!$V$3:$W$258,MATCH(INDEX($J46:$FE46,1,$FJ46),Capacity!$V$3:$V$258,0),2)+HJ$9,255),Capacity!$S$3:$S$258,0),2)))</f>
        <v/>
      </c>
      <c r="HK47" t="str">
        <f>IF(HK46="","",IF($FI46="Y",0,INDEX(Capacity!$S$3:$T$258,MATCH(MOD(INDEX(Capacity!$V$3:$W$258,MATCH(INDEX($J46:$FE46,1,$FJ46),Capacity!$V$3:$V$258,0),2)+HK$9,255),Capacity!$S$3:$S$258,0),2)))</f>
        <v/>
      </c>
      <c r="HL47" t="str">
        <f>IF(HL46="","",IF($FI46="Y",0,INDEX(Capacity!$S$3:$T$258,MATCH(MOD(INDEX(Capacity!$V$3:$W$258,MATCH(INDEX($J46:$FE46,1,$FJ46),Capacity!$V$3:$V$258,0),2)+HL$9,255),Capacity!$S$3:$S$258,0),2)))</f>
        <v/>
      </c>
      <c r="HM47" t="str">
        <f>IF(HM46="","",IF($FI46="Y",0,INDEX(Capacity!$S$3:$T$258,MATCH(MOD(INDEX(Capacity!$V$3:$W$258,MATCH(INDEX($J46:$FE46,1,$FJ46),Capacity!$V$3:$V$258,0),2)+HM$9,255),Capacity!$S$3:$S$258,0),2)))</f>
        <v/>
      </c>
      <c r="HN47" t="str">
        <f>IF(HN46="","",IF($FI46="Y",0,INDEX(Capacity!$S$3:$T$258,MATCH(MOD(INDEX(Capacity!$V$3:$W$258,MATCH(INDEX($J46:$FE46,1,$FJ46),Capacity!$V$3:$V$258,0),2)+HN$9,255),Capacity!$S$3:$S$258,0),2)))</f>
        <v/>
      </c>
      <c r="HO47" t="str">
        <f>IF(HO46="","",IF($FI46="Y",0,INDEX(Capacity!$S$3:$T$258,MATCH(MOD(INDEX(Capacity!$V$3:$W$258,MATCH(INDEX($J46:$FE46,1,$FJ46),Capacity!$V$3:$V$258,0),2)+HO$9,255),Capacity!$S$3:$S$258,0),2)))</f>
        <v/>
      </c>
      <c r="HP47" t="str">
        <f>IF(HP46="","",IF($FI46="Y",0,INDEX(Capacity!$S$3:$T$258,MATCH(MOD(INDEX(Capacity!$V$3:$W$258,MATCH(INDEX($J46:$FE46,1,$FJ46),Capacity!$V$3:$V$258,0),2)+HP$9,255),Capacity!$S$3:$S$258,0),2)))</f>
        <v/>
      </c>
      <c r="HQ47" t="str">
        <f>IF(HQ46="","",IF($FI46="Y",0,INDEX(Capacity!$S$3:$T$258,MATCH(MOD(INDEX(Capacity!$V$3:$W$258,MATCH(INDEX($J46:$FE46,1,$FJ46),Capacity!$V$3:$V$258,0),2)+HQ$9,255),Capacity!$S$3:$S$258,0),2)))</f>
        <v/>
      </c>
      <c r="HR47" t="str">
        <f>IF(HR46="","",IF($FI46="Y",0,INDEX(Capacity!$S$3:$T$258,MATCH(MOD(INDEX(Capacity!$V$3:$W$258,MATCH(INDEX($J46:$FE46,1,$FJ46),Capacity!$V$3:$V$258,0),2)+HR$9,255),Capacity!$S$3:$S$258,0),2)))</f>
        <v/>
      </c>
      <c r="HS47" t="str">
        <f>IF(HS46="","",IF($FI46="Y",0,INDEX(Capacity!$S$3:$T$258,MATCH(MOD(INDEX(Capacity!$V$3:$W$258,MATCH(INDEX($J46:$FE46,1,$FJ46),Capacity!$V$3:$V$258,0),2)+HS$9,255),Capacity!$S$3:$S$258,0),2)))</f>
        <v/>
      </c>
      <c r="HT47" t="str">
        <f>IF(HT46="","",IF($FI46="Y",0,INDEX(Capacity!$S$3:$T$258,MATCH(MOD(INDEX(Capacity!$V$3:$W$258,MATCH(INDEX($J46:$FE46,1,$FJ46),Capacity!$V$3:$V$258,0),2)+HT$9,255),Capacity!$S$3:$S$258,0),2)))</f>
        <v/>
      </c>
      <c r="HU47" t="str">
        <f>IF(HU46="","",IF($FI46="Y",0,INDEX(Capacity!$S$3:$T$258,MATCH(MOD(INDEX(Capacity!$V$3:$W$258,MATCH(INDEX($J46:$FE46,1,$FJ46),Capacity!$V$3:$V$258,0),2)+HU$9,255),Capacity!$S$3:$S$258,0),2)))</f>
        <v/>
      </c>
      <c r="HV47" t="str">
        <f>IF(HV46="","",IF($FI46="Y",0,INDEX(Capacity!$S$3:$T$258,MATCH(MOD(INDEX(Capacity!$V$3:$W$258,MATCH(INDEX($J46:$FE46,1,$FJ46),Capacity!$V$3:$V$258,0),2)+HV$9,255),Capacity!$S$3:$S$258,0),2)))</f>
        <v/>
      </c>
      <c r="HW47" t="str">
        <f>IF(HW46="","",IF($FI46="Y",0,INDEX(Capacity!$S$3:$T$258,MATCH(MOD(INDEX(Capacity!$V$3:$W$258,MATCH(INDEX($J46:$FE46,1,$FJ46),Capacity!$V$3:$V$258,0),2)+HW$9,255),Capacity!$S$3:$S$258,0),2)))</f>
        <v/>
      </c>
      <c r="HX47" t="str">
        <f>IF(HX46="","",IF($FI46="Y",0,INDEX(Capacity!$S$3:$T$258,MATCH(MOD(INDEX(Capacity!$V$3:$W$258,MATCH(INDEX($J46:$FE46,1,$FJ46),Capacity!$V$3:$V$258,0),2)+HX$9,255),Capacity!$S$3:$S$258,0),2)))</f>
        <v/>
      </c>
      <c r="HY47" t="str">
        <f>IF(HY46="","",IF($FI46="Y",0,INDEX(Capacity!$S$3:$T$258,MATCH(MOD(INDEX(Capacity!$V$3:$W$258,MATCH(INDEX($J46:$FE46,1,$FJ46),Capacity!$V$3:$V$258,0),2)+HY$9,255),Capacity!$S$3:$S$258,0),2)))</f>
        <v/>
      </c>
      <c r="HZ47" t="str">
        <f>IF(HZ46="","",IF($FI46="Y",0,INDEX(Capacity!$S$3:$T$258,MATCH(MOD(INDEX(Capacity!$V$3:$W$258,MATCH(INDEX($J46:$FE46,1,$FJ46),Capacity!$V$3:$V$258,0),2)+HZ$9,255),Capacity!$S$3:$S$258,0),2)))</f>
        <v/>
      </c>
      <c r="IA47" t="str">
        <f>IF(IA46="","",IF($FI46="Y",0,INDEX(Capacity!$S$3:$T$258,MATCH(MOD(INDEX(Capacity!$V$3:$W$258,MATCH(INDEX($J46:$FE46,1,$FJ46),Capacity!$V$3:$V$258,0),2)+IA$9,255),Capacity!$S$3:$S$258,0),2)))</f>
        <v/>
      </c>
      <c r="IB47" t="str">
        <f>IF(IB46="","",IF($FI46="Y",0,INDEX(Capacity!$S$3:$T$258,MATCH(MOD(INDEX(Capacity!$V$3:$W$258,MATCH(INDEX($J46:$FE46,1,$FJ46),Capacity!$V$3:$V$258,0),2)+IB$9,255),Capacity!$S$3:$S$258,0),2)))</f>
        <v/>
      </c>
      <c r="IC47" t="str">
        <f>IF(IC46="","",IF($FI46="Y",0,INDEX(Capacity!$S$3:$T$258,MATCH(MOD(INDEX(Capacity!$V$3:$W$258,MATCH(INDEX($J46:$FE46,1,$FJ46),Capacity!$V$3:$V$258,0),2)+IC$9,255),Capacity!$S$3:$S$258,0),2)))</f>
        <v/>
      </c>
      <c r="ID47" t="str">
        <f>IF(ID46="","",IF($FI46="Y",0,INDEX(Capacity!$S$3:$T$258,MATCH(MOD(INDEX(Capacity!$V$3:$W$258,MATCH(INDEX($J46:$FE46,1,$FJ46),Capacity!$V$3:$V$258,0),2)+ID$9,255),Capacity!$S$3:$S$258,0),2)))</f>
        <v/>
      </c>
      <c r="IE47" t="str">
        <f>IF(IE46="","",IF($FI46="Y",0,INDEX(Capacity!$S$3:$T$258,MATCH(MOD(INDEX(Capacity!$V$3:$W$258,MATCH(INDEX($J46:$FE46,1,$FJ46),Capacity!$V$3:$V$258,0),2)+IE$9,255),Capacity!$S$3:$S$258,0),2)))</f>
        <v/>
      </c>
      <c r="IF47" t="str">
        <f>IF(IF46="","",IF($FI46="Y",0,INDEX(Capacity!$S$3:$T$258,MATCH(MOD(INDEX(Capacity!$V$3:$W$258,MATCH(INDEX($J46:$FE46,1,$FJ46),Capacity!$V$3:$V$258,0),2)+IF$9,255),Capacity!$S$3:$S$258,0),2)))</f>
        <v/>
      </c>
      <c r="IG47" t="str">
        <f>IF(IG46="","",IF($FI46="Y",0,INDEX(Capacity!$S$3:$T$258,MATCH(MOD(INDEX(Capacity!$V$3:$W$258,MATCH(INDEX($J46:$FE46,1,$FJ46),Capacity!$V$3:$V$258,0),2)+IG$9,255),Capacity!$S$3:$S$258,0),2)))</f>
        <v/>
      </c>
      <c r="IH47" t="str">
        <f>IF(IH46="","",IF($FI46="Y",0,INDEX(Capacity!$S$3:$T$258,MATCH(MOD(INDEX(Capacity!$V$3:$W$258,MATCH(INDEX($J46:$FE46,1,$FJ46),Capacity!$V$3:$V$258,0),2)+IH$9,255),Capacity!$S$3:$S$258,0),2)))</f>
        <v/>
      </c>
      <c r="II47" t="str">
        <f>IF(II46="","",IF($FI46="Y",0,INDEX(Capacity!$S$3:$T$258,MATCH(MOD(INDEX(Capacity!$V$3:$W$258,MATCH(INDEX($J46:$FE46,1,$FJ46),Capacity!$V$3:$V$258,0),2)+II$9,255),Capacity!$S$3:$S$258,0),2)))</f>
        <v/>
      </c>
      <c r="IJ47" t="str">
        <f>IF(IJ46="","",IF($FI46="Y",0,INDEX(Capacity!$S$3:$T$258,MATCH(MOD(INDEX(Capacity!$V$3:$W$258,MATCH(INDEX($J46:$FE46,1,$FJ46),Capacity!$V$3:$V$258,0),2)+IJ$9,255),Capacity!$S$3:$S$258,0),2)))</f>
        <v/>
      </c>
      <c r="IK47" t="str">
        <f>IF(IK46="","",IF($FI46="Y",0,INDEX(Capacity!$S$3:$T$258,MATCH(MOD(INDEX(Capacity!$V$3:$W$258,MATCH(INDEX($J46:$FE46,1,$FJ46),Capacity!$V$3:$V$258,0),2)+IK$9,255),Capacity!$S$3:$S$258,0),2)))</f>
        <v/>
      </c>
      <c r="IL47" t="str">
        <f>IF(IL46="","",IF($FI46="Y",0,INDEX(Capacity!$S$3:$T$258,MATCH(MOD(INDEX(Capacity!$V$3:$W$258,MATCH(INDEX($J46:$FE46,1,$FJ46),Capacity!$V$3:$V$258,0),2)+IL$9,255),Capacity!$S$3:$S$258,0),2)))</f>
        <v/>
      </c>
      <c r="IM47" t="str">
        <f>IF(IM46="","",IF($FI46="Y",0,INDEX(Capacity!$S$3:$T$258,MATCH(MOD(INDEX(Capacity!$V$3:$W$258,MATCH(INDEX($J46:$FE46,1,$FJ46),Capacity!$V$3:$V$258,0),2)+IM$9,255),Capacity!$S$3:$S$258,0),2)))</f>
        <v/>
      </c>
      <c r="IN47" t="str">
        <f>IF(IN46="","",IF($FI46="Y",0,INDEX(Capacity!$S$3:$T$258,MATCH(MOD(INDEX(Capacity!$V$3:$W$258,MATCH(INDEX($J46:$FE46,1,$FJ46),Capacity!$V$3:$V$258,0),2)+IN$9,255),Capacity!$S$3:$S$258,0),2)))</f>
        <v/>
      </c>
      <c r="IO47" t="str">
        <f>IF(IO46="","",IF($FI46="Y",0,INDEX(Capacity!$S$3:$T$258,MATCH(MOD(INDEX(Capacity!$V$3:$W$258,MATCH(INDEX($J46:$FE46,1,$FJ46),Capacity!$V$3:$V$258,0),2)+IO$9,255),Capacity!$S$3:$S$258,0),2)))</f>
        <v/>
      </c>
      <c r="IP47" t="str">
        <f>IF(IP46="","",IF($FI46="Y",0,INDEX(Capacity!$S$3:$T$258,MATCH(MOD(INDEX(Capacity!$V$3:$W$258,MATCH(INDEX($J46:$FE46,1,$FJ46),Capacity!$V$3:$V$258,0),2)+IP$9,255),Capacity!$S$3:$S$258,0),2)))</f>
        <v/>
      </c>
      <c r="IQ47" t="str">
        <f>IF(IQ46="","",IF($FI46="Y",0,INDEX(Capacity!$S$3:$T$258,MATCH(MOD(INDEX(Capacity!$V$3:$W$258,MATCH(INDEX($J46:$FE46,1,$FJ46),Capacity!$V$3:$V$258,0),2)+IQ$9,255),Capacity!$S$3:$S$258,0),2)))</f>
        <v/>
      </c>
      <c r="IR47" t="str">
        <f>IF(IR46="","",IF($FI46="Y",0,INDEX(Capacity!$S$3:$T$258,MATCH(MOD(INDEX(Capacity!$V$3:$W$258,MATCH(INDEX($J46:$FE46,1,$FJ46),Capacity!$V$3:$V$258,0),2)+IR$9,255),Capacity!$S$3:$S$258,0),2)))</f>
        <v/>
      </c>
      <c r="IS47" t="str">
        <f>IF(IS46="","",IF($FI46="Y",0,INDEX(Capacity!$S$3:$T$258,MATCH(MOD(INDEX(Capacity!$V$3:$W$258,MATCH(INDEX($J46:$FE46,1,$FJ46),Capacity!$V$3:$V$258,0),2)+IS$9,255),Capacity!$S$3:$S$258,0),2)))</f>
        <v/>
      </c>
      <c r="IT47" t="str">
        <f>IF(IT46="","",IF($FI46="Y",0,INDEX(Capacity!$S$3:$T$258,MATCH(MOD(INDEX(Capacity!$V$3:$W$258,MATCH(INDEX($J46:$FE46,1,$FJ46),Capacity!$V$3:$V$258,0),2)+IT$9,255),Capacity!$S$3:$S$258,0),2)))</f>
        <v/>
      </c>
      <c r="IU47" t="str">
        <f>IF(IU46="","",IF($FI46="Y",0,INDEX(Capacity!$S$3:$T$258,MATCH(MOD(INDEX(Capacity!$V$3:$W$258,MATCH(INDEX($J46:$FE46,1,$FJ46),Capacity!$V$3:$V$258,0),2)+IU$9,255),Capacity!$S$3:$S$258,0),2)))</f>
        <v/>
      </c>
      <c r="IV47" t="str">
        <f>IF(IV46="","",IF($FI46="Y",0,INDEX(Capacity!$S$3:$T$258,MATCH(MOD(INDEX(Capacity!$V$3:$W$258,MATCH(INDEX($J46:$FE46,1,$FJ46),Capacity!$V$3:$V$258,0),2)+IV$9,255),Capacity!$S$3:$S$258,0),2)))</f>
        <v/>
      </c>
      <c r="IW47" t="str">
        <f>IF(IW46="","",IF($FI46="Y",0,INDEX(Capacity!$S$3:$T$258,MATCH(MOD(INDEX(Capacity!$V$3:$W$258,MATCH(INDEX($J46:$FE46,1,$FJ46),Capacity!$V$3:$V$258,0),2)+IW$9,255),Capacity!$S$3:$S$258,0),2)))</f>
        <v/>
      </c>
      <c r="IX47" t="str">
        <f>IF(IX46="","",IF($FI46="Y",0,INDEX(Capacity!$S$3:$T$258,MATCH(MOD(INDEX(Capacity!$V$3:$W$258,MATCH(INDEX($J46:$FE46,1,$FJ46),Capacity!$V$3:$V$258,0),2)+IX$9,255),Capacity!$S$3:$S$258,0),2)))</f>
        <v/>
      </c>
      <c r="IY47" t="str">
        <f>IF(IY46="","",IF($FI46="Y",0,INDEX(Capacity!$S$3:$T$258,MATCH(MOD(INDEX(Capacity!$V$3:$W$258,MATCH(INDEX($J46:$FE46,1,$FJ46),Capacity!$V$3:$V$258,0),2)+IY$9,255),Capacity!$S$3:$S$258,0),2)))</f>
        <v/>
      </c>
      <c r="IZ47" t="str">
        <f>IF(IZ46="","",IF($FI46="Y",0,INDEX(Capacity!$S$3:$T$258,MATCH(MOD(INDEX(Capacity!$V$3:$W$258,MATCH(INDEX($J46:$FE46,1,$FJ46),Capacity!$V$3:$V$258,0),2)+IZ$9,255),Capacity!$S$3:$S$258,0),2)))</f>
        <v/>
      </c>
      <c r="JA47" t="str">
        <f>IF(JA46="","",IF($FI46="Y",0,INDEX(Capacity!$S$3:$T$258,MATCH(MOD(INDEX(Capacity!$V$3:$W$258,MATCH(INDEX($J46:$FE46,1,$FJ46),Capacity!$V$3:$V$258,0),2)+JA$9,255),Capacity!$S$3:$S$258,0),2)))</f>
        <v/>
      </c>
      <c r="JB47" t="str">
        <f>IF(JB46="","",IF($FI46="Y",0,INDEX(Capacity!$S$3:$T$258,MATCH(MOD(INDEX(Capacity!$V$3:$W$258,MATCH(INDEX($J46:$FE46,1,$FJ46),Capacity!$V$3:$V$258,0),2)+JB$9,255),Capacity!$S$3:$S$258,0),2)))</f>
        <v/>
      </c>
      <c r="JC47" t="str">
        <f>IF(JC46="","",IF($FI46="Y",0,INDEX(Capacity!$S$3:$T$258,MATCH(MOD(INDEX(Capacity!$V$3:$W$258,MATCH(INDEX($J46:$FE46,1,$FJ46),Capacity!$V$3:$V$258,0),2)+JC$9,255),Capacity!$S$3:$S$258,0),2)))</f>
        <v/>
      </c>
      <c r="JD47" t="str">
        <f>IF(JD46="","",IF($FI46="Y",0,INDEX(Capacity!$S$3:$T$258,MATCH(MOD(INDEX(Capacity!$V$3:$W$258,MATCH(INDEX($J46:$FE46,1,$FJ46),Capacity!$V$3:$V$258,0),2)+JD$9,255),Capacity!$S$3:$S$258,0),2)))</f>
        <v/>
      </c>
      <c r="JE47" t="str">
        <f>IF(JE46="","",IF($FI46="Y",0,INDEX(Capacity!$S$3:$T$258,MATCH(MOD(INDEX(Capacity!$V$3:$W$258,MATCH(INDEX($J46:$FE46,1,$FJ46),Capacity!$V$3:$V$258,0),2)+JE$9,255),Capacity!$S$3:$S$258,0),2)))</f>
        <v/>
      </c>
      <c r="JF47" t="str">
        <f>IF(JF46="","",IF($FI46="Y",0,INDEX(Capacity!$S$3:$T$258,MATCH(MOD(INDEX(Capacity!$V$3:$W$258,MATCH(INDEX($J46:$FE46,1,$FJ46),Capacity!$V$3:$V$258,0),2)+JF$9,255),Capacity!$S$3:$S$258,0),2)))</f>
        <v/>
      </c>
      <c r="JG47" t="str">
        <f>IF(JG46="","",IF($FI46="Y",0,INDEX(Capacity!$S$3:$T$258,MATCH(MOD(INDEX(Capacity!$V$3:$W$258,MATCH(INDEX($J46:$FE46,1,$FJ46),Capacity!$V$3:$V$258,0),2)+JG$9,255),Capacity!$S$3:$S$258,0),2)))</f>
        <v/>
      </c>
      <c r="JH47" t="str">
        <f>IF(JH46="","",IF($FI46="Y",0,INDEX(Capacity!$S$3:$T$258,MATCH(MOD(INDEX(Capacity!$V$3:$W$258,MATCH(INDEX($J46:$FE46,1,$FJ46),Capacity!$V$3:$V$258,0),2)+JH$9,255),Capacity!$S$3:$S$258,0),2)))</f>
        <v/>
      </c>
      <c r="JI47" t="str">
        <f>IF(JI46="","",IF($FI46="Y",0,INDEX(Capacity!$S$3:$T$258,MATCH(MOD(INDEX(Capacity!$V$3:$W$258,MATCH(INDEX($J46:$FE46,1,$FJ46),Capacity!$V$3:$V$258,0),2)+JI$9,255),Capacity!$S$3:$S$258,0),2)))</f>
        <v/>
      </c>
      <c r="JJ47" t="str">
        <f>IF(JJ46="","",IF($FI46="Y",0,INDEX(Capacity!$S$3:$T$258,MATCH(MOD(INDEX(Capacity!$V$3:$W$258,MATCH(INDEX($J46:$FE46,1,$FJ46),Capacity!$V$3:$V$258,0),2)+JJ$9,255),Capacity!$S$3:$S$258,0),2)))</f>
        <v/>
      </c>
      <c r="JK47" t="str">
        <f>IF(JK46="","",IF($FI46="Y",0,INDEX(Capacity!$S$3:$T$258,MATCH(MOD(INDEX(Capacity!$V$3:$W$258,MATCH(INDEX($J46:$FE46,1,$FJ46),Capacity!$V$3:$V$258,0),2)+JK$9,255),Capacity!$S$3:$S$258,0),2)))</f>
        <v/>
      </c>
      <c r="JL47" t="str">
        <f>IF(JL46="","",IF($FI46="Y",0,INDEX(Capacity!$S$3:$T$258,MATCH(MOD(INDEX(Capacity!$V$3:$W$258,MATCH(INDEX($J46:$FE46,1,$FJ46),Capacity!$V$3:$V$258,0),2)+JL$9,255),Capacity!$S$3:$S$258,0),2)))</f>
        <v/>
      </c>
      <c r="JM47" t="str">
        <f>IF(JM46="","",IF($FI46="Y",0,INDEX(Capacity!$S$3:$T$258,MATCH(MOD(INDEX(Capacity!$V$3:$W$258,MATCH(INDEX($J46:$FE46,1,$FJ46),Capacity!$V$3:$V$258,0),2)+JM$9,255),Capacity!$S$3:$S$258,0),2)))</f>
        <v/>
      </c>
      <c r="JN47" t="str">
        <f>IF(JN46="","",IF($FI46="Y",0,INDEX(Capacity!$S$3:$T$258,MATCH(MOD(INDEX(Capacity!$V$3:$W$258,MATCH(INDEX($J46:$FE46,1,$FJ46),Capacity!$V$3:$V$258,0),2)+JN$9,255),Capacity!$S$3:$S$258,0),2)))</f>
        <v/>
      </c>
      <c r="JO47" t="str">
        <f>IF(JO46="","",IF($FI46="Y",0,INDEX(Capacity!$S$3:$T$258,MATCH(MOD(INDEX(Capacity!$V$3:$W$258,MATCH(INDEX($J46:$FE46,1,$FJ46),Capacity!$V$3:$V$258,0),2)+JO$9,255),Capacity!$S$3:$S$258,0),2)))</f>
        <v/>
      </c>
      <c r="JP47" t="str">
        <f>IF(JP46="","",IF($FI46="Y",0,INDEX(Capacity!$S$3:$T$258,MATCH(MOD(INDEX(Capacity!$V$3:$W$258,MATCH(INDEX($J46:$FE46,1,$FJ46),Capacity!$V$3:$V$258,0),2)+JP$9,255),Capacity!$S$3:$S$258,0),2)))</f>
        <v/>
      </c>
      <c r="JQ47" t="str">
        <f>IF(JQ46="","",IF($FI46="Y",0,INDEX(Capacity!$S$3:$T$258,MATCH(MOD(INDEX(Capacity!$V$3:$W$258,MATCH(INDEX($J46:$FE46,1,$FJ46),Capacity!$V$3:$V$258,0),2)+JQ$9,255),Capacity!$S$3:$S$258,0),2)))</f>
        <v/>
      </c>
      <c r="JR47" t="str">
        <f>IF(JR46="","",IF($FI46="Y",0,INDEX(Capacity!$S$3:$T$258,MATCH(MOD(INDEX(Capacity!$V$3:$W$258,MATCH(INDEX($J46:$FE46,1,$FJ46),Capacity!$V$3:$V$258,0),2)+JR$9,255),Capacity!$S$3:$S$258,0),2)))</f>
        <v/>
      </c>
      <c r="JS47" t="str">
        <f>IF(JS46="","",IF($FI46="Y",0,INDEX(Capacity!$S$3:$T$258,MATCH(MOD(INDEX(Capacity!$V$3:$W$258,MATCH(INDEX($J46:$FE46,1,$FJ46),Capacity!$V$3:$V$258,0),2)+JS$9,255),Capacity!$S$3:$S$258,0),2)))</f>
        <v/>
      </c>
      <c r="JT47" t="str">
        <f>IF(JT46="","",IF($FI46="Y",0,INDEX(Capacity!$S$3:$T$258,MATCH(MOD(INDEX(Capacity!$V$3:$W$258,MATCH(INDEX($J46:$FE46,1,$FJ46),Capacity!$V$3:$V$258,0),2)+JT$9,255),Capacity!$S$3:$S$258,0),2)))</f>
        <v/>
      </c>
      <c r="JU47" t="str">
        <f>IF(JU46="","",IF($FI46="Y",0,INDEX(Capacity!$S$3:$T$258,MATCH(MOD(INDEX(Capacity!$V$3:$W$258,MATCH(INDEX($J46:$FE46,1,$FJ46),Capacity!$V$3:$V$258,0),2)+JU$9,255),Capacity!$S$3:$S$258,0),2)))</f>
        <v/>
      </c>
      <c r="JV47" t="str">
        <f>IF(JV46="","",IF($FI46="Y",0,INDEX(Capacity!$S$3:$T$258,MATCH(MOD(INDEX(Capacity!$V$3:$W$258,MATCH(INDEX($J46:$FE46,1,$FJ46),Capacity!$V$3:$V$258,0),2)+JV$9,255),Capacity!$S$3:$S$258,0),2)))</f>
        <v/>
      </c>
      <c r="JW47" t="str">
        <f>IF(JW46="","",IF($FI46="Y",0,INDEX(Capacity!$S$3:$T$258,MATCH(MOD(INDEX(Capacity!$V$3:$W$258,MATCH(INDEX($J46:$FE46,1,$FJ46),Capacity!$V$3:$V$258,0),2)+JW$9,255),Capacity!$S$3:$S$258,0),2)))</f>
        <v/>
      </c>
      <c r="JX47" t="str">
        <f>IF(JX46="","",IF($FI46="Y",0,INDEX(Capacity!$S$3:$T$258,MATCH(MOD(INDEX(Capacity!$V$3:$W$258,MATCH(INDEX($J46:$FE46,1,$FJ46),Capacity!$V$3:$V$258,0),2)+JX$9,255),Capacity!$S$3:$S$258,0),2)))</f>
        <v/>
      </c>
      <c r="JY47" t="str">
        <f>IF(JY46="","",IF($FI46="Y",0,INDEX(Capacity!$S$3:$T$258,MATCH(MOD(INDEX(Capacity!$V$3:$W$258,MATCH(INDEX($J46:$FE46,1,$FJ46),Capacity!$V$3:$V$258,0),2)+JY$9,255),Capacity!$S$3:$S$258,0),2)))</f>
        <v/>
      </c>
      <c r="JZ47" t="str">
        <f>IF(JZ46="","",IF($FI46="Y",0,INDEX(Capacity!$S$3:$T$258,MATCH(MOD(INDEX(Capacity!$V$3:$W$258,MATCH(INDEX($J46:$FE46,1,$FJ46),Capacity!$V$3:$V$258,0),2)+JZ$9,255),Capacity!$S$3:$S$258,0),2)))</f>
        <v/>
      </c>
      <c r="KA47" t="str">
        <f>IF(KA46="","",IF($FI46="Y",0,INDEX(Capacity!$S$3:$T$258,MATCH(MOD(INDEX(Capacity!$V$3:$W$258,MATCH(INDEX($J46:$FE46,1,$FJ46),Capacity!$V$3:$V$258,0),2)+KA$9,255),Capacity!$S$3:$S$258,0),2)))</f>
        <v/>
      </c>
      <c r="KB47" t="str">
        <f>IF(KB46="","",IF($FI46="Y",0,INDEX(Capacity!$S$3:$T$258,MATCH(MOD(INDEX(Capacity!$V$3:$W$258,MATCH(INDEX($J46:$FE46,1,$FJ46),Capacity!$V$3:$V$258,0),2)+KB$9,255),Capacity!$S$3:$S$258,0),2)))</f>
        <v/>
      </c>
      <c r="KC47" t="str">
        <f>IF(KC46="","",IF($FI46="Y",0,INDEX(Capacity!$S$3:$T$258,MATCH(MOD(INDEX(Capacity!$V$3:$W$258,MATCH(INDEX($J46:$FE46,1,$FJ46),Capacity!$V$3:$V$258,0),2)+KC$9,255),Capacity!$S$3:$S$258,0),2)))</f>
        <v/>
      </c>
      <c r="KD47" t="str">
        <f>IF(KD46="","",IF($FI46="Y",0,INDEX(Capacity!$S$3:$T$258,MATCH(MOD(INDEX(Capacity!$V$3:$W$258,MATCH(INDEX($J46:$FE46,1,$FJ46),Capacity!$V$3:$V$258,0),2)+KD$9,255),Capacity!$S$3:$S$258,0),2)))</f>
        <v/>
      </c>
      <c r="KE47" t="str">
        <f>IF(KE46="","",IF($FI46="Y",0,INDEX(Capacity!$S$3:$T$258,MATCH(MOD(INDEX(Capacity!$V$3:$W$258,MATCH(INDEX($J46:$FE46,1,$FJ46),Capacity!$V$3:$V$258,0),2)+KE$9,255),Capacity!$S$3:$S$258,0),2)))</f>
        <v/>
      </c>
      <c r="KF47" t="str">
        <f>IF(KF46="","",IF($FI46="Y",0,INDEX(Capacity!$S$3:$T$258,MATCH(MOD(INDEX(Capacity!$V$3:$W$258,MATCH(INDEX($J46:$FE46,1,$FJ46),Capacity!$V$3:$V$258,0),2)+KF$9,255),Capacity!$S$3:$S$258,0),2)))</f>
        <v/>
      </c>
      <c r="KG47" t="str">
        <f>IF(KG46="","",IF($FI46="Y",0,INDEX(Capacity!$S$3:$T$258,MATCH(MOD(INDEX(Capacity!$V$3:$W$258,MATCH(INDEX($J46:$FE46,1,$FJ46),Capacity!$V$3:$V$258,0),2)+KG$9,255),Capacity!$S$3:$S$258,0),2)))</f>
        <v/>
      </c>
      <c r="KH47" t="str">
        <f>IF(KH46="","",IF($FI46="Y",0,INDEX(Capacity!$S$3:$T$258,MATCH(MOD(INDEX(Capacity!$V$3:$W$258,MATCH(INDEX($J46:$FE46,1,$FJ46),Capacity!$V$3:$V$258,0),2)+KH$9,255),Capacity!$S$3:$S$258,0),2)))</f>
        <v/>
      </c>
      <c r="KI47" t="str">
        <f>IF(KI46="","",IF($FI46="Y",0,INDEX(Capacity!$S$3:$T$258,MATCH(MOD(INDEX(Capacity!$V$3:$W$258,MATCH(INDEX($J46:$FE46,1,$FJ46),Capacity!$V$3:$V$258,0),2)+KI$9,255),Capacity!$S$3:$S$258,0),2)))</f>
        <v/>
      </c>
      <c r="KJ47" t="str">
        <f>IF(KJ46="","",IF($FI46="Y",0,INDEX(Capacity!$S$3:$T$258,MATCH(MOD(INDEX(Capacity!$V$3:$W$258,MATCH(INDEX($J46:$FE46,1,$FJ46),Capacity!$V$3:$V$258,0),2)+KJ$9,255),Capacity!$S$3:$S$258,0),2)))</f>
        <v/>
      </c>
      <c r="KK47" t="str">
        <f>IF(KK46="","",IF($FI46="Y",0,INDEX(Capacity!$S$3:$T$258,MATCH(MOD(INDEX(Capacity!$V$3:$W$258,MATCH(INDEX($J46:$FE46,1,$FJ46),Capacity!$V$3:$V$258,0),2)+KK$9,255),Capacity!$S$3:$S$258,0),2)))</f>
        <v/>
      </c>
      <c r="KL47" t="str">
        <f>IF(KL46="","",IF($FI46="Y",0,INDEX(Capacity!$S$3:$T$258,MATCH(MOD(INDEX(Capacity!$V$3:$W$258,MATCH(INDEX($J46:$FE46,1,$FJ46),Capacity!$V$3:$V$258,0),2)+KL$9,255),Capacity!$S$3:$S$258,0),2)))</f>
        <v/>
      </c>
      <c r="KM47" t="str">
        <f>IF(KM46="","",IF($FI46="Y",0,INDEX(Capacity!$S$3:$T$258,MATCH(MOD(INDEX(Capacity!$V$3:$W$258,MATCH(INDEX($J46:$FE46,1,$FJ46),Capacity!$V$3:$V$258,0),2)+KM$9,255),Capacity!$S$3:$S$258,0),2)))</f>
        <v/>
      </c>
      <c r="KN47" t="str">
        <f>IF(KN46="","",IF($FI46="Y",0,INDEX(Capacity!$S$3:$T$258,MATCH(MOD(INDEX(Capacity!$V$3:$W$258,MATCH(INDEX($J46:$FE46,1,$FJ46),Capacity!$V$3:$V$258,0),2)+KN$9,255),Capacity!$S$3:$S$258,0),2)))</f>
        <v/>
      </c>
      <c r="KO47" t="str">
        <f>IF(KO46="","",IF($FI46="Y",0,INDEX(Capacity!$S$3:$T$258,MATCH(MOD(INDEX(Capacity!$V$3:$W$258,MATCH(INDEX($J46:$FE46,1,$FJ46),Capacity!$V$3:$V$258,0),2)+KO$9,255),Capacity!$S$3:$S$258,0),2)))</f>
        <v/>
      </c>
      <c r="KP47" t="str">
        <f>IF(KP46="","",IF($FI46="Y",0,INDEX(Capacity!$S$3:$T$258,MATCH(MOD(INDEX(Capacity!$V$3:$W$258,MATCH(INDEX($J46:$FE46,1,$FJ46),Capacity!$V$3:$V$258,0),2)+KP$9,255),Capacity!$S$3:$S$258,0),2)))</f>
        <v/>
      </c>
      <c r="KQ47" t="str">
        <f>IF(KQ46="","",IF($FI46="Y",0,INDEX(Capacity!$S$3:$T$258,MATCH(MOD(INDEX(Capacity!$V$3:$W$258,MATCH(INDEX($J46:$FE46,1,$FJ46),Capacity!$V$3:$V$258,0),2)+KQ$9,255),Capacity!$S$3:$S$258,0),2)))</f>
        <v/>
      </c>
      <c r="KR47" t="str">
        <f>IF(KR46="","",IF($FI46="Y",0,INDEX(Capacity!$S$3:$T$258,MATCH(MOD(INDEX(Capacity!$V$3:$W$258,MATCH(INDEX($J46:$FE46,1,$FJ46),Capacity!$V$3:$V$258,0),2)+KR$9,255),Capacity!$S$3:$S$258,0),2)))</f>
        <v/>
      </c>
      <c r="KS47" t="str">
        <f>IF(KS46="","",IF($FI46="Y",0,INDEX(Capacity!$S$3:$T$258,MATCH(MOD(INDEX(Capacity!$V$3:$W$258,MATCH(INDEX($J46:$FE46,1,$FJ46),Capacity!$V$3:$V$258,0),2)+KS$9,255),Capacity!$S$3:$S$258,0),2)))</f>
        <v/>
      </c>
      <c r="KT47" t="str">
        <f>IF(KT46="","",IF($FI46="Y",0,INDEX(Capacity!$S$3:$T$258,MATCH(MOD(INDEX(Capacity!$V$3:$W$258,MATCH(INDEX($J46:$FE46,1,$FJ46),Capacity!$V$3:$V$258,0),2)+KT$9,255),Capacity!$S$3:$S$258,0),2)))</f>
        <v/>
      </c>
      <c r="KU47" t="str">
        <f>IF(KU46="","",IF($FI46="Y",0,INDEX(Capacity!$S$3:$T$258,MATCH(MOD(INDEX(Capacity!$V$3:$W$258,MATCH(INDEX($J46:$FE46,1,$FJ46),Capacity!$V$3:$V$258,0),2)+KU$9,255),Capacity!$S$3:$S$258,0),2)))</f>
        <v/>
      </c>
      <c r="KV47" t="str">
        <f>IF(KV46="","",IF($FI46="Y",0,INDEX(Capacity!$S$3:$T$258,MATCH(MOD(INDEX(Capacity!$V$3:$W$258,MATCH(INDEX($J46:$FE46,1,$FJ46),Capacity!$V$3:$V$258,0),2)+KV$9,255),Capacity!$S$3:$S$258,0),2)))</f>
        <v/>
      </c>
      <c r="KW47" t="str">
        <f>IF(KW46="","",IF($FI46="Y",0,INDEX(Capacity!$S$3:$T$258,MATCH(MOD(INDEX(Capacity!$V$3:$W$258,MATCH(INDEX($J46:$FE46,1,$FJ46),Capacity!$V$3:$V$258,0),2)+KW$9,255),Capacity!$S$3:$S$258,0),2)))</f>
        <v/>
      </c>
      <c r="KX47" t="str">
        <f>IF(KX46="","",IF($FI46="Y",0,INDEX(Capacity!$S$3:$T$258,MATCH(MOD(INDEX(Capacity!$V$3:$W$258,MATCH(INDEX($J46:$FE46,1,$FJ46),Capacity!$V$3:$V$258,0),2)+KX$9,255),Capacity!$S$3:$S$258,0),2)))</f>
        <v/>
      </c>
      <c r="KY47" t="str">
        <f>IF(KY46="","",IF($FI46="Y",0,INDEX(Capacity!$S$3:$T$258,MATCH(MOD(INDEX(Capacity!$V$3:$W$258,MATCH(INDEX($J46:$FE46,1,$FJ46),Capacity!$V$3:$V$258,0),2)+KY$9,255),Capacity!$S$3:$S$258,0),2)))</f>
        <v/>
      </c>
      <c r="KZ47" t="str">
        <f>IF(KZ46="","",IF($FI46="Y",0,INDEX(Capacity!$S$3:$T$258,MATCH(MOD(INDEX(Capacity!$V$3:$W$258,MATCH(INDEX($J46:$FE46,1,$FJ46),Capacity!$V$3:$V$258,0),2)+KZ$9,255),Capacity!$S$3:$S$258,0),2)))</f>
        <v/>
      </c>
      <c r="LA47" t="str">
        <f>IF(LA46="","",IF($FI46="Y",0,INDEX(Capacity!$S$3:$T$258,MATCH(MOD(INDEX(Capacity!$V$3:$W$258,MATCH(INDEX($J46:$FE46,1,$FJ46),Capacity!$V$3:$V$258,0),2)+LA$9,255),Capacity!$S$3:$S$258,0),2)))</f>
        <v/>
      </c>
      <c r="LB47" t="str">
        <f>IF(LB46="","",IF($FI46="Y",0,INDEX(Capacity!$S$3:$T$258,MATCH(MOD(INDEX(Capacity!$V$3:$W$258,MATCH(INDEX($J46:$FE46,1,$FJ46),Capacity!$V$3:$V$258,0),2)+LB$9,255),Capacity!$S$3:$S$258,0),2)))</f>
        <v/>
      </c>
      <c r="LC47" t="str">
        <f>IF(LC46="","",IF($FI46="Y",0,INDEX(Capacity!$S$3:$T$258,MATCH(MOD(INDEX(Capacity!$V$3:$W$258,MATCH(INDEX($J46:$FE46,1,$FJ46),Capacity!$V$3:$V$258,0),2)+LC$9,255),Capacity!$S$3:$S$258,0),2)))</f>
        <v/>
      </c>
      <c r="LD47" t="str">
        <f>IF(LD46="","",IF($FI46="Y",0,INDEX(Capacity!$S$3:$T$258,MATCH(MOD(INDEX(Capacity!$V$3:$W$258,MATCH(INDEX($J46:$FE46,1,$FJ46),Capacity!$V$3:$V$258,0),2)+LD$9,255),Capacity!$S$3:$S$258,0),2)))</f>
        <v/>
      </c>
      <c r="LE47" t="str">
        <f>IF(LE46="","",IF($FI46="Y",0,INDEX(Capacity!$S$3:$T$258,MATCH(MOD(INDEX(Capacity!$V$3:$W$258,MATCH(INDEX($J46:$FE46,1,$FJ46),Capacity!$V$3:$V$258,0),2)+LE$9,255),Capacity!$S$3:$S$258,0),2)))</f>
        <v/>
      </c>
      <c r="LF47" t="str">
        <f>IF(LF46="","",IF($FI46="Y",0,INDEX(Capacity!$S$3:$T$258,MATCH(MOD(INDEX(Capacity!$V$3:$W$258,MATCH(INDEX($J46:$FE46,1,$FJ46),Capacity!$V$3:$V$258,0),2)+LF$9,255),Capacity!$S$3:$S$258,0),2)))</f>
        <v/>
      </c>
      <c r="LG47" t="str">
        <f>IF(LG46="","",IF($FI46="Y",0,INDEX(Capacity!$S$3:$T$258,MATCH(MOD(INDEX(Capacity!$V$3:$W$258,MATCH(INDEX($J46:$FE46,1,$FJ46),Capacity!$V$3:$V$258,0),2)+LG$9,255),Capacity!$S$3:$S$258,0),2)))</f>
        <v/>
      </c>
      <c r="LH47" t="str">
        <f>IF(LH46="","",IF($FI46="Y",0,INDEX(Capacity!$S$3:$T$258,MATCH(MOD(INDEX(Capacity!$V$3:$W$258,MATCH(INDEX($J46:$FE46,1,$FJ46),Capacity!$V$3:$V$258,0),2)+LH$9,255),Capacity!$S$3:$S$258,0),2)))</f>
        <v/>
      </c>
    </row>
    <row r="48" spans="9:320" x14ac:dyDescent="0.25">
      <c r="I48" s="7">
        <f t="shared" si="26"/>
        <v>39</v>
      </c>
      <c r="J48" t="str">
        <f t="shared" si="45"/>
        <v/>
      </c>
      <c r="K48" t="str">
        <f t="shared" si="45"/>
        <v/>
      </c>
      <c r="L48" t="str">
        <f t="shared" si="45"/>
        <v/>
      </c>
      <c r="M48" t="str">
        <f t="shared" si="45"/>
        <v/>
      </c>
      <c r="N48" t="str">
        <f t="shared" si="45"/>
        <v/>
      </c>
      <c r="O48" t="str">
        <f t="shared" si="45"/>
        <v/>
      </c>
      <c r="P48" t="str">
        <f t="shared" si="45"/>
        <v/>
      </c>
      <c r="Q48" t="str">
        <f t="shared" si="45"/>
        <v/>
      </c>
      <c r="R48" t="str">
        <f t="shared" si="45"/>
        <v/>
      </c>
      <c r="S48" t="str">
        <f t="shared" si="45"/>
        <v/>
      </c>
      <c r="T48" t="str">
        <f t="shared" si="45"/>
        <v/>
      </c>
      <c r="U48" t="str">
        <f t="shared" si="45"/>
        <v/>
      </c>
      <c r="V48" t="str">
        <f t="shared" si="45"/>
        <v/>
      </c>
      <c r="W48" t="str">
        <f t="shared" si="45"/>
        <v/>
      </c>
      <c r="X48" t="str">
        <f t="shared" si="45"/>
        <v/>
      </c>
      <c r="Y48" t="str">
        <f t="shared" si="45"/>
        <v/>
      </c>
      <c r="Z48" t="str">
        <f t="shared" si="48"/>
        <v/>
      </c>
      <c r="AA48" t="str">
        <f t="shared" si="48"/>
        <v/>
      </c>
      <c r="AB48" t="str">
        <f t="shared" si="48"/>
        <v/>
      </c>
      <c r="AC48" t="str">
        <f t="shared" si="48"/>
        <v/>
      </c>
      <c r="AD48" t="str">
        <f t="shared" si="48"/>
        <v/>
      </c>
      <c r="AE48" t="str">
        <f t="shared" si="48"/>
        <v/>
      </c>
      <c r="AF48" t="str">
        <f t="shared" si="48"/>
        <v/>
      </c>
      <c r="AG48" t="str">
        <f t="shared" si="48"/>
        <v/>
      </c>
      <c r="AH48" t="str">
        <f t="shared" si="48"/>
        <v/>
      </c>
      <c r="AI48" t="str">
        <f t="shared" si="48"/>
        <v/>
      </c>
      <c r="AJ48" t="str">
        <f t="shared" si="48"/>
        <v/>
      </c>
      <c r="AK48" t="str">
        <f t="shared" si="48"/>
        <v/>
      </c>
      <c r="AL48" t="str">
        <f t="shared" si="48"/>
        <v/>
      </c>
      <c r="AM48" t="str">
        <f t="shared" si="48"/>
        <v/>
      </c>
      <c r="AN48" t="str">
        <f t="shared" si="48"/>
        <v/>
      </c>
      <c r="AO48" t="str">
        <f t="shared" si="48"/>
        <v/>
      </c>
      <c r="AP48" t="str">
        <f t="shared" si="53"/>
        <v/>
      </c>
      <c r="AQ48" t="str">
        <f t="shared" si="53"/>
        <v/>
      </c>
      <c r="AR48" t="str">
        <f t="shared" si="53"/>
        <v/>
      </c>
      <c r="AS48" t="str">
        <f t="shared" si="53"/>
        <v/>
      </c>
      <c r="AT48" t="str">
        <f t="shared" si="53"/>
        <v/>
      </c>
      <c r="AU48" t="str">
        <f t="shared" si="53"/>
        <v/>
      </c>
      <c r="AV48">
        <f t="shared" si="53"/>
        <v>0</v>
      </c>
      <c r="AW48">
        <f t="shared" si="53"/>
        <v>33</v>
      </c>
      <c r="AX48">
        <f t="shared" si="53"/>
        <v>44</v>
      </c>
      <c r="AY48">
        <f t="shared" si="53"/>
        <v>235</v>
      </c>
      <c r="AZ48">
        <f t="shared" si="53"/>
        <v>125</v>
      </c>
      <c r="BA48">
        <f t="shared" si="53"/>
        <v>225</v>
      </c>
      <c r="BB48">
        <f t="shared" si="53"/>
        <v>166</v>
      </c>
      <c r="BC48">
        <f t="shared" si="53"/>
        <v>126</v>
      </c>
      <c r="BD48">
        <f t="shared" si="53"/>
        <v>165</v>
      </c>
      <c r="BE48">
        <f t="shared" si="51"/>
        <v>80</v>
      </c>
      <c r="BF48">
        <f t="shared" si="51"/>
        <v>75</v>
      </c>
      <c r="BG48">
        <f t="shared" si="51"/>
        <v>0</v>
      </c>
      <c r="BH48">
        <f t="shared" si="51"/>
        <v>0</v>
      </c>
      <c r="BI48">
        <f t="shared" si="51"/>
        <v>0</v>
      </c>
      <c r="BJ48">
        <f t="shared" si="51"/>
        <v>0</v>
      </c>
      <c r="BK48">
        <f t="shared" si="51"/>
        <v>0</v>
      </c>
      <c r="BL48">
        <f t="shared" si="51"/>
        <v>0</v>
      </c>
      <c r="BM48">
        <f t="shared" si="51"/>
        <v>0</v>
      </c>
      <c r="BN48">
        <f t="shared" si="51"/>
        <v>0</v>
      </c>
      <c r="BO48">
        <f t="shared" si="51"/>
        <v>0</v>
      </c>
      <c r="BP48">
        <f t="shared" si="51"/>
        <v>0</v>
      </c>
      <c r="BQ48">
        <f t="shared" si="51"/>
        <v>0</v>
      </c>
      <c r="BR48">
        <f t="shared" si="51"/>
        <v>0</v>
      </c>
      <c r="BS48">
        <f t="shared" si="51"/>
        <v>0</v>
      </c>
      <c r="BT48">
        <f t="shared" si="51"/>
        <v>0</v>
      </c>
      <c r="BU48">
        <f t="shared" si="51"/>
        <v>0</v>
      </c>
      <c r="BV48">
        <f t="shared" si="55"/>
        <v>0</v>
      </c>
      <c r="BW48">
        <f t="shared" si="55"/>
        <v>0</v>
      </c>
      <c r="BX48">
        <f t="shared" si="55"/>
        <v>0</v>
      </c>
      <c r="BY48">
        <f t="shared" si="55"/>
        <v>0</v>
      </c>
      <c r="BZ48">
        <f t="shared" si="55"/>
        <v>0</v>
      </c>
      <c r="CA48">
        <f t="shared" si="55"/>
        <v>0</v>
      </c>
      <c r="CB48">
        <f t="shared" si="55"/>
        <v>0</v>
      </c>
      <c r="CC48">
        <f t="shared" si="55"/>
        <v>0</v>
      </c>
      <c r="CD48">
        <f t="shared" si="55"/>
        <v>0</v>
      </c>
      <c r="CE48">
        <f t="shared" si="55"/>
        <v>0</v>
      </c>
      <c r="CF48">
        <f t="shared" si="55"/>
        <v>0</v>
      </c>
      <c r="CG48">
        <f t="shared" si="55"/>
        <v>0</v>
      </c>
      <c r="CH48">
        <f t="shared" si="55"/>
        <v>0</v>
      </c>
      <c r="CI48">
        <f t="shared" si="55"/>
        <v>0</v>
      </c>
      <c r="CJ48">
        <f t="shared" si="55"/>
        <v>0</v>
      </c>
      <c r="CK48">
        <f t="shared" si="55"/>
        <v>0</v>
      </c>
      <c r="CL48">
        <f t="shared" si="46"/>
        <v>0</v>
      </c>
      <c r="CM48">
        <f t="shared" si="46"/>
        <v>0</v>
      </c>
      <c r="CN48">
        <f t="shared" si="46"/>
        <v>0</v>
      </c>
      <c r="CO48">
        <f t="shared" si="46"/>
        <v>0</v>
      </c>
      <c r="CP48">
        <f t="shared" si="46"/>
        <v>0</v>
      </c>
      <c r="CQ48">
        <f t="shared" si="46"/>
        <v>0</v>
      </c>
      <c r="CR48">
        <f t="shared" si="46"/>
        <v>0</v>
      </c>
      <c r="CS48">
        <f t="shared" si="46"/>
        <v>0</v>
      </c>
      <c r="CT48">
        <f t="shared" si="46"/>
        <v>0</v>
      </c>
      <c r="CU48">
        <f t="shared" si="46"/>
        <v>0</v>
      </c>
      <c r="CV48">
        <f t="shared" si="46"/>
        <v>0</v>
      </c>
      <c r="CW48">
        <f t="shared" si="46"/>
        <v>0</v>
      </c>
      <c r="CX48">
        <f t="shared" si="46"/>
        <v>0</v>
      </c>
      <c r="CY48">
        <f t="shared" si="46"/>
        <v>0</v>
      </c>
      <c r="CZ48">
        <f t="shared" si="46"/>
        <v>0</v>
      </c>
      <c r="DA48">
        <f t="shared" si="46"/>
        <v>0</v>
      </c>
      <c r="DB48">
        <f t="shared" si="49"/>
        <v>0</v>
      </c>
      <c r="DC48">
        <f t="shared" si="47"/>
        <v>0</v>
      </c>
      <c r="DD48">
        <f t="shared" si="47"/>
        <v>0</v>
      </c>
      <c r="DE48">
        <f t="shared" si="47"/>
        <v>0</v>
      </c>
      <c r="DF48">
        <f t="shared" si="47"/>
        <v>0</v>
      </c>
      <c r="DG48">
        <f t="shared" si="47"/>
        <v>0</v>
      </c>
      <c r="DH48">
        <f t="shared" si="47"/>
        <v>0</v>
      </c>
      <c r="DI48">
        <f t="shared" si="47"/>
        <v>0</v>
      </c>
      <c r="DJ48">
        <f t="shared" si="47"/>
        <v>0</v>
      </c>
      <c r="DK48">
        <f t="shared" si="47"/>
        <v>0</v>
      </c>
      <c r="DL48">
        <f t="shared" si="47"/>
        <v>0</v>
      </c>
      <c r="DM48">
        <f t="shared" si="47"/>
        <v>0</v>
      </c>
      <c r="DN48">
        <f t="shared" si="47"/>
        <v>0</v>
      </c>
      <c r="DO48">
        <f t="shared" si="47"/>
        <v>0</v>
      </c>
      <c r="DP48">
        <f t="shared" si="47"/>
        <v>0</v>
      </c>
      <c r="DQ48">
        <f t="shared" si="47"/>
        <v>0</v>
      </c>
      <c r="DR48">
        <f t="shared" si="47"/>
        <v>0</v>
      </c>
      <c r="DS48">
        <f t="shared" si="47"/>
        <v>0</v>
      </c>
      <c r="DT48">
        <f t="shared" si="47"/>
        <v>0</v>
      </c>
      <c r="DU48">
        <f t="shared" si="47"/>
        <v>0</v>
      </c>
      <c r="DV48">
        <f t="shared" si="47"/>
        <v>0</v>
      </c>
      <c r="DW48">
        <f t="shared" si="47"/>
        <v>0</v>
      </c>
      <c r="DX48">
        <f t="shared" si="50"/>
        <v>0</v>
      </c>
      <c r="DY48">
        <f t="shared" si="50"/>
        <v>0</v>
      </c>
      <c r="DZ48">
        <f t="shared" si="50"/>
        <v>0</v>
      </c>
      <c r="EA48">
        <f t="shared" si="50"/>
        <v>0</v>
      </c>
      <c r="EB48">
        <f t="shared" si="50"/>
        <v>0</v>
      </c>
      <c r="EC48">
        <f t="shared" si="50"/>
        <v>0</v>
      </c>
      <c r="ED48">
        <f t="shared" si="50"/>
        <v>0</v>
      </c>
      <c r="EE48">
        <f t="shared" si="50"/>
        <v>0</v>
      </c>
      <c r="EF48">
        <f t="shared" si="50"/>
        <v>0</v>
      </c>
      <c r="EG48">
        <f t="shared" si="50"/>
        <v>0</v>
      </c>
      <c r="EH48">
        <f t="shared" si="50"/>
        <v>0</v>
      </c>
      <c r="EI48">
        <f t="shared" si="50"/>
        <v>0</v>
      </c>
      <c r="EJ48">
        <f t="shared" si="54"/>
        <v>0</v>
      </c>
      <c r="EK48">
        <f t="shared" si="54"/>
        <v>0</v>
      </c>
      <c r="EL48">
        <f t="shared" si="54"/>
        <v>0</v>
      </c>
      <c r="EM48">
        <f t="shared" si="54"/>
        <v>0</v>
      </c>
      <c r="EN48">
        <f t="shared" si="54"/>
        <v>0</v>
      </c>
      <c r="EO48">
        <f t="shared" si="54"/>
        <v>0</v>
      </c>
      <c r="EP48">
        <f t="shared" si="54"/>
        <v>0</v>
      </c>
      <c r="EQ48">
        <f t="shared" si="54"/>
        <v>0</v>
      </c>
      <c r="ER48">
        <f t="shared" si="54"/>
        <v>0</v>
      </c>
      <c r="ES48">
        <f t="shared" si="54"/>
        <v>0</v>
      </c>
      <c r="ET48">
        <f t="shared" si="54"/>
        <v>0</v>
      </c>
      <c r="EU48">
        <f t="shared" si="54"/>
        <v>0</v>
      </c>
      <c r="EV48">
        <f t="shared" si="54"/>
        <v>0</v>
      </c>
      <c r="EW48">
        <f t="shared" si="52"/>
        <v>0</v>
      </c>
      <c r="EX48">
        <f t="shared" si="52"/>
        <v>0</v>
      </c>
      <c r="EY48">
        <f t="shared" si="52"/>
        <v>0</v>
      </c>
      <c r="EZ48">
        <f t="shared" si="52"/>
        <v>0</v>
      </c>
      <c r="FA48">
        <f t="shared" si="52"/>
        <v>0</v>
      </c>
      <c r="FB48">
        <f t="shared" si="52"/>
        <v>0</v>
      </c>
      <c r="FC48">
        <f t="shared" si="52"/>
        <v>0</v>
      </c>
      <c r="FD48">
        <f t="shared" si="52"/>
        <v>0</v>
      </c>
      <c r="FE48">
        <f t="shared" si="52"/>
        <v>0</v>
      </c>
      <c r="FG48" s="48" t="str">
        <f t="shared" si="27"/>
        <v/>
      </c>
      <c r="FI48" s="1" t="str">
        <f t="shared" si="24"/>
        <v/>
      </c>
      <c r="FJ48">
        <f t="shared" si="25"/>
        <v>40</v>
      </c>
      <c r="FK48">
        <f>FM8-FJ47+1</f>
        <v>5</v>
      </c>
      <c r="FM48">
        <f>IF(FM47="","",IF($FI47="Y",0,INDEX(Capacity!$S$3:$T$258,MATCH(MOD(INDEX(Capacity!$V$3:$W$258,MATCH(INDEX($J47:$FE47,1,$FJ47),Capacity!$V$3:$V$258,0),2)+FM$9,255),Capacity!$S$3:$S$258,0),2)))</f>
        <v>218</v>
      </c>
      <c r="FN48">
        <f>IF(FN47="","",IF($FI47="Y",0,INDEX(Capacity!$S$3:$T$258,MATCH(MOD(INDEX(Capacity!$V$3:$W$258,MATCH(INDEX($J47:$FE47,1,$FJ47),Capacity!$V$3:$V$258,0),2)+FN$9,255),Capacity!$S$3:$S$258,0),2)))</f>
        <v>46</v>
      </c>
      <c r="FO48">
        <f>IF(FO47="","",IF($FI47="Y",0,INDEX(Capacity!$S$3:$T$258,MATCH(MOD(INDEX(Capacity!$V$3:$W$258,MATCH(INDEX($J47:$FE47,1,$FJ47),Capacity!$V$3:$V$258,0),2)+FO$9,255),Capacity!$S$3:$S$258,0),2)))</f>
        <v>56</v>
      </c>
      <c r="FP48">
        <f>IF(FP47="","",IF($FI47="Y",0,INDEX(Capacity!$S$3:$T$258,MATCH(MOD(INDEX(Capacity!$V$3:$W$258,MATCH(INDEX($J47:$FE47,1,$FJ47),Capacity!$V$3:$V$258,0),2)+FP$9,255),Capacity!$S$3:$S$258,0),2)))</f>
        <v>150</v>
      </c>
      <c r="FQ48">
        <f>IF(FQ47="","",IF($FI47="Y",0,INDEX(Capacity!$S$3:$T$258,MATCH(MOD(INDEX(Capacity!$V$3:$W$258,MATCH(INDEX($J47:$FE47,1,$FJ47),Capacity!$V$3:$V$258,0),2)+FQ$9,255),Capacity!$S$3:$S$258,0),2)))</f>
        <v>100</v>
      </c>
      <c r="FR48">
        <f>IF(FR47="","",IF($FI47="Y",0,INDEX(Capacity!$S$3:$T$258,MATCH(MOD(INDEX(Capacity!$V$3:$W$258,MATCH(INDEX($J47:$FE47,1,$FJ47),Capacity!$V$3:$V$258,0),2)+FR$9,255),Capacity!$S$3:$S$258,0),2)))</f>
        <v>173</v>
      </c>
      <c r="FS48">
        <f>IF(FS47="","",IF($FI47="Y",0,INDEX(Capacity!$S$3:$T$258,MATCH(MOD(INDEX(Capacity!$V$3:$W$258,MATCH(INDEX($J47:$FE47,1,$FJ47),Capacity!$V$3:$V$258,0),2)+FS$9,255),Capacity!$S$3:$S$258,0),2)))</f>
        <v>221</v>
      </c>
      <c r="FT48">
        <f>IF(FT47="","",IF($FI47="Y",0,INDEX(Capacity!$S$3:$T$258,MATCH(MOD(INDEX(Capacity!$V$3:$W$258,MATCH(INDEX($J47:$FE47,1,$FJ47),Capacity!$V$3:$V$258,0),2)+FT$9,255),Capacity!$S$3:$S$258,0),2)))</f>
        <v>7</v>
      </c>
      <c r="FU48">
        <f>IF(FU47="","",IF($FI47="Y",0,INDEX(Capacity!$S$3:$T$258,MATCH(MOD(INDEX(Capacity!$V$3:$W$258,MATCH(INDEX($J47:$FE47,1,$FJ47),Capacity!$V$3:$V$258,0),2)+FU$9,255),Capacity!$S$3:$S$258,0),2)))</f>
        <v>61</v>
      </c>
      <c r="FV48">
        <f>IF(FV47="","",IF($FI47="Y",0,INDEX(Capacity!$S$3:$T$258,MATCH(MOD(INDEX(Capacity!$V$3:$W$258,MATCH(INDEX($J47:$FE47,1,$FJ47),Capacity!$V$3:$V$258,0),2)+FV$9,255),Capacity!$S$3:$S$258,0),2)))</f>
        <v>63</v>
      </c>
      <c r="FW48">
        <f>IF(FW47="","",IF($FI47="Y",0,INDEX(Capacity!$S$3:$T$258,MATCH(MOD(INDEX(Capacity!$V$3:$W$258,MATCH(INDEX($J47:$FE47,1,$FJ47),Capacity!$V$3:$V$258,0),2)+FW$9,255),Capacity!$S$3:$S$258,0),2)))</f>
        <v>75</v>
      </c>
      <c r="FX48" t="str">
        <f>IF(FX47="","",IF($FI47="Y",0,INDEX(Capacity!$S$3:$T$258,MATCH(MOD(INDEX(Capacity!$V$3:$W$258,MATCH(INDEX($J47:$FE47,1,$FJ47),Capacity!$V$3:$V$258,0),2)+FX$9,255),Capacity!$S$3:$S$258,0),2)))</f>
        <v/>
      </c>
      <c r="FY48" t="str">
        <f>IF(FY47="","",IF($FI47="Y",0,INDEX(Capacity!$S$3:$T$258,MATCH(MOD(INDEX(Capacity!$V$3:$W$258,MATCH(INDEX($J47:$FE47,1,$FJ47),Capacity!$V$3:$V$258,0),2)+FY$9,255),Capacity!$S$3:$S$258,0),2)))</f>
        <v/>
      </c>
      <c r="FZ48" t="str">
        <f>IF(FZ47="","",IF($FI47="Y",0,INDEX(Capacity!$S$3:$T$258,MATCH(MOD(INDEX(Capacity!$V$3:$W$258,MATCH(INDEX($J47:$FE47,1,$FJ47),Capacity!$V$3:$V$258,0),2)+FZ$9,255),Capacity!$S$3:$S$258,0),2)))</f>
        <v/>
      </c>
      <c r="GA48" t="str">
        <f>IF(GA47="","",IF($FI47="Y",0,INDEX(Capacity!$S$3:$T$258,MATCH(MOD(INDEX(Capacity!$V$3:$W$258,MATCH(INDEX($J47:$FE47,1,$FJ47),Capacity!$V$3:$V$258,0),2)+GA$9,255),Capacity!$S$3:$S$258,0),2)))</f>
        <v/>
      </c>
      <c r="GB48" t="str">
        <f>IF(GB47="","",IF($FI47="Y",0,INDEX(Capacity!$S$3:$T$258,MATCH(MOD(INDEX(Capacity!$V$3:$W$258,MATCH(INDEX($J47:$FE47,1,$FJ47),Capacity!$V$3:$V$258,0),2)+GB$9,255),Capacity!$S$3:$S$258,0),2)))</f>
        <v/>
      </c>
      <c r="GC48" t="str">
        <f>IF(GC47="","",IF($FI47="Y",0,INDEX(Capacity!$S$3:$T$258,MATCH(MOD(INDEX(Capacity!$V$3:$W$258,MATCH(INDEX($J47:$FE47,1,$FJ47),Capacity!$V$3:$V$258,0),2)+GC$9,255),Capacity!$S$3:$S$258,0),2)))</f>
        <v/>
      </c>
      <c r="GD48" t="str">
        <f>IF(GD47="","",IF($FI47="Y",0,INDEX(Capacity!$S$3:$T$258,MATCH(MOD(INDEX(Capacity!$V$3:$W$258,MATCH(INDEX($J47:$FE47,1,$FJ47),Capacity!$V$3:$V$258,0),2)+GD$9,255),Capacity!$S$3:$S$258,0),2)))</f>
        <v/>
      </c>
      <c r="GE48" t="str">
        <f>IF(GE47="","",IF($FI47="Y",0,INDEX(Capacity!$S$3:$T$258,MATCH(MOD(INDEX(Capacity!$V$3:$W$258,MATCH(INDEX($J47:$FE47,1,$FJ47),Capacity!$V$3:$V$258,0),2)+GE$9,255),Capacity!$S$3:$S$258,0),2)))</f>
        <v/>
      </c>
      <c r="GF48" t="str">
        <f>IF(GF47="","",IF($FI47="Y",0,INDEX(Capacity!$S$3:$T$258,MATCH(MOD(INDEX(Capacity!$V$3:$W$258,MATCH(INDEX($J47:$FE47,1,$FJ47),Capacity!$V$3:$V$258,0),2)+GF$9,255),Capacity!$S$3:$S$258,0),2)))</f>
        <v/>
      </c>
      <c r="GG48" t="str">
        <f>IF(GG47="","",IF($FI47="Y",0,INDEX(Capacity!$S$3:$T$258,MATCH(MOD(INDEX(Capacity!$V$3:$W$258,MATCH(INDEX($J47:$FE47,1,$FJ47),Capacity!$V$3:$V$258,0),2)+GG$9,255),Capacity!$S$3:$S$258,0),2)))</f>
        <v/>
      </c>
      <c r="GH48" t="str">
        <f>IF(GH47="","",IF($FI47="Y",0,INDEX(Capacity!$S$3:$T$258,MATCH(MOD(INDEX(Capacity!$V$3:$W$258,MATCH(INDEX($J47:$FE47,1,$FJ47),Capacity!$V$3:$V$258,0),2)+GH$9,255),Capacity!$S$3:$S$258,0),2)))</f>
        <v/>
      </c>
      <c r="GI48" t="str">
        <f>IF(GI47="","",IF($FI47="Y",0,INDEX(Capacity!$S$3:$T$258,MATCH(MOD(INDEX(Capacity!$V$3:$W$258,MATCH(INDEX($J47:$FE47,1,$FJ47),Capacity!$V$3:$V$258,0),2)+GI$9,255),Capacity!$S$3:$S$258,0),2)))</f>
        <v/>
      </c>
      <c r="GJ48" t="str">
        <f>IF(GJ47="","",IF($FI47="Y",0,INDEX(Capacity!$S$3:$T$258,MATCH(MOD(INDEX(Capacity!$V$3:$W$258,MATCH(INDEX($J47:$FE47,1,$FJ47),Capacity!$V$3:$V$258,0),2)+GJ$9,255),Capacity!$S$3:$S$258,0),2)))</f>
        <v/>
      </c>
      <c r="GK48" t="str">
        <f>IF(GK47="","",IF($FI47="Y",0,INDEX(Capacity!$S$3:$T$258,MATCH(MOD(INDEX(Capacity!$V$3:$W$258,MATCH(INDEX($J47:$FE47,1,$FJ47),Capacity!$V$3:$V$258,0),2)+GK$9,255),Capacity!$S$3:$S$258,0),2)))</f>
        <v/>
      </c>
      <c r="GL48" t="str">
        <f>IF(GL47="","",IF($FI47="Y",0,INDEX(Capacity!$S$3:$T$258,MATCH(MOD(INDEX(Capacity!$V$3:$W$258,MATCH(INDEX($J47:$FE47,1,$FJ47),Capacity!$V$3:$V$258,0),2)+GL$9,255),Capacity!$S$3:$S$258,0),2)))</f>
        <v/>
      </c>
      <c r="GM48" t="str">
        <f>IF(GM47="","",IF($FI47="Y",0,INDEX(Capacity!$S$3:$T$258,MATCH(MOD(INDEX(Capacity!$V$3:$W$258,MATCH(INDEX($J47:$FE47,1,$FJ47),Capacity!$V$3:$V$258,0),2)+GM$9,255),Capacity!$S$3:$S$258,0),2)))</f>
        <v/>
      </c>
      <c r="GN48" t="str">
        <f>IF(GN47="","",IF($FI47="Y",0,INDEX(Capacity!$S$3:$T$258,MATCH(MOD(INDEX(Capacity!$V$3:$W$258,MATCH(INDEX($J47:$FE47,1,$FJ47),Capacity!$V$3:$V$258,0),2)+GN$9,255),Capacity!$S$3:$S$258,0),2)))</f>
        <v/>
      </c>
      <c r="GO48" t="str">
        <f>IF(GO47="","",IF($FI47="Y",0,INDEX(Capacity!$S$3:$T$258,MATCH(MOD(INDEX(Capacity!$V$3:$W$258,MATCH(INDEX($J47:$FE47,1,$FJ47),Capacity!$V$3:$V$258,0),2)+GO$9,255),Capacity!$S$3:$S$258,0),2)))</f>
        <v/>
      </c>
      <c r="GP48" t="str">
        <f>IF(GP47="","",IF($FI47="Y",0,INDEX(Capacity!$S$3:$T$258,MATCH(MOD(INDEX(Capacity!$V$3:$W$258,MATCH(INDEX($J47:$FE47,1,$FJ47),Capacity!$V$3:$V$258,0),2)+GP$9,255),Capacity!$S$3:$S$258,0),2)))</f>
        <v/>
      </c>
      <c r="GQ48" t="str">
        <f>IF(GQ47="","",IF($FI47="Y",0,INDEX(Capacity!$S$3:$T$258,MATCH(MOD(INDEX(Capacity!$V$3:$W$258,MATCH(INDEX($J47:$FE47,1,$FJ47),Capacity!$V$3:$V$258,0),2)+GQ$9,255),Capacity!$S$3:$S$258,0),2)))</f>
        <v/>
      </c>
      <c r="GR48" t="str">
        <f>IF(GR47="","",IF($FI47="Y",0,INDEX(Capacity!$S$3:$T$258,MATCH(MOD(INDEX(Capacity!$V$3:$W$258,MATCH(INDEX($J47:$FE47,1,$FJ47),Capacity!$V$3:$V$258,0),2)+GR$9,255),Capacity!$S$3:$S$258,0),2)))</f>
        <v/>
      </c>
      <c r="GS48" t="str">
        <f>IF(GS47="","",IF($FI47="Y",0,INDEX(Capacity!$S$3:$T$258,MATCH(MOD(INDEX(Capacity!$V$3:$W$258,MATCH(INDEX($J47:$FE47,1,$FJ47),Capacity!$V$3:$V$258,0),2)+GS$9,255),Capacity!$S$3:$S$258,0),2)))</f>
        <v/>
      </c>
      <c r="GT48" t="str">
        <f>IF(GT47="","",IF($FI47="Y",0,INDEX(Capacity!$S$3:$T$258,MATCH(MOD(INDEX(Capacity!$V$3:$W$258,MATCH(INDEX($J47:$FE47,1,$FJ47),Capacity!$V$3:$V$258,0),2)+GT$9,255),Capacity!$S$3:$S$258,0),2)))</f>
        <v/>
      </c>
      <c r="GU48" t="str">
        <f>IF(GU47="","",IF($FI47="Y",0,INDEX(Capacity!$S$3:$T$258,MATCH(MOD(INDEX(Capacity!$V$3:$W$258,MATCH(INDEX($J47:$FE47,1,$FJ47),Capacity!$V$3:$V$258,0),2)+GU$9,255),Capacity!$S$3:$S$258,0),2)))</f>
        <v/>
      </c>
      <c r="GV48" t="str">
        <f>IF(GV47="","",IF($FI47="Y",0,INDEX(Capacity!$S$3:$T$258,MATCH(MOD(INDEX(Capacity!$V$3:$W$258,MATCH(INDEX($J47:$FE47,1,$FJ47),Capacity!$V$3:$V$258,0),2)+GV$9,255),Capacity!$S$3:$S$258,0),2)))</f>
        <v/>
      </c>
      <c r="GW48" t="str">
        <f>IF(GW47="","",IF($FI47="Y",0,INDEX(Capacity!$S$3:$T$258,MATCH(MOD(INDEX(Capacity!$V$3:$W$258,MATCH(INDEX($J47:$FE47,1,$FJ47),Capacity!$V$3:$V$258,0),2)+GW$9,255),Capacity!$S$3:$S$258,0),2)))</f>
        <v/>
      </c>
      <c r="GX48" t="str">
        <f>IF(GX47="","",IF($FI47="Y",0,INDEX(Capacity!$S$3:$T$258,MATCH(MOD(INDEX(Capacity!$V$3:$W$258,MATCH(INDEX($J47:$FE47,1,$FJ47),Capacity!$V$3:$V$258,0),2)+GX$9,255),Capacity!$S$3:$S$258,0),2)))</f>
        <v/>
      </c>
      <c r="GY48" t="str">
        <f>IF(GY47="","",IF($FI47="Y",0,INDEX(Capacity!$S$3:$T$258,MATCH(MOD(INDEX(Capacity!$V$3:$W$258,MATCH(INDEX($J47:$FE47,1,$FJ47),Capacity!$V$3:$V$258,0),2)+GY$9,255),Capacity!$S$3:$S$258,0),2)))</f>
        <v/>
      </c>
      <c r="GZ48" t="str">
        <f>IF(GZ47="","",IF($FI47="Y",0,INDEX(Capacity!$S$3:$T$258,MATCH(MOD(INDEX(Capacity!$V$3:$W$258,MATCH(INDEX($J47:$FE47,1,$FJ47),Capacity!$V$3:$V$258,0),2)+GZ$9,255),Capacity!$S$3:$S$258,0),2)))</f>
        <v/>
      </c>
      <c r="HA48" t="str">
        <f>IF(HA47="","",IF($FI47="Y",0,INDEX(Capacity!$S$3:$T$258,MATCH(MOD(INDEX(Capacity!$V$3:$W$258,MATCH(INDEX($J47:$FE47,1,$FJ47),Capacity!$V$3:$V$258,0),2)+HA$9,255),Capacity!$S$3:$S$258,0),2)))</f>
        <v/>
      </c>
      <c r="HB48" t="str">
        <f>IF(HB47="","",IF($FI47="Y",0,INDEX(Capacity!$S$3:$T$258,MATCH(MOD(INDEX(Capacity!$V$3:$W$258,MATCH(INDEX($J47:$FE47,1,$FJ47),Capacity!$V$3:$V$258,0),2)+HB$9,255),Capacity!$S$3:$S$258,0),2)))</f>
        <v/>
      </c>
      <c r="HC48" t="str">
        <f>IF(HC47="","",IF($FI47="Y",0,INDEX(Capacity!$S$3:$T$258,MATCH(MOD(INDEX(Capacity!$V$3:$W$258,MATCH(INDEX($J47:$FE47,1,$FJ47),Capacity!$V$3:$V$258,0),2)+HC$9,255),Capacity!$S$3:$S$258,0),2)))</f>
        <v/>
      </c>
      <c r="HD48" t="str">
        <f>IF(HD47="","",IF($FI47="Y",0,INDEX(Capacity!$S$3:$T$258,MATCH(MOD(INDEX(Capacity!$V$3:$W$258,MATCH(INDEX($J47:$FE47,1,$FJ47),Capacity!$V$3:$V$258,0),2)+HD$9,255),Capacity!$S$3:$S$258,0),2)))</f>
        <v/>
      </c>
      <c r="HE48" t="str">
        <f>IF(HE47="","",IF($FI47="Y",0,INDEX(Capacity!$S$3:$T$258,MATCH(MOD(INDEX(Capacity!$V$3:$W$258,MATCH(INDEX($J47:$FE47,1,$FJ47),Capacity!$V$3:$V$258,0),2)+HE$9,255),Capacity!$S$3:$S$258,0),2)))</f>
        <v/>
      </c>
      <c r="HF48" t="str">
        <f>IF(HF47="","",IF($FI47="Y",0,INDEX(Capacity!$S$3:$T$258,MATCH(MOD(INDEX(Capacity!$V$3:$W$258,MATCH(INDEX($J47:$FE47,1,$FJ47),Capacity!$V$3:$V$258,0),2)+HF$9,255),Capacity!$S$3:$S$258,0),2)))</f>
        <v/>
      </c>
      <c r="HG48" t="str">
        <f>IF(HG47="","",IF($FI47="Y",0,INDEX(Capacity!$S$3:$T$258,MATCH(MOD(INDEX(Capacity!$V$3:$W$258,MATCH(INDEX($J47:$FE47,1,$FJ47),Capacity!$V$3:$V$258,0),2)+HG$9,255),Capacity!$S$3:$S$258,0),2)))</f>
        <v/>
      </c>
      <c r="HH48" t="str">
        <f>IF(HH47="","",IF($FI47="Y",0,INDEX(Capacity!$S$3:$T$258,MATCH(MOD(INDEX(Capacity!$V$3:$W$258,MATCH(INDEX($J47:$FE47,1,$FJ47),Capacity!$V$3:$V$258,0),2)+HH$9,255),Capacity!$S$3:$S$258,0),2)))</f>
        <v/>
      </c>
      <c r="HI48" t="str">
        <f>IF(HI47="","",IF($FI47="Y",0,INDEX(Capacity!$S$3:$T$258,MATCH(MOD(INDEX(Capacity!$V$3:$W$258,MATCH(INDEX($J47:$FE47,1,$FJ47),Capacity!$V$3:$V$258,0),2)+HI$9,255),Capacity!$S$3:$S$258,0),2)))</f>
        <v/>
      </c>
      <c r="HJ48" t="str">
        <f>IF(HJ47="","",IF($FI47="Y",0,INDEX(Capacity!$S$3:$T$258,MATCH(MOD(INDEX(Capacity!$V$3:$W$258,MATCH(INDEX($J47:$FE47,1,$FJ47),Capacity!$V$3:$V$258,0),2)+HJ$9,255),Capacity!$S$3:$S$258,0),2)))</f>
        <v/>
      </c>
      <c r="HK48" t="str">
        <f>IF(HK47="","",IF($FI47="Y",0,INDEX(Capacity!$S$3:$T$258,MATCH(MOD(INDEX(Capacity!$V$3:$W$258,MATCH(INDEX($J47:$FE47,1,$FJ47),Capacity!$V$3:$V$258,0),2)+HK$9,255),Capacity!$S$3:$S$258,0),2)))</f>
        <v/>
      </c>
      <c r="HL48" t="str">
        <f>IF(HL47="","",IF($FI47="Y",0,INDEX(Capacity!$S$3:$T$258,MATCH(MOD(INDEX(Capacity!$V$3:$W$258,MATCH(INDEX($J47:$FE47,1,$FJ47),Capacity!$V$3:$V$258,0),2)+HL$9,255),Capacity!$S$3:$S$258,0),2)))</f>
        <v/>
      </c>
      <c r="HM48" t="str">
        <f>IF(HM47="","",IF($FI47="Y",0,INDEX(Capacity!$S$3:$T$258,MATCH(MOD(INDEX(Capacity!$V$3:$W$258,MATCH(INDEX($J47:$FE47,1,$FJ47),Capacity!$V$3:$V$258,0),2)+HM$9,255),Capacity!$S$3:$S$258,0),2)))</f>
        <v/>
      </c>
      <c r="HN48" t="str">
        <f>IF(HN47="","",IF($FI47="Y",0,INDEX(Capacity!$S$3:$T$258,MATCH(MOD(INDEX(Capacity!$V$3:$W$258,MATCH(INDEX($J47:$FE47,1,$FJ47),Capacity!$V$3:$V$258,0),2)+HN$9,255),Capacity!$S$3:$S$258,0),2)))</f>
        <v/>
      </c>
      <c r="HO48" t="str">
        <f>IF(HO47="","",IF($FI47="Y",0,INDEX(Capacity!$S$3:$T$258,MATCH(MOD(INDEX(Capacity!$V$3:$W$258,MATCH(INDEX($J47:$FE47,1,$FJ47),Capacity!$V$3:$V$258,0),2)+HO$9,255),Capacity!$S$3:$S$258,0),2)))</f>
        <v/>
      </c>
      <c r="HP48" t="str">
        <f>IF(HP47="","",IF($FI47="Y",0,INDEX(Capacity!$S$3:$T$258,MATCH(MOD(INDEX(Capacity!$V$3:$W$258,MATCH(INDEX($J47:$FE47,1,$FJ47),Capacity!$V$3:$V$258,0),2)+HP$9,255),Capacity!$S$3:$S$258,0),2)))</f>
        <v/>
      </c>
      <c r="HQ48" t="str">
        <f>IF(HQ47="","",IF($FI47="Y",0,INDEX(Capacity!$S$3:$T$258,MATCH(MOD(INDEX(Capacity!$V$3:$W$258,MATCH(INDEX($J47:$FE47,1,$FJ47),Capacity!$V$3:$V$258,0),2)+HQ$9,255),Capacity!$S$3:$S$258,0),2)))</f>
        <v/>
      </c>
      <c r="HR48" t="str">
        <f>IF(HR47="","",IF($FI47="Y",0,INDEX(Capacity!$S$3:$T$258,MATCH(MOD(INDEX(Capacity!$V$3:$W$258,MATCH(INDEX($J47:$FE47,1,$FJ47),Capacity!$V$3:$V$258,0),2)+HR$9,255),Capacity!$S$3:$S$258,0),2)))</f>
        <v/>
      </c>
      <c r="HS48" t="str">
        <f>IF(HS47="","",IF($FI47="Y",0,INDEX(Capacity!$S$3:$T$258,MATCH(MOD(INDEX(Capacity!$V$3:$W$258,MATCH(INDEX($J47:$FE47,1,$FJ47),Capacity!$V$3:$V$258,0),2)+HS$9,255),Capacity!$S$3:$S$258,0),2)))</f>
        <v/>
      </c>
      <c r="HT48" t="str">
        <f>IF(HT47="","",IF($FI47="Y",0,INDEX(Capacity!$S$3:$T$258,MATCH(MOD(INDEX(Capacity!$V$3:$W$258,MATCH(INDEX($J47:$FE47,1,$FJ47),Capacity!$V$3:$V$258,0),2)+HT$9,255),Capacity!$S$3:$S$258,0),2)))</f>
        <v/>
      </c>
      <c r="HU48" t="str">
        <f>IF(HU47="","",IF($FI47="Y",0,INDEX(Capacity!$S$3:$T$258,MATCH(MOD(INDEX(Capacity!$V$3:$W$258,MATCH(INDEX($J47:$FE47,1,$FJ47),Capacity!$V$3:$V$258,0),2)+HU$9,255),Capacity!$S$3:$S$258,0),2)))</f>
        <v/>
      </c>
      <c r="HV48" t="str">
        <f>IF(HV47="","",IF($FI47="Y",0,INDEX(Capacity!$S$3:$T$258,MATCH(MOD(INDEX(Capacity!$V$3:$W$258,MATCH(INDEX($J47:$FE47,1,$FJ47),Capacity!$V$3:$V$258,0),2)+HV$9,255),Capacity!$S$3:$S$258,0),2)))</f>
        <v/>
      </c>
      <c r="HW48" t="str">
        <f>IF(HW47="","",IF($FI47="Y",0,INDEX(Capacity!$S$3:$T$258,MATCH(MOD(INDEX(Capacity!$V$3:$W$258,MATCH(INDEX($J47:$FE47,1,$FJ47),Capacity!$V$3:$V$258,0),2)+HW$9,255),Capacity!$S$3:$S$258,0),2)))</f>
        <v/>
      </c>
      <c r="HX48" t="str">
        <f>IF(HX47="","",IF($FI47="Y",0,INDEX(Capacity!$S$3:$T$258,MATCH(MOD(INDEX(Capacity!$V$3:$W$258,MATCH(INDEX($J47:$FE47,1,$FJ47),Capacity!$V$3:$V$258,0),2)+HX$9,255),Capacity!$S$3:$S$258,0),2)))</f>
        <v/>
      </c>
      <c r="HY48" t="str">
        <f>IF(HY47="","",IF($FI47="Y",0,INDEX(Capacity!$S$3:$T$258,MATCH(MOD(INDEX(Capacity!$V$3:$W$258,MATCH(INDEX($J47:$FE47,1,$FJ47),Capacity!$V$3:$V$258,0),2)+HY$9,255),Capacity!$S$3:$S$258,0),2)))</f>
        <v/>
      </c>
      <c r="HZ48" t="str">
        <f>IF(HZ47="","",IF($FI47="Y",0,INDEX(Capacity!$S$3:$T$258,MATCH(MOD(INDEX(Capacity!$V$3:$W$258,MATCH(INDEX($J47:$FE47,1,$FJ47),Capacity!$V$3:$V$258,0),2)+HZ$9,255),Capacity!$S$3:$S$258,0),2)))</f>
        <v/>
      </c>
      <c r="IA48" t="str">
        <f>IF(IA47="","",IF($FI47="Y",0,INDEX(Capacity!$S$3:$T$258,MATCH(MOD(INDEX(Capacity!$V$3:$W$258,MATCH(INDEX($J47:$FE47,1,$FJ47),Capacity!$V$3:$V$258,0),2)+IA$9,255),Capacity!$S$3:$S$258,0),2)))</f>
        <v/>
      </c>
      <c r="IB48" t="str">
        <f>IF(IB47="","",IF($FI47="Y",0,INDEX(Capacity!$S$3:$T$258,MATCH(MOD(INDEX(Capacity!$V$3:$W$258,MATCH(INDEX($J47:$FE47,1,$FJ47),Capacity!$V$3:$V$258,0),2)+IB$9,255),Capacity!$S$3:$S$258,0),2)))</f>
        <v/>
      </c>
      <c r="IC48" t="str">
        <f>IF(IC47="","",IF($FI47="Y",0,INDEX(Capacity!$S$3:$T$258,MATCH(MOD(INDEX(Capacity!$V$3:$W$258,MATCH(INDEX($J47:$FE47,1,$FJ47),Capacity!$V$3:$V$258,0),2)+IC$9,255),Capacity!$S$3:$S$258,0),2)))</f>
        <v/>
      </c>
      <c r="ID48" t="str">
        <f>IF(ID47="","",IF($FI47="Y",0,INDEX(Capacity!$S$3:$T$258,MATCH(MOD(INDEX(Capacity!$V$3:$W$258,MATCH(INDEX($J47:$FE47,1,$FJ47),Capacity!$V$3:$V$258,0),2)+ID$9,255),Capacity!$S$3:$S$258,0),2)))</f>
        <v/>
      </c>
      <c r="IE48" t="str">
        <f>IF(IE47="","",IF($FI47="Y",0,INDEX(Capacity!$S$3:$T$258,MATCH(MOD(INDEX(Capacity!$V$3:$W$258,MATCH(INDEX($J47:$FE47,1,$FJ47),Capacity!$V$3:$V$258,0),2)+IE$9,255),Capacity!$S$3:$S$258,0),2)))</f>
        <v/>
      </c>
      <c r="IF48" t="str">
        <f>IF(IF47="","",IF($FI47="Y",0,INDEX(Capacity!$S$3:$T$258,MATCH(MOD(INDEX(Capacity!$V$3:$W$258,MATCH(INDEX($J47:$FE47,1,$FJ47),Capacity!$V$3:$V$258,0),2)+IF$9,255),Capacity!$S$3:$S$258,0),2)))</f>
        <v/>
      </c>
      <c r="IG48" t="str">
        <f>IF(IG47="","",IF($FI47="Y",0,INDEX(Capacity!$S$3:$T$258,MATCH(MOD(INDEX(Capacity!$V$3:$W$258,MATCH(INDEX($J47:$FE47,1,$FJ47),Capacity!$V$3:$V$258,0),2)+IG$9,255),Capacity!$S$3:$S$258,0),2)))</f>
        <v/>
      </c>
      <c r="IH48" t="str">
        <f>IF(IH47="","",IF($FI47="Y",0,INDEX(Capacity!$S$3:$T$258,MATCH(MOD(INDEX(Capacity!$V$3:$W$258,MATCH(INDEX($J47:$FE47,1,$FJ47),Capacity!$V$3:$V$258,0),2)+IH$9,255),Capacity!$S$3:$S$258,0),2)))</f>
        <v/>
      </c>
      <c r="II48" t="str">
        <f>IF(II47="","",IF($FI47="Y",0,INDEX(Capacity!$S$3:$T$258,MATCH(MOD(INDEX(Capacity!$V$3:$W$258,MATCH(INDEX($J47:$FE47,1,$FJ47),Capacity!$V$3:$V$258,0),2)+II$9,255),Capacity!$S$3:$S$258,0),2)))</f>
        <v/>
      </c>
      <c r="IJ48" t="str">
        <f>IF(IJ47="","",IF($FI47="Y",0,INDEX(Capacity!$S$3:$T$258,MATCH(MOD(INDEX(Capacity!$V$3:$W$258,MATCH(INDEX($J47:$FE47,1,$FJ47),Capacity!$V$3:$V$258,0),2)+IJ$9,255),Capacity!$S$3:$S$258,0),2)))</f>
        <v/>
      </c>
      <c r="IK48" t="str">
        <f>IF(IK47="","",IF($FI47="Y",0,INDEX(Capacity!$S$3:$T$258,MATCH(MOD(INDEX(Capacity!$V$3:$W$258,MATCH(INDEX($J47:$FE47,1,$FJ47),Capacity!$V$3:$V$258,0),2)+IK$9,255),Capacity!$S$3:$S$258,0),2)))</f>
        <v/>
      </c>
      <c r="IL48" t="str">
        <f>IF(IL47="","",IF($FI47="Y",0,INDEX(Capacity!$S$3:$T$258,MATCH(MOD(INDEX(Capacity!$V$3:$W$258,MATCH(INDEX($J47:$FE47,1,$FJ47),Capacity!$V$3:$V$258,0),2)+IL$9,255),Capacity!$S$3:$S$258,0),2)))</f>
        <v/>
      </c>
      <c r="IM48" t="str">
        <f>IF(IM47="","",IF($FI47="Y",0,INDEX(Capacity!$S$3:$T$258,MATCH(MOD(INDEX(Capacity!$V$3:$W$258,MATCH(INDEX($J47:$FE47,1,$FJ47),Capacity!$V$3:$V$258,0),2)+IM$9,255),Capacity!$S$3:$S$258,0),2)))</f>
        <v/>
      </c>
      <c r="IN48" t="str">
        <f>IF(IN47="","",IF($FI47="Y",0,INDEX(Capacity!$S$3:$T$258,MATCH(MOD(INDEX(Capacity!$V$3:$W$258,MATCH(INDEX($J47:$FE47,1,$FJ47),Capacity!$V$3:$V$258,0),2)+IN$9,255),Capacity!$S$3:$S$258,0),2)))</f>
        <v/>
      </c>
      <c r="IO48" t="str">
        <f>IF(IO47="","",IF($FI47="Y",0,INDEX(Capacity!$S$3:$T$258,MATCH(MOD(INDEX(Capacity!$V$3:$W$258,MATCH(INDEX($J47:$FE47,1,$FJ47),Capacity!$V$3:$V$258,0),2)+IO$9,255),Capacity!$S$3:$S$258,0),2)))</f>
        <v/>
      </c>
      <c r="IP48" t="str">
        <f>IF(IP47="","",IF($FI47="Y",0,INDEX(Capacity!$S$3:$T$258,MATCH(MOD(INDEX(Capacity!$V$3:$W$258,MATCH(INDEX($J47:$FE47,1,$FJ47),Capacity!$V$3:$V$258,0),2)+IP$9,255),Capacity!$S$3:$S$258,0),2)))</f>
        <v/>
      </c>
      <c r="IQ48" t="str">
        <f>IF(IQ47="","",IF($FI47="Y",0,INDEX(Capacity!$S$3:$T$258,MATCH(MOD(INDEX(Capacity!$V$3:$W$258,MATCH(INDEX($J47:$FE47,1,$FJ47),Capacity!$V$3:$V$258,0),2)+IQ$9,255),Capacity!$S$3:$S$258,0),2)))</f>
        <v/>
      </c>
      <c r="IR48" t="str">
        <f>IF(IR47="","",IF($FI47="Y",0,INDEX(Capacity!$S$3:$T$258,MATCH(MOD(INDEX(Capacity!$V$3:$W$258,MATCH(INDEX($J47:$FE47,1,$FJ47),Capacity!$V$3:$V$258,0),2)+IR$9,255),Capacity!$S$3:$S$258,0),2)))</f>
        <v/>
      </c>
      <c r="IS48" t="str">
        <f>IF(IS47="","",IF($FI47="Y",0,INDEX(Capacity!$S$3:$T$258,MATCH(MOD(INDEX(Capacity!$V$3:$W$258,MATCH(INDEX($J47:$FE47,1,$FJ47),Capacity!$V$3:$V$258,0),2)+IS$9,255),Capacity!$S$3:$S$258,0),2)))</f>
        <v/>
      </c>
      <c r="IT48" t="str">
        <f>IF(IT47="","",IF($FI47="Y",0,INDEX(Capacity!$S$3:$T$258,MATCH(MOD(INDEX(Capacity!$V$3:$W$258,MATCH(INDEX($J47:$FE47,1,$FJ47),Capacity!$V$3:$V$258,0),2)+IT$9,255),Capacity!$S$3:$S$258,0),2)))</f>
        <v/>
      </c>
      <c r="IU48" t="str">
        <f>IF(IU47="","",IF($FI47="Y",0,INDEX(Capacity!$S$3:$T$258,MATCH(MOD(INDEX(Capacity!$V$3:$W$258,MATCH(INDEX($J47:$FE47,1,$FJ47),Capacity!$V$3:$V$258,0),2)+IU$9,255),Capacity!$S$3:$S$258,0),2)))</f>
        <v/>
      </c>
      <c r="IV48" t="str">
        <f>IF(IV47="","",IF($FI47="Y",0,INDEX(Capacity!$S$3:$T$258,MATCH(MOD(INDEX(Capacity!$V$3:$W$258,MATCH(INDEX($J47:$FE47,1,$FJ47),Capacity!$V$3:$V$258,0),2)+IV$9,255),Capacity!$S$3:$S$258,0),2)))</f>
        <v/>
      </c>
      <c r="IW48" t="str">
        <f>IF(IW47="","",IF($FI47="Y",0,INDEX(Capacity!$S$3:$T$258,MATCH(MOD(INDEX(Capacity!$V$3:$W$258,MATCH(INDEX($J47:$FE47,1,$FJ47),Capacity!$V$3:$V$258,0),2)+IW$9,255),Capacity!$S$3:$S$258,0),2)))</f>
        <v/>
      </c>
      <c r="IX48" t="str">
        <f>IF(IX47="","",IF($FI47="Y",0,INDEX(Capacity!$S$3:$T$258,MATCH(MOD(INDEX(Capacity!$V$3:$W$258,MATCH(INDEX($J47:$FE47,1,$FJ47),Capacity!$V$3:$V$258,0),2)+IX$9,255),Capacity!$S$3:$S$258,0),2)))</f>
        <v/>
      </c>
      <c r="IY48" t="str">
        <f>IF(IY47="","",IF($FI47="Y",0,INDEX(Capacity!$S$3:$T$258,MATCH(MOD(INDEX(Capacity!$V$3:$W$258,MATCH(INDEX($J47:$FE47,1,$FJ47),Capacity!$V$3:$V$258,0),2)+IY$9,255),Capacity!$S$3:$S$258,0),2)))</f>
        <v/>
      </c>
      <c r="IZ48" t="str">
        <f>IF(IZ47="","",IF($FI47="Y",0,INDEX(Capacity!$S$3:$T$258,MATCH(MOD(INDEX(Capacity!$V$3:$W$258,MATCH(INDEX($J47:$FE47,1,$FJ47),Capacity!$V$3:$V$258,0),2)+IZ$9,255),Capacity!$S$3:$S$258,0),2)))</f>
        <v/>
      </c>
      <c r="JA48" t="str">
        <f>IF(JA47="","",IF($FI47="Y",0,INDEX(Capacity!$S$3:$T$258,MATCH(MOD(INDEX(Capacity!$V$3:$W$258,MATCH(INDEX($J47:$FE47,1,$FJ47),Capacity!$V$3:$V$258,0),2)+JA$9,255),Capacity!$S$3:$S$258,0),2)))</f>
        <v/>
      </c>
      <c r="JB48" t="str">
        <f>IF(JB47="","",IF($FI47="Y",0,INDEX(Capacity!$S$3:$T$258,MATCH(MOD(INDEX(Capacity!$V$3:$W$258,MATCH(INDEX($J47:$FE47,1,$FJ47),Capacity!$V$3:$V$258,0),2)+JB$9,255),Capacity!$S$3:$S$258,0),2)))</f>
        <v/>
      </c>
      <c r="JC48" t="str">
        <f>IF(JC47="","",IF($FI47="Y",0,INDEX(Capacity!$S$3:$T$258,MATCH(MOD(INDEX(Capacity!$V$3:$W$258,MATCH(INDEX($J47:$FE47,1,$FJ47),Capacity!$V$3:$V$258,0),2)+JC$9,255),Capacity!$S$3:$S$258,0),2)))</f>
        <v/>
      </c>
      <c r="JD48" t="str">
        <f>IF(JD47="","",IF($FI47="Y",0,INDEX(Capacity!$S$3:$T$258,MATCH(MOD(INDEX(Capacity!$V$3:$W$258,MATCH(INDEX($J47:$FE47,1,$FJ47),Capacity!$V$3:$V$258,0),2)+JD$9,255),Capacity!$S$3:$S$258,0),2)))</f>
        <v/>
      </c>
      <c r="JE48" t="str">
        <f>IF(JE47="","",IF($FI47="Y",0,INDEX(Capacity!$S$3:$T$258,MATCH(MOD(INDEX(Capacity!$V$3:$W$258,MATCH(INDEX($J47:$FE47,1,$FJ47),Capacity!$V$3:$V$258,0),2)+JE$9,255),Capacity!$S$3:$S$258,0),2)))</f>
        <v/>
      </c>
      <c r="JF48" t="str">
        <f>IF(JF47="","",IF($FI47="Y",0,INDEX(Capacity!$S$3:$T$258,MATCH(MOD(INDEX(Capacity!$V$3:$W$258,MATCH(INDEX($J47:$FE47,1,$FJ47),Capacity!$V$3:$V$258,0),2)+JF$9,255),Capacity!$S$3:$S$258,0),2)))</f>
        <v/>
      </c>
      <c r="JG48" t="str">
        <f>IF(JG47="","",IF($FI47="Y",0,INDEX(Capacity!$S$3:$T$258,MATCH(MOD(INDEX(Capacity!$V$3:$W$258,MATCH(INDEX($J47:$FE47,1,$FJ47),Capacity!$V$3:$V$258,0),2)+JG$9,255),Capacity!$S$3:$S$258,0),2)))</f>
        <v/>
      </c>
      <c r="JH48" t="str">
        <f>IF(JH47="","",IF($FI47="Y",0,INDEX(Capacity!$S$3:$T$258,MATCH(MOD(INDEX(Capacity!$V$3:$W$258,MATCH(INDEX($J47:$FE47,1,$FJ47),Capacity!$V$3:$V$258,0),2)+JH$9,255),Capacity!$S$3:$S$258,0),2)))</f>
        <v/>
      </c>
      <c r="JI48" t="str">
        <f>IF(JI47="","",IF($FI47="Y",0,INDEX(Capacity!$S$3:$T$258,MATCH(MOD(INDEX(Capacity!$V$3:$W$258,MATCH(INDEX($J47:$FE47,1,$FJ47),Capacity!$V$3:$V$258,0),2)+JI$9,255),Capacity!$S$3:$S$258,0),2)))</f>
        <v/>
      </c>
      <c r="JJ48" t="str">
        <f>IF(JJ47="","",IF($FI47="Y",0,INDEX(Capacity!$S$3:$T$258,MATCH(MOD(INDEX(Capacity!$V$3:$W$258,MATCH(INDEX($J47:$FE47,1,$FJ47),Capacity!$V$3:$V$258,0),2)+JJ$9,255),Capacity!$S$3:$S$258,0),2)))</f>
        <v/>
      </c>
      <c r="JK48" t="str">
        <f>IF(JK47="","",IF($FI47="Y",0,INDEX(Capacity!$S$3:$T$258,MATCH(MOD(INDEX(Capacity!$V$3:$W$258,MATCH(INDEX($J47:$FE47,1,$FJ47),Capacity!$V$3:$V$258,0),2)+JK$9,255),Capacity!$S$3:$S$258,0),2)))</f>
        <v/>
      </c>
      <c r="JL48" t="str">
        <f>IF(JL47="","",IF($FI47="Y",0,INDEX(Capacity!$S$3:$T$258,MATCH(MOD(INDEX(Capacity!$V$3:$W$258,MATCH(INDEX($J47:$FE47,1,$FJ47),Capacity!$V$3:$V$258,0),2)+JL$9,255),Capacity!$S$3:$S$258,0),2)))</f>
        <v/>
      </c>
      <c r="JM48" t="str">
        <f>IF(JM47="","",IF($FI47="Y",0,INDEX(Capacity!$S$3:$T$258,MATCH(MOD(INDEX(Capacity!$V$3:$W$258,MATCH(INDEX($J47:$FE47,1,$FJ47),Capacity!$V$3:$V$258,0),2)+JM$9,255),Capacity!$S$3:$S$258,0),2)))</f>
        <v/>
      </c>
      <c r="JN48" t="str">
        <f>IF(JN47="","",IF($FI47="Y",0,INDEX(Capacity!$S$3:$T$258,MATCH(MOD(INDEX(Capacity!$V$3:$W$258,MATCH(INDEX($J47:$FE47,1,$FJ47),Capacity!$V$3:$V$258,0),2)+JN$9,255),Capacity!$S$3:$S$258,0),2)))</f>
        <v/>
      </c>
      <c r="JO48" t="str">
        <f>IF(JO47="","",IF($FI47="Y",0,INDEX(Capacity!$S$3:$T$258,MATCH(MOD(INDEX(Capacity!$V$3:$W$258,MATCH(INDEX($J47:$FE47,1,$FJ47),Capacity!$V$3:$V$258,0),2)+JO$9,255),Capacity!$S$3:$S$258,0),2)))</f>
        <v/>
      </c>
      <c r="JP48" t="str">
        <f>IF(JP47="","",IF($FI47="Y",0,INDEX(Capacity!$S$3:$T$258,MATCH(MOD(INDEX(Capacity!$V$3:$W$258,MATCH(INDEX($J47:$FE47,1,$FJ47),Capacity!$V$3:$V$258,0),2)+JP$9,255),Capacity!$S$3:$S$258,0),2)))</f>
        <v/>
      </c>
      <c r="JQ48" t="str">
        <f>IF(JQ47="","",IF($FI47="Y",0,INDEX(Capacity!$S$3:$T$258,MATCH(MOD(INDEX(Capacity!$V$3:$W$258,MATCH(INDEX($J47:$FE47,1,$FJ47),Capacity!$V$3:$V$258,0),2)+JQ$9,255),Capacity!$S$3:$S$258,0),2)))</f>
        <v/>
      </c>
      <c r="JR48" t="str">
        <f>IF(JR47="","",IF($FI47="Y",0,INDEX(Capacity!$S$3:$T$258,MATCH(MOD(INDEX(Capacity!$V$3:$W$258,MATCH(INDEX($J47:$FE47,1,$FJ47),Capacity!$V$3:$V$258,0),2)+JR$9,255),Capacity!$S$3:$S$258,0),2)))</f>
        <v/>
      </c>
      <c r="JS48" t="str">
        <f>IF(JS47="","",IF($FI47="Y",0,INDEX(Capacity!$S$3:$T$258,MATCH(MOD(INDEX(Capacity!$V$3:$W$258,MATCH(INDEX($J47:$FE47,1,$FJ47),Capacity!$V$3:$V$258,0),2)+JS$9,255),Capacity!$S$3:$S$258,0),2)))</f>
        <v/>
      </c>
      <c r="JT48" t="str">
        <f>IF(JT47="","",IF($FI47="Y",0,INDEX(Capacity!$S$3:$T$258,MATCH(MOD(INDEX(Capacity!$V$3:$W$258,MATCH(INDEX($J47:$FE47,1,$FJ47),Capacity!$V$3:$V$258,0),2)+JT$9,255),Capacity!$S$3:$S$258,0),2)))</f>
        <v/>
      </c>
      <c r="JU48" t="str">
        <f>IF(JU47="","",IF($FI47="Y",0,INDEX(Capacity!$S$3:$T$258,MATCH(MOD(INDEX(Capacity!$V$3:$W$258,MATCH(INDEX($J47:$FE47,1,$FJ47),Capacity!$V$3:$V$258,0),2)+JU$9,255),Capacity!$S$3:$S$258,0),2)))</f>
        <v/>
      </c>
      <c r="JV48" t="str">
        <f>IF(JV47="","",IF($FI47="Y",0,INDEX(Capacity!$S$3:$T$258,MATCH(MOD(INDEX(Capacity!$V$3:$W$258,MATCH(INDEX($J47:$FE47,1,$FJ47),Capacity!$V$3:$V$258,0),2)+JV$9,255),Capacity!$S$3:$S$258,0),2)))</f>
        <v/>
      </c>
      <c r="JW48" t="str">
        <f>IF(JW47="","",IF($FI47="Y",0,INDEX(Capacity!$S$3:$T$258,MATCH(MOD(INDEX(Capacity!$V$3:$W$258,MATCH(INDEX($J47:$FE47,1,$FJ47),Capacity!$V$3:$V$258,0),2)+JW$9,255),Capacity!$S$3:$S$258,0),2)))</f>
        <v/>
      </c>
      <c r="JX48" t="str">
        <f>IF(JX47="","",IF($FI47="Y",0,INDEX(Capacity!$S$3:$T$258,MATCH(MOD(INDEX(Capacity!$V$3:$W$258,MATCH(INDEX($J47:$FE47,1,$FJ47),Capacity!$V$3:$V$258,0),2)+JX$9,255),Capacity!$S$3:$S$258,0),2)))</f>
        <v/>
      </c>
      <c r="JY48" t="str">
        <f>IF(JY47="","",IF($FI47="Y",0,INDEX(Capacity!$S$3:$T$258,MATCH(MOD(INDEX(Capacity!$V$3:$W$258,MATCH(INDEX($J47:$FE47,1,$FJ47),Capacity!$V$3:$V$258,0),2)+JY$9,255),Capacity!$S$3:$S$258,0),2)))</f>
        <v/>
      </c>
      <c r="JZ48" t="str">
        <f>IF(JZ47="","",IF($FI47="Y",0,INDEX(Capacity!$S$3:$T$258,MATCH(MOD(INDEX(Capacity!$V$3:$W$258,MATCH(INDEX($J47:$FE47,1,$FJ47),Capacity!$V$3:$V$258,0),2)+JZ$9,255),Capacity!$S$3:$S$258,0),2)))</f>
        <v/>
      </c>
      <c r="KA48" t="str">
        <f>IF(KA47="","",IF($FI47="Y",0,INDEX(Capacity!$S$3:$T$258,MATCH(MOD(INDEX(Capacity!$V$3:$W$258,MATCH(INDEX($J47:$FE47,1,$FJ47),Capacity!$V$3:$V$258,0),2)+KA$9,255),Capacity!$S$3:$S$258,0),2)))</f>
        <v/>
      </c>
      <c r="KB48" t="str">
        <f>IF(KB47="","",IF($FI47="Y",0,INDEX(Capacity!$S$3:$T$258,MATCH(MOD(INDEX(Capacity!$V$3:$W$258,MATCH(INDEX($J47:$FE47,1,$FJ47),Capacity!$V$3:$V$258,0),2)+KB$9,255),Capacity!$S$3:$S$258,0),2)))</f>
        <v/>
      </c>
      <c r="KC48" t="str">
        <f>IF(KC47="","",IF($FI47="Y",0,INDEX(Capacity!$S$3:$T$258,MATCH(MOD(INDEX(Capacity!$V$3:$W$258,MATCH(INDEX($J47:$FE47,1,$FJ47),Capacity!$V$3:$V$258,0),2)+KC$9,255),Capacity!$S$3:$S$258,0),2)))</f>
        <v/>
      </c>
      <c r="KD48" t="str">
        <f>IF(KD47="","",IF($FI47="Y",0,INDEX(Capacity!$S$3:$T$258,MATCH(MOD(INDEX(Capacity!$V$3:$W$258,MATCH(INDEX($J47:$FE47,1,$FJ47),Capacity!$V$3:$V$258,0),2)+KD$9,255),Capacity!$S$3:$S$258,0),2)))</f>
        <v/>
      </c>
      <c r="KE48" t="str">
        <f>IF(KE47="","",IF($FI47="Y",0,INDEX(Capacity!$S$3:$T$258,MATCH(MOD(INDEX(Capacity!$V$3:$W$258,MATCH(INDEX($J47:$FE47,1,$FJ47),Capacity!$V$3:$V$258,0),2)+KE$9,255),Capacity!$S$3:$S$258,0),2)))</f>
        <v/>
      </c>
      <c r="KF48" t="str">
        <f>IF(KF47="","",IF($FI47="Y",0,INDEX(Capacity!$S$3:$T$258,MATCH(MOD(INDEX(Capacity!$V$3:$W$258,MATCH(INDEX($J47:$FE47,1,$FJ47),Capacity!$V$3:$V$258,0),2)+KF$9,255),Capacity!$S$3:$S$258,0),2)))</f>
        <v/>
      </c>
      <c r="KG48" t="str">
        <f>IF(KG47="","",IF($FI47="Y",0,INDEX(Capacity!$S$3:$T$258,MATCH(MOD(INDEX(Capacity!$V$3:$W$258,MATCH(INDEX($J47:$FE47,1,$FJ47),Capacity!$V$3:$V$258,0),2)+KG$9,255),Capacity!$S$3:$S$258,0),2)))</f>
        <v/>
      </c>
      <c r="KH48" t="str">
        <f>IF(KH47="","",IF($FI47="Y",0,INDEX(Capacity!$S$3:$T$258,MATCH(MOD(INDEX(Capacity!$V$3:$W$258,MATCH(INDEX($J47:$FE47,1,$FJ47),Capacity!$V$3:$V$258,0),2)+KH$9,255),Capacity!$S$3:$S$258,0),2)))</f>
        <v/>
      </c>
      <c r="KI48" t="str">
        <f>IF(KI47="","",IF($FI47="Y",0,INDEX(Capacity!$S$3:$T$258,MATCH(MOD(INDEX(Capacity!$V$3:$W$258,MATCH(INDEX($J47:$FE47,1,$FJ47),Capacity!$V$3:$V$258,0),2)+KI$9,255),Capacity!$S$3:$S$258,0),2)))</f>
        <v/>
      </c>
      <c r="KJ48" t="str">
        <f>IF(KJ47="","",IF($FI47="Y",0,INDEX(Capacity!$S$3:$T$258,MATCH(MOD(INDEX(Capacity!$V$3:$W$258,MATCH(INDEX($J47:$FE47,1,$FJ47),Capacity!$V$3:$V$258,0),2)+KJ$9,255),Capacity!$S$3:$S$258,0),2)))</f>
        <v/>
      </c>
      <c r="KK48" t="str">
        <f>IF(KK47="","",IF($FI47="Y",0,INDEX(Capacity!$S$3:$T$258,MATCH(MOD(INDEX(Capacity!$V$3:$W$258,MATCH(INDEX($J47:$FE47,1,$FJ47),Capacity!$V$3:$V$258,0),2)+KK$9,255),Capacity!$S$3:$S$258,0),2)))</f>
        <v/>
      </c>
      <c r="KL48" t="str">
        <f>IF(KL47="","",IF($FI47="Y",0,INDEX(Capacity!$S$3:$T$258,MATCH(MOD(INDEX(Capacity!$V$3:$W$258,MATCH(INDEX($J47:$FE47,1,$FJ47),Capacity!$V$3:$V$258,0),2)+KL$9,255),Capacity!$S$3:$S$258,0),2)))</f>
        <v/>
      </c>
      <c r="KM48" t="str">
        <f>IF(KM47="","",IF($FI47="Y",0,INDEX(Capacity!$S$3:$T$258,MATCH(MOD(INDEX(Capacity!$V$3:$W$258,MATCH(INDEX($J47:$FE47,1,$FJ47),Capacity!$V$3:$V$258,0),2)+KM$9,255),Capacity!$S$3:$S$258,0),2)))</f>
        <v/>
      </c>
      <c r="KN48" t="str">
        <f>IF(KN47="","",IF($FI47="Y",0,INDEX(Capacity!$S$3:$T$258,MATCH(MOD(INDEX(Capacity!$V$3:$W$258,MATCH(INDEX($J47:$FE47,1,$FJ47),Capacity!$V$3:$V$258,0),2)+KN$9,255),Capacity!$S$3:$S$258,0),2)))</f>
        <v/>
      </c>
      <c r="KO48" t="str">
        <f>IF(KO47="","",IF($FI47="Y",0,INDEX(Capacity!$S$3:$T$258,MATCH(MOD(INDEX(Capacity!$V$3:$W$258,MATCH(INDEX($J47:$FE47,1,$FJ47),Capacity!$V$3:$V$258,0),2)+KO$9,255),Capacity!$S$3:$S$258,0),2)))</f>
        <v/>
      </c>
      <c r="KP48" t="str">
        <f>IF(KP47="","",IF($FI47="Y",0,INDEX(Capacity!$S$3:$T$258,MATCH(MOD(INDEX(Capacity!$V$3:$W$258,MATCH(INDEX($J47:$FE47,1,$FJ47),Capacity!$V$3:$V$258,0),2)+KP$9,255),Capacity!$S$3:$S$258,0),2)))</f>
        <v/>
      </c>
      <c r="KQ48" t="str">
        <f>IF(KQ47="","",IF($FI47="Y",0,INDEX(Capacity!$S$3:$T$258,MATCH(MOD(INDEX(Capacity!$V$3:$W$258,MATCH(INDEX($J47:$FE47,1,$FJ47),Capacity!$V$3:$V$258,0),2)+KQ$9,255),Capacity!$S$3:$S$258,0),2)))</f>
        <v/>
      </c>
      <c r="KR48" t="str">
        <f>IF(KR47="","",IF($FI47="Y",0,INDEX(Capacity!$S$3:$T$258,MATCH(MOD(INDEX(Capacity!$V$3:$W$258,MATCH(INDEX($J47:$FE47,1,$FJ47),Capacity!$V$3:$V$258,0),2)+KR$9,255),Capacity!$S$3:$S$258,0),2)))</f>
        <v/>
      </c>
      <c r="KS48" t="str">
        <f>IF(KS47="","",IF($FI47="Y",0,INDEX(Capacity!$S$3:$T$258,MATCH(MOD(INDEX(Capacity!$V$3:$W$258,MATCH(INDEX($J47:$FE47,1,$FJ47),Capacity!$V$3:$V$258,0),2)+KS$9,255),Capacity!$S$3:$S$258,0),2)))</f>
        <v/>
      </c>
      <c r="KT48" t="str">
        <f>IF(KT47="","",IF($FI47="Y",0,INDEX(Capacity!$S$3:$T$258,MATCH(MOD(INDEX(Capacity!$V$3:$W$258,MATCH(INDEX($J47:$FE47,1,$FJ47),Capacity!$V$3:$V$258,0),2)+KT$9,255),Capacity!$S$3:$S$258,0),2)))</f>
        <v/>
      </c>
      <c r="KU48" t="str">
        <f>IF(KU47="","",IF($FI47="Y",0,INDEX(Capacity!$S$3:$T$258,MATCH(MOD(INDEX(Capacity!$V$3:$W$258,MATCH(INDEX($J47:$FE47,1,$FJ47),Capacity!$V$3:$V$258,0),2)+KU$9,255),Capacity!$S$3:$S$258,0),2)))</f>
        <v/>
      </c>
      <c r="KV48" t="str">
        <f>IF(KV47="","",IF($FI47="Y",0,INDEX(Capacity!$S$3:$T$258,MATCH(MOD(INDEX(Capacity!$V$3:$W$258,MATCH(INDEX($J47:$FE47,1,$FJ47),Capacity!$V$3:$V$258,0),2)+KV$9,255),Capacity!$S$3:$S$258,0),2)))</f>
        <v/>
      </c>
      <c r="KW48" t="str">
        <f>IF(KW47="","",IF($FI47="Y",0,INDEX(Capacity!$S$3:$T$258,MATCH(MOD(INDEX(Capacity!$V$3:$W$258,MATCH(INDEX($J47:$FE47,1,$FJ47),Capacity!$V$3:$V$258,0),2)+KW$9,255),Capacity!$S$3:$S$258,0),2)))</f>
        <v/>
      </c>
      <c r="KX48" t="str">
        <f>IF(KX47="","",IF($FI47="Y",0,INDEX(Capacity!$S$3:$T$258,MATCH(MOD(INDEX(Capacity!$V$3:$W$258,MATCH(INDEX($J47:$FE47,1,$FJ47),Capacity!$V$3:$V$258,0),2)+KX$9,255),Capacity!$S$3:$S$258,0),2)))</f>
        <v/>
      </c>
      <c r="KY48" t="str">
        <f>IF(KY47="","",IF($FI47="Y",0,INDEX(Capacity!$S$3:$T$258,MATCH(MOD(INDEX(Capacity!$V$3:$W$258,MATCH(INDEX($J47:$FE47,1,$FJ47),Capacity!$V$3:$V$258,0),2)+KY$9,255),Capacity!$S$3:$S$258,0),2)))</f>
        <v/>
      </c>
      <c r="KZ48" t="str">
        <f>IF(KZ47="","",IF($FI47="Y",0,INDEX(Capacity!$S$3:$T$258,MATCH(MOD(INDEX(Capacity!$V$3:$W$258,MATCH(INDEX($J47:$FE47,1,$FJ47),Capacity!$V$3:$V$258,0),2)+KZ$9,255),Capacity!$S$3:$S$258,0),2)))</f>
        <v/>
      </c>
      <c r="LA48" t="str">
        <f>IF(LA47="","",IF($FI47="Y",0,INDEX(Capacity!$S$3:$T$258,MATCH(MOD(INDEX(Capacity!$V$3:$W$258,MATCH(INDEX($J47:$FE47,1,$FJ47),Capacity!$V$3:$V$258,0),2)+LA$9,255),Capacity!$S$3:$S$258,0),2)))</f>
        <v/>
      </c>
      <c r="LB48" t="str">
        <f>IF(LB47="","",IF($FI47="Y",0,INDEX(Capacity!$S$3:$T$258,MATCH(MOD(INDEX(Capacity!$V$3:$W$258,MATCH(INDEX($J47:$FE47,1,$FJ47),Capacity!$V$3:$V$258,0),2)+LB$9,255),Capacity!$S$3:$S$258,0),2)))</f>
        <v/>
      </c>
      <c r="LC48" t="str">
        <f>IF(LC47="","",IF($FI47="Y",0,INDEX(Capacity!$S$3:$T$258,MATCH(MOD(INDEX(Capacity!$V$3:$W$258,MATCH(INDEX($J47:$FE47,1,$FJ47),Capacity!$V$3:$V$258,0),2)+LC$9,255),Capacity!$S$3:$S$258,0),2)))</f>
        <v/>
      </c>
      <c r="LD48" t="str">
        <f>IF(LD47="","",IF($FI47="Y",0,INDEX(Capacity!$S$3:$T$258,MATCH(MOD(INDEX(Capacity!$V$3:$W$258,MATCH(INDEX($J47:$FE47,1,$FJ47),Capacity!$V$3:$V$258,0),2)+LD$9,255),Capacity!$S$3:$S$258,0),2)))</f>
        <v/>
      </c>
      <c r="LE48" t="str">
        <f>IF(LE47="","",IF($FI47="Y",0,INDEX(Capacity!$S$3:$T$258,MATCH(MOD(INDEX(Capacity!$V$3:$W$258,MATCH(INDEX($J47:$FE47,1,$FJ47),Capacity!$V$3:$V$258,0),2)+LE$9,255),Capacity!$S$3:$S$258,0),2)))</f>
        <v/>
      </c>
      <c r="LF48" t="str">
        <f>IF(LF47="","",IF($FI47="Y",0,INDEX(Capacity!$S$3:$T$258,MATCH(MOD(INDEX(Capacity!$V$3:$W$258,MATCH(INDEX($J47:$FE47,1,$FJ47),Capacity!$V$3:$V$258,0),2)+LF$9,255),Capacity!$S$3:$S$258,0),2)))</f>
        <v/>
      </c>
      <c r="LG48" t="str">
        <f>IF(LG47="","",IF($FI47="Y",0,INDEX(Capacity!$S$3:$T$258,MATCH(MOD(INDEX(Capacity!$V$3:$W$258,MATCH(INDEX($J47:$FE47,1,$FJ47),Capacity!$V$3:$V$258,0),2)+LG$9,255),Capacity!$S$3:$S$258,0),2)))</f>
        <v/>
      </c>
      <c r="LH48" t="str">
        <f>IF(LH47="","",IF($FI47="Y",0,INDEX(Capacity!$S$3:$T$258,MATCH(MOD(INDEX(Capacity!$V$3:$W$258,MATCH(INDEX($J47:$FE47,1,$FJ47),Capacity!$V$3:$V$258,0),2)+LH$9,255),Capacity!$S$3:$S$258,0),2)))</f>
        <v/>
      </c>
    </row>
    <row r="49" spans="9:320" x14ac:dyDescent="0.25">
      <c r="I49" s="7">
        <f t="shared" si="26"/>
        <v>40</v>
      </c>
      <c r="J49" t="str">
        <f t="shared" si="45"/>
        <v/>
      </c>
      <c r="K49" t="str">
        <f t="shared" si="45"/>
        <v/>
      </c>
      <c r="L49" t="str">
        <f t="shared" si="45"/>
        <v/>
      </c>
      <c r="M49" t="str">
        <f t="shared" si="45"/>
        <v/>
      </c>
      <c r="N49" t="str">
        <f t="shared" si="45"/>
        <v/>
      </c>
      <c r="O49" t="str">
        <f t="shared" si="45"/>
        <v/>
      </c>
      <c r="P49" t="str">
        <f t="shared" si="45"/>
        <v/>
      </c>
      <c r="Q49" t="str">
        <f t="shared" si="45"/>
        <v/>
      </c>
      <c r="R49" t="str">
        <f t="shared" si="45"/>
        <v/>
      </c>
      <c r="S49" t="str">
        <f t="shared" si="45"/>
        <v/>
      </c>
      <c r="T49" t="str">
        <f t="shared" si="45"/>
        <v/>
      </c>
      <c r="U49" t="str">
        <f t="shared" si="45"/>
        <v/>
      </c>
      <c r="V49" t="str">
        <f t="shared" si="45"/>
        <v/>
      </c>
      <c r="W49" t="str">
        <f t="shared" si="45"/>
        <v/>
      </c>
      <c r="X49" t="str">
        <f t="shared" si="45"/>
        <v/>
      </c>
      <c r="Y49" t="str">
        <f t="shared" si="45"/>
        <v/>
      </c>
      <c r="Z49" t="str">
        <f t="shared" si="48"/>
        <v/>
      </c>
      <c r="AA49" t="str">
        <f t="shared" si="48"/>
        <v/>
      </c>
      <c r="AB49" t="str">
        <f t="shared" si="48"/>
        <v/>
      </c>
      <c r="AC49" t="str">
        <f t="shared" si="48"/>
        <v/>
      </c>
      <c r="AD49" t="str">
        <f t="shared" si="48"/>
        <v/>
      </c>
      <c r="AE49" t="str">
        <f t="shared" si="48"/>
        <v/>
      </c>
      <c r="AF49" t="str">
        <f t="shared" si="48"/>
        <v/>
      </c>
      <c r="AG49" t="str">
        <f t="shared" si="48"/>
        <v/>
      </c>
      <c r="AH49" t="str">
        <f t="shared" si="48"/>
        <v/>
      </c>
      <c r="AI49" t="str">
        <f t="shared" si="48"/>
        <v/>
      </c>
      <c r="AJ49" t="str">
        <f t="shared" si="48"/>
        <v/>
      </c>
      <c r="AK49" t="str">
        <f t="shared" si="48"/>
        <v/>
      </c>
      <c r="AL49" t="str">
        <f t="shared" si="48"/>
        <v/>
      </c>
      <c r="AM49" t="str">
        <f t="shared" si="48"/>
        <v/>
      </c>
      <c r="AN49" t="str">
        <f t="shared" si="48"/>
        <v/>
      </c>
      <c r="AO49" t="str">
        <f t="shared" si="48"/>
        <v/>
      </c>
      <c r="AP49" t="str">
        <f t="shared" si="53"/>
        <v/>
      </c>
      <c r="AQ49" t="str">
        <f t="shared" si="53"/>
        <v/>
      </c>
      <c r="AR49" t="str">
        <f t="shared" si="53"/>
        <v/>
      </c>
      <c r="AS49" t="str">
        <f t="shared" si="53"/>
        <v/>
      </c>
      <c r="AT49" t="str">
        <f t="shared" si="53"/>
        <v/>
      </c>
      <c r="AU49" t="str">
        <f t="shared" si="53"/>
        <v/>
      </c>
      <c r="AV49" t="str">
        <f t="shared" si="53"/>
        <v/>
      </c>
      <c r="AW49">
        <f t="shared" si="53"/>
        <v>0</v>
      </c>
      <c r="AX49">
        <f t="shared" si="53"/>
        <v>246</v>
      </c>
      <c r="AY49">
        <f t="shared" si="53"/>
        <v>76</v>
      </c>
      <c r="AZ49">
        <f t="shared" si="53"/>
        <v>232</v>
      </c>
      <c r="BA49">
        <f t="shared" si="53"/>
        <v>239</v>
      </c>
      <c r="BB49">
        <f t="shared" si="53"/>
        <v>164</v>
      </c>
      <c r="BC49">
        <f t="shared" si="53"/>
        <v>47</v>
      </c>
      <c r="BD49">
        <f t="shared" si="53"/>
        <v>213</v>
      </c>
      <c r="BE49">
        <f t="shared" si="51"/>
        <v>167</v>
      </c>
      <c r="BF49">
        <f t="shared" si="51"/>
        <v>156</v>
      </c>
      <c r="BG49">
        <f t="shared" si="51"/>
        <v>196</v>
      </c>
      <c r="BH49">
        <f t="shared" si="51"/>
        <v>0</v>
      </c>
      <c r="BI49">
        <f t="shared" si="51"/>
        <v>0</v>
      </c>
      <c r="BJ49">
        <f t="shared" si="51"/>
        <v>0</v>
      </c>
      <c r="BK49">
        <f t="shared" si="51"/>
        <v>0</v>
      </c>
      <c r="BL49">
        <f t="shared" si="51"/>
        <v>0</v>
      </c>
      <c r="BM49">
        <f t="shared" si="51"/>
        <v>0</v>
      </c>
      <c r="BN49">
        <f t="shared" si="51"/>
        <v>0</v>
      </c>
      <c r="BO49">
        <f t="shared" si="51"/>
        <v>0</v>
      </c>
      <c r="BP49">
        <f t="shared" si="51"/>
        <v>0</v>
      </c>
      <c r="BQ49">
        <f t="shared" si="51"/>
        <v>0</v>
      </c>
      <c r="BR49">
        <f t="shared" si="51"/>
        <v>0</v>
      </c>
      <c r="BS49">
        <f t="shared" si="51"/>
        <v>0</v>
      </c>
      <c r="BT49">
        <f t="shared" si="51"/>
        <v>0</v>
      </c>
      <c r="BU49">
        <f t="shared" si="51"/>
        <v>0</v>
      </c>
      <c r="BV49">
        <f t="shared" si="55"/>
        <v>0</v>
      </c>
      <c r="BW49">
        <f t="shared" si="55"/>
        <v>0</v>
      </c>
      <c r="BX49">
        <f t="shared" si="55"/>
        <v>0</v>
      </c>
      <c r="BY49">
        <f t="shared" si="55"/>
        <v>0</v>
      </c>
      <c r="BZ49">
        <f t="shared" si="55"/>
        <v>0</v>
      </c>
      <c r="CA49">
        <f t="shared" si="55"/>
        <v>0</v>
      </c>
      <c r="CB49">
        <f t="shared" si="55"/>
        <v>0</v>
      </c>
      <c r="CC49">
        <f t="shared" si="55"/>
        <v>0</v>
      </c>
      <c r="CD49">
        <f t="shared" si="55"/>
        <v>0</v>
      </c>
      <c r="CE49">
        <f t="shared" si="55"/>
        <v>0</v>
      </c>
      <c r="CF49">
        <f t="shared" si="55"/>
        <v>0</v>
      </c>
      <c r="CG49">
        <f t="shared" si="55"/>
        <v>0</v>
      </c>
      <c r="CH49">
        <f t="shared" si="55"/>
        <v>0</v>
      </c>
      <c r="CI49">
        <f t="shared" si="55"/>
        <v>0</v>
      </c>
      <c r="CJ49">
        <f t="shared" si="55"/>
        <v>0</v>
      </c>
      <c r="CK49">
        <f t="shared" si="55"/>
        <v>0</v>
      </c>
      <c r="CL49">
        <f t="shared" si="46"/>
        <v>0</v>
      </c>
      <c r="CM49">
        <f t="shared" si="46"/>
        <v>0</v>
      </c>
      <c r="CN49">
        <f t="shared" si="46"/>
        <v>0</v>
      </c>
      <c r="CO49">
        <f t="shared" si="46"/>
        <v>0</v>
      </c>
      <c r="CP49">
        <f t="shared" si="46"/>
        <v>0</v>
      </c>
      <c r="CQ49">
        <f t="shared" si="46"/>
        <v>0</v>
      </c>
      <c r="CR49">
        <f t="shared" si="46"/>
        <v>0</v>
      </c>
      <c r="CS49">
        <f t="shared" si="46"/>
        <v>0</v>
      </c>
      <c r="CT49">
        <f t="shared" si="46"/>
        <v>0</v>
      </c>
      <c r="CU49">
        <f t="shared" si="46"/>
        <v>0</v>
      </c>
      <c r="CV49">
        <f t="shared" si="46"/>
        <v>0</v>
      </c>
      <c r="CW49">
        <f t="shared" si="46"/>
        <v>0</v>
      </c>
      <c r="CX49">
        <f t="shared" si="46"/>
        <v>0</v>
      </c>
      <c r="CY49">
        <f t="shared" si="46"/>
        <v>0</v>
      </c>
      <c r="CZ49">
        <f t="shared" si="46"/>
        <v>0</v>
      </c>
      <c r="DA49">
        <f t="shared" si="46"/>
        <v>0</v>
      </c>
      <c r="DB49">
        <f t="shared" si="49"/>
        <v>0</v>
      </c>
      <c r="DC49">
        <f t="shared" si="47"/>
        <v>0</v>
      </c>
      <c r="DD49">
        <f t="shared" si="47"/>
        <v>0</v>
      </c>
      <c r="DE49">
        <f t="shared" si="47"/>
        <v>0</v>
      </c>
      <c r="DF49">
        <f t="shared" si="47"/>
        <v>0</v>
      </c>
      <c r="DG49">
        <f t="shared" si="47"/>
        <v>0</v>
      </c>
      <c r="DH49">
        <f t="shared" si="47"/>
        <v>0</v>
      </c>
      <c r="DI49">
        <f t="shared" si="47"/>
        <v>0</v>
      </c>
      <c r="DJ49">
        <f t="shared" si="47"/>
        <v>0</v>
      </c>
      <c r="DK49">
        <f t="shared" si="47"/>
        <v>0</v>
      </c>
      <c r="DL49">
        <f t="shared" si="47"/>
        <v>0</v>
      </c>
      <c r="DM49">
        <f t="shared" si="47"/>
        <v>0</v>
      </c>
      <c r="DN49">
        <f t="shared" si="47"/>
        <v>0</v>
      </c>
      <c r="DO49">
        <f t="shared" si="47"/>
        <v>0</v>
      </c>
      <c r="DP49">
        <f t="shared" si="47"/>
        <v>0</v>
      </c>
      <c r="DQ49">
        <f t="shared" si="47"/>
        <v>0</v>
      </c>
      <c r="DR49">
        <f t="shared" si="47"/>
        <v>0</v>
      </c>
      <c r="DS49">
        <f t="shared" si="47"/>
        <v>0</v>
      </c>
      <c r="DT49">
        <f t="shared" si="47"/>
        <v>0</v>
      </c>
      <c r="DU49">
        <f t="shared" si="47"/>
        <v>0</v>
      </c>
      <c r="DV49">
        <f t="shared" si="47"/>
        <v>0</v>
      </c>
      <c r="DW49">
        <f t="shared" si="47"/>
        <v>0</v>
      </c>
      <c r="DX49">
        <f t="shared" si="50"/>
        <v>0</v>
      </c>
      <c r="DY49">
        <f t="shared" si="50"/>
        <v>0</v>
      </c>
      <c r="DZ49">
        <f t="shared" si="50"/>
        <v>0</v>
      </c>
      <c r="EA49">
        <f t="shared" si="50"/>
        <v>0</v>
      </c>
      <c r="EB49">
        <f t="shared" si="50"/>
        <v>0</v>
      </c>
      <c r="EC49">
        <f t="shared" si="50"/>
        <v>0</v>
      </c>
      <c r="ED49">
        <f t="shared" si="50"/>
        <v>0</v>
      </c>
      <c r="EE49">
        <f t="shared" si="50"/>
        <v>0</v>
      </c>
      <c r="EF49">
        <f t="shared" si="50"/>
        <v>0</v>
      </c>
      <c r="EG49">
        <f t="shared" si="50"/>
        <v>0</v>
      </c>
      <c r="EH49">
        <f t="shared" si="50"/>
        <v>0</v>
      </c>
      <c r="EI49">
        <f t="shared" si="50"/>
        <v>0</v>
      </c>
      <c r="EJ49">
        <f t="shared" si="54"/>
        <v>0</v>
      </c>
      <c r="EK49">
        <f t="shared" si="54"/>
        <v>0</v>
      </c>
      <c r="EL49">
        <f t="shared" si="54"/>
        <v>0</v>
      </c>
      <c r="EM49">
        <f t="shared" si="54"/>
        <v>0</v>
      </c>
      <c r="EN49">
        <f t="shared" si="54"/>
        <v>0</v>
      </c>
      <c r="EO49">
        <f t="shared" si="54"/>
        <v>0</v>
      </c>
      <c r="EP49">
        <f t="shared" si="54"/>
        <v>0</v>
      </c>
      <c r="EQ49">
        <f t="shared" si="54"/>
        <v>0</v>
      </c>
      <c r="ER49">
        <f t="shared" si="54"/>
        <v>0</v>
      </c>
      <c r="ES49">
        <f t="shared" si="54"/>
        <v>0</v>
      </c>
      <c r="ET49">
        <f t="shared" si="54"/>
        <v>0</v>
      </c>
      <c r="EU49">
        <f t="shared" si="54"/>
        <v>0</v>
      </c>
      <c r="EV49">
        <f t="shared" si="54"/>
        <v>0</v>
      </c>
      <c r="EW49">
        <f t="shared" si="52"/>
        <v>0</v>
      </c>
      <c r="EX49">
        <f t="shared" si="52"/>
        <v>0</v>
      </c>
      <c r="EY49">
        <f t="shared" si="52"/>
        <v>0</v>
      </c>
      <c r="EZ49">
        <f t="shared" si="52"/>
        <v>0</v>
      </c>
      <c r="FA49">
        <f t="shared" si="52"/>
        <v>0</v>
      </c>
      <c r="FB49">
        <f t="shared" si="52"/>
        <v>0</v>
      </c>
      <c r="FC49">
        <f t="shared" si="52"/>
        <v>0</v>
      </c>
      <c r="FD49">
        <f t="shared" si="52"/>
        <v>0</v>
      </c>
      <c r="FE49">
        <f t="shared" si="52"/>
        <v>0</v>
      </c>
      <c r="FG49" s="48" t="str">
        <f t="shared" si="27"/>
        <v/>
      </c>
      <c r="FI49" s="1" t="str">
        <f t="shared" si="24"/>
        <v/>
      </c>
      <c r="FJ49">
        <f t="shared" si="25"/>
        <v>41</v>
      </c>
      <c r="FK49">
        <f>FM8-FJ48+1</f>
        <v>4</v>
      </c>
      <c r="FM49">
        <f>IF(FM48="","",IF($FI48="Y",0,INDEX(Capacity!$S$3:$T$258,MATCH(MOD(INDEX(Capacity!$V$3:$W$258,MATCH(INDEX($J48:$FE48,1,$FJ48),Capacity!$V$3:$V$258,0),2)+FM$9,255),Capacity!$S$3:$S$258,0),2)))</f>
        <v>33</v>
      </c>
      <c r="FN49">
        <f>IF(FN48="","",IF($FI48="Y",0,INDEX(Capacity!$S$3:$T$258,MATCH(MOD(INDEX(Capacity!$V$3:$W$258,MATCH(INDEX($J48:$FE48,1,$FJ48),Capacity!$V$3:$V$258,0),2)+FN$9,255),Capacity!$S$3:$S$258,0),2)))</f>
        <v>218</v>
      </c>
      <c r="FO49">
        <f>IF(FO48="","",IF($FI48="Y",0,INDEX(Capacity!$S$3:$T$258,MATCH(MOD(INDEX(Capacity!$V$3:$W$258,MATCH(INDEX($J48:$FE48,1,$FJ48),Capacity!$V$3:$V$258,0),2)+FO$9,255),Capacity!$S$3:$S$258,0),2)))</f>
        <v>167</v>
      </c>
      <c r="FP49">
        <f>IF(FP48="","",IF($FI48="Y",0,INDEX(Capacity!$S$3:$T$258,MATCH(MOD(INDEX(Capacity!$V$3:$W$258,MATCH(INDEX($J48:$FE48,1,$FJ48),Capacity!$V$3:$V$258,0),2)+FP$9,255),Capacity!$S$3:$S$258,0),2)))</f>
        <v>149</v>
      </c>
      <c r="FQ49">
        <f>IF(FQ48="","",IF($FI48="Y",0,INDEX(Capacity!$S$3:$T$258,MATCH(MOD(INDEX(Capacity!$V$3:$W$258,MATCH(INDEX($J48:$FE48,1,$FJ48),Capacity!$V$3:$V$258,0),2)+FQ$9,255),Capacity!$S$3:$S$258,0),2)))</f>
        <v>14</v>
      </c>
      <c r="FR49">
        <f>IF(FR48="","",IF($FI48="Y",0,INDEX(Capacity!$S$3:$T$258,MATCH(MOD(INDEX(Capacity!$V$3:$W$258,MATCH(INDEX($J48:$FE48,1,$FJ48),Capacity!$V$3:$V$258,0),2)+FR$9,255),Capacity!$S$3:$S$258,0),2)))</f>
        <v>2</v>
      </c>
      <c r="FS49">
        <f>IF(FS48="","",IF($FI48="Y",0,INDEX(Capacity!$S$3:$T$258,MATCH(MOD(INDEX(Capacity!$V$3:$W$258,MATCH(INDEX($J48:$FE48,1,$FJ48),Capacity!$V$3:$V$258,0),2)+FS$9,255),Capacity!$S$3:$S$258,0),2)))</f>
        <v>81</v>
      </c>
      <c r="FT49">
        <f>IF(FT48="","",IF($FI48="Y",0,INDEX(Capacity!$S$3:$T$258,MATCH(MOD(INDEX(Capacity!$V$3:$W$258,MATCH(INDEX($J48:$FE48,1,$FJ48),Capacity!$V$3:$V$258,0),2)+FT$9,255),Capacity!$S$3:$S$258,0),2)))</f>
        <v>112</v>
      </c>
      <c r="FU49">
        <f>IF(FU48="","",IF($FI48="Y",0,INDEX(Capacity!$S$3:$T$258,MATCH(MOD(INDEX(Capacity!$V$3:$W$258,MATCH(INDEX($J48:$FE48,1,$FJ48),Capacity!$V$3:$V$258,0),2)+FU$9,255),Capacity!$S$3:$S$258,0),2)))</f>
        <v>247</v>
      </c>
      <c r="FV49">
        <f>IF(FV48="","",IF($FI48="Y",0,INDEX(Capacity!$S$3:$T$258,MATCH(MOD(INDEX(Capacity!$V$3:$W$258,MATCH(INDEX($J48:$FE48,1,$FJ48),Capacity!$V$3:$V$258,0),2)+FV$9,255),Capacity!$S$3:$S$258,0),2)))</f>
        <v>215</v>
      </c>
      <c r="FW49">
        <f>IF(FW48="","",IF($FI48="Y",0,INDEX(Capacity!$S$3:$T$258,MATCH(MOD(INDEX(Capacity!$V$3:$W$258,MATCH(INDEX($J48:$FE48,1,$FJ48),Capacity!$V$3:$V$258,0),2)+FW$9,255),Capacity!$S$3:$S$258,0),2)))</f>
        <v>196</v>
      </c>
      <c r="FX49" t="str">
        <f>IF(FX48="","",IF($FI48="Y",0,INDEX(Capacity!$S$3:$T$258,MATCH(MOD(INDEX(Capacity!$V$3:$W$258,MATCH(INDEX($J48:$FE48,1,$FJ48),Capacity!$V$3:$V$258,0),2)+FX$9,255),Capacity!$S$3:$S$258,0),2)))</f>
        <v/>
      </c>
      <c r="FY49" t="str">
        <f>IF(FY48="","",IF($FI48="Y",0,INDEX(Capacity!$S$3:$T$258,MATCH(MOD(INDEX(Capacity!$V$3:$W$258,MATCH(INDEX($J48:$FE48,1,$FJ48),Capacity!$V$3:$V$258,0),2)+FY$9,255),Capacity!$S$3:$S$258,0),2)))</f>
        <v/>
      </c>
      <c r="FZ49" t="str">
        <f>IF(FZ48="","",IF($FI48="Y",0,INDEX(Capacity!$S$3:$T$258,MATCH(MOD(INDEX(Capacity!$V$3:$W$258,MATCH(INDEX($J48:$FE48,1,$FJ48),Capacity!$V$3:$V$258,0),2)+FZ$9,255),Capacity!$S$3:$S$258,0),2)))</f>
        <v/>
      </c>
      <c r="GA49" t="str">
        <f>IF(GA48="","",IF($FI48="Y",0,INDEX(Capacity!$S$3:$T$258,MATCH(MOD(INDEX(Capacity!$V$3:$W$258,MATCH(INDEX($J48:$FE48,1,$FJ48),Capacity!$V$3:$V$258,0),2)+GA$9,255),Capacity!$S$3:$S$258,0),2)))</f>
        <v/>
      </c>
      <c r="GB49" t="str">
        <f>IF(GB48="","",IF($FI48="Y",0,INDEX(Capacity!$S$3:$T$258,MATCH(MOD(INDEX(Capacity!$V$3:$W$258,MATCH(INDEX($J48:$FE48,1,$FJ48),Capacity!$V$3:$V$258,0),2)+GB$9,255),Capacity!$S$3:$S$258,0),2)))</f>
        <v/>
      </c>
      <c r="GC49" t="str">
        <f>IF(GC48="","",IF($FI48="Y",0,INDEX(Capacity!$S$3:$T$258,MATCH(MOD(INDEX(Capacity!$V$3:$W$258,MATCH(INDEX($J48:$FE48,1,$FJ48),Capacity!$V$3:$V$258,0),2)+GC$9,255),Capacity!$S$3:$S$258,0),2)))</f>
        <v/>
      </c>
      <c r="GD49" t="str">
        <f>IF(GD48="","",IF($FI48="Y",0,INDEX(Capacity!$S$3:$T$258,MATCH(MOD(INDEX(Capacity!$V$3:$W$258,MATCH(INDEX($J48:$FE48,1,$FJ48),Capacity!$V$3:$V$258,0),2)+GD$9,255),Capacity!$S$3:$S$258,0),2)))</f>
        <v/>
      </c>
      <c r="GE49" t="str">
        <f>IF(GE48="","",IF($FI48="Y",0,INDEX(Capacity!$S$3:$T$258,MATCH(MOD(INDEX(Capacity!$V$3:$W$258,MATCH(INDEX($J48:$FE48,1,$FJ48),Capacity!$V$3:$V$258,0),2)+GE$9,255),Capacity!$S$3:$S$258,0),2)))</f>
        <v/>
      </c>
      <c r="GF49" t="str">
        <f>IF(GF48="","",IF($FI48="Y",0,INDEX(Capacity!$S$3:$T$258,MATCH(MOD(INDEX(Capacity!$V$3:$W$258,MATCH(INDEX($J48:$FE48,1,$FJ48),Capacity!$V$3:$V$258,0),2)+GF$9,255),Capacity!$S$3:$S$258,0),2)))</f>
        <v/>
      </c>
      <c r="GG49" t="str">
        <f>IF(GG48="","",IF($FI48="Y",0,INDEX(Capacity!$S$3:$T$258,MATCH(MOD(INDEX(Capacity!$V$3:$W$258,MATCH(INDEX($J48:$FE48,1,$FJ48),Capacity!$V$3:$V$258,0),2)+GG$9,255),Capacity!$S$3:$S$258,0),2)))</f>
        <v/>
      </c>
      <c r="GH49" t="str">
        <f>IF(GH48="","",IF($FI48="Y",0,INDEX(Capacity!$S$3:$T$258,MATCH(MOD(INDEX(Capacity!$V$3:$W$258,MATCH(INDEX($J48:$FE48,1,$FJ48),Capacity!$V$3:$V$258,0),2)+GH$9,255),Capacity!$S$3:$S$258,0),2)))</f>
        <v/>
      </c>
      <c r="GI49" t="str">
        <f>IF(GI48="","",IF($FI48="Y",0,INDEX(Capacity!$S$3:$T$258,MATCH(MOD(INDEX(Capacity!$V$3:$W$258,MATCH(INDEX($J48:$FE48,1,$FJ48),Capacity!$V$3:$V$258,0),2)+GI$9,255),Capacity!$S$3:$S$258,0),2)))</f>
        <v/>
      </c>
      <c r="GJ49" t="str">
        <f>IF(GJ48="","",IF($FI48="Y",0,INDEX(Capacity!$S$3:$T$258,MATCH(MOD(INDEX(Capacity!$V$3:$W$258,MATCH(INDEX($J48:$FE48,1,$FJ48),Capacity!$V$3:$V$258,0),2)+GJ$9,255),Capacity!$S$3:$S$258,0),2)))</f>
        <v/>
      </c>
      <c r="GK49" t="str">
        <f>IF(GK48="","",IF($FI48="Y",0,INDEX(Capacity!$S$3:$T$258,MATCH(MOD(INDEX(Capacity!$V$3:$W$258,MATCH(INDEX($J48:$FE48,1,$FJ48),Capacity!$V$3:$V$258,0),2)+GK$9,255),Capacity!$S$3:$S$258,0),2)))</f>
        <v/>
      </c>
      <c r="GL49" t="str">
        <f>IF(GL48="","",IF($FI48="Y",0,INDEX(Capacity!$S$3:$T$258,MATCH(MOD(INDEX(Capacity!$V$3:$W$258,MATCH(INDEX($J48:$FE48,1,$FJ48),Capacity!$V$3:$V$258,0),2)+GL$9,255),Capacity!$S$3:$S$258,0),2)))</f>
        <v/>
      </c>
      <c r="GM49" t="str">
        <f>IF(GM48="","",IF($FI48="Y",0,INDEX(Capacity!$S$3:$T$258,MATCH(MOD(INDEX(Capacity!$V$3:$W$258,MATCH(INDEX($J48:$FE48,1,$FJ48),Capacity!$V$3:$V$258,0),2)+GM$9,255),Capacity!$S$3:$S$258,0),2)))</f>
        <v/>
      </c>
      <c r="GN49" t="str">
        <f>IF(GN48="","",IF($FI48="Y",0,INDEX(Capacity!$S$3:$T$258,MATCH(MOD(INDEX(Capacity!$V$3:$W$258,MATCH(INDEX($J48:$FE48,1,$FJ48),Capacity!$V$3:$V$258,0),2)+GN$9,255),Capacity!$S$3:$S$258,0),2)))</f>
        <v/>
      </c>
      <c r="GO49" t="str">
        <f>IF(GO48="","",IF($FI48="Y",0,INDEX(Capacity!$S$3:$T$258,MATCH(MOD(INDEX(Capacity!$V$3:$W$258,MATCH(INDEX($J48:$FE48,1,$FJ48),Capacity!$V$3:$V$258,0),2)+GO$9,255),Capacity!$S$3:$S$258,0),2)))</f>
        <v/>
      </c>
      <c r="GP49" t="str">
        <f>IF(GP48="","",IF($FI48="Y",0,INDEX(Capacity!$S$3:$T$258,MATCH(MOD(INDEX(Capacity!$V$3:$W$258,MATCH(INDEX($J48:$FE48,1,$FJ48),Capacity!$V$3:$V$258,0),2)+GP$9,255),Capacity!$S$3:$S$258,0),2)))</f>
        <v/>
      </c>
      <c r="GQ49" t="str">
        <f>IF(GQ48="","",IF($FI48="Y",0,INDEX(Capacity!$S$3:$T$258,MATCH(MOD(INDEX(Capacity!$V$3:$W$258,MATCH(INDEX($J48:$FE48,1,$FJ48),Capacity!$V$3:$V$258,0),2)+GQ$9,255),Capacity!$S$3:$S$258,0),2)))</f>
        <v/>
      </c>
      <c r="GR49" t="str">
        <f>IF(GR48="","",IF($FI48="Y",0,INDEX(Capacity!$S$3:$T$258,MATCH(MOD(INDEX(Capacity!$V$3:$W$258,MATCH(INDEX($J48:$FE48,1,$FJ48),Capacity!$V$3:$V$258,0),2)+GR$9,255),Capacity!$S$3:$S$258,0),2)))</f>
        <v/>
      </c>
      <c r="GS49" t="str">
        <f>IF(GS48="","",IF($FI48="Y",0,INDEX(Capacity!$S$3:$T$258,MATCH(MOD(INDEX(Capacity!$V$3:$W$258,MATCH(INDEX($J48:$FE48,1,$FJ48),Capacity!$V$3:$V$258,0),2)+GS$9,255),Capacity!$S$3:$S$258,0),2)))</f>
        <v/>
      </c>
      <c r="GT49" t="str">
        <f>IF(GT48="","",IF($FI48="Y",0,INDEX(Capacity!$S$3:$T$258,MATCH(MOD(INDEX(Capacity!$V$3:$W$258,MATCH(INDEX($J48:$FE48,1,$FJ48),Capacity!$V$3:$V$258,0),2)+GT$9,255),Capacity!$S$3:$S$258,0),2)))</f>
        <v/>
      </c>
      <c r="GU49" t="str">
        <f>IF(GU48="","",IF($FI48="Y",0,INDEX(Capacity!$S$3:$T$258,MATCH(MOD(INDEX(Capacity!$V$3:$W$258,MATCH(INDEX($J48:$FE48,1,$FJ48),Capacity!$V$3:$V$258,0),2)+GU$9,255),Capacity!$S$3:$S$258,0),2)))</f>
        <v/>
      </c>
      <c r="GV49" t="str">
        <f>IF(GV48="","",IF($FI48="Y",0,INDEX(Capacity!$S$3:$T$258,MATCH(MOD(INDEX(Capacity!$V$3:$W$258,MATCH(INDEX($J48:$FE48,1,$FJ48),Capacity!$V$3:$V$258,0),2)+GV$9,255),Capacity!$S$3:$S$258,0),2)))</f>
        <v/>
      </c>
      <c r="GW49" t="str">
        <f>IF(GW48="","",IF($FI48="Y",0,INDEX(Capacity!$S$3:$T$258,MATCH(MOD(INDEX(Capacity!$V$3:$W$258,MATCH(INDEX($J48:$FE48,1,$FJ48),Capacity!$V$3:$V$258,0),2)+GW$9,255),Capacity!$S$3:$S$258,0),2)))</f>
        <v/>
      </c>
      <c r="GX49" t="str">
        <f>IF(GX48="","",IF($FI48="Y",0,INDEX(Capacity!$S$3:$T$258,MATCH(MOD(INDEX(Capacity!$V$3:$W$258,MATCH(INDEX($J48:$FE48,1,$FJ48),Capacity!$V$3:$V$258,0),2)+GX$9,255),Capacity!$S$3:$S$258,0),2)))</f>
        <v/>
      </c>
      <c r="GY49" t="str">
        <f>IF(GY48="","",IF($FI48="Y",0,INDEX(Capacity!$S$3:$T$258,MATCH(MOD(INDEX(Capacity!$V$3:$W$258,MATCH(INDEX($J48:$FE48,1,$FJ48),Capacity!$V$3:$V$258,0),2)+GY$9,255),Capacity!$S$3:$S$258,0),2)))</f>
        <v/>
      </c>
      <c r="GZ49" t="str">
        <f>IF(GZ48="","",IF($FI48="Y",0,INDEX(Capacity!$S$3:$T$258,MATCH(MOD(INDEX(Capacity!$V$3:$W$258,MATCH(INDEX($J48:$FE48,1,$FJ48),Capacity!$V$3:$V$258,0),2)+GZ$9,255),Capacity!$S$3:$S$258,0),2)))</f>
        <v/>
      </c>
      <c r="HA49" t="str">
        <f>IF(HA48="","",IF($FI48="Y",0,INDEX(Capacity!$S$3:$T$258,MATCH(MOD(INDEX(Capacity!$V$3:$W$258,MATCH(INDEX($J48:$FE48,1,$FJ48),Capacity!$V$3:$V$258,0),2)+HA$9,255),Capacity!$S$3:$S$258,0),2)))</f>
        <v/>
      </c>
      <c r="HB49" t="str">
        <f>IF(HB48="","",IF($FI48="Y",0,INDEX(Capacity!$S$3:$T$258,MATCH(MOD(INDEX(Capacity!$V$3:$W$258,MATCH(INDEX($J48:$FE48,1,$FJ48),Capacity!$V$3:$V$258,0),2)+HB$9,255),Capacity!$S$3:$S$258,0),2)))</f>
        <v/>
      </c>
      <c r="HC49" t="str">
        <f>IF(HC48="","",IF($FI48="Y",0,INDEX(Capacity!$S$3:$T$258,MATCH(MOD(INDEX(Capacity!$V$3:$W$258,MATCH(INDEX($J48:$FE48,1,$FJ48),Capacity!$V$3:$V$258,0),2)+HC$9,255),Capacity!$S$3:$S$258,0),2)))</f>
        <v/>
      </c>
      <c r="HD49" t="str">
        <f>IF(HD48="","",IF($FI48="Y",0,INDEX(Capacity!$S$3:$T$258,MATCH(MOD(INDEX(Capacity!$V$3:$W$258,MATCH(INDEX($J48:$FE48,1,$FJ48),Capacity!$V$3:$V$258,0),2)+HD$9,255),Capacity!$S$3:$S$258,0),2)))</f>
        <v/>
      </c>
      <c r="HE49" t="str">
        <f>IF(HE48="","",IF($FI48="Y",0,INDEX(Capacity!$S$3:$T$258,MATCH(MOD(INDEX(Capacity!$V$3:$W$258,MATCH(INDEX($J48:$FE48,1,$FJ48),Capacity!$V$3:$V$258,0),2)+HE$9,255),Capacity!$S$3:$S$258,0),2)))</f>
        <v/>
      </c>
      <c r="HF49" t="str">
        <f>IF(HF48="","",IF($FI48="Y",0,INDEX(Capacity!$S$3:$T$258,MATCH(MOD(INDEX(Capacity!$V$3:$W$258,MATCH(INDEX($J48:$FE48,1,$FJ48),Capacity!$V$3:$V$258,0),2)+HF$9,255),Capacity!$S$3:$S$258,0),2)))</f>
        <v/>
      </c>
      <c r="HG49" t="str">
        <f>IF(HG48="","",IF($FI48="Y",0,INDEX(Capacity!$S$3:$T$258,MATCH(MOD(INDEX(Capacity!$V$3:$W$258,MATCH(INDEX($J48:$FE48,1,$FJ48),Capacity!$V$3:$V$258,0),2)+HG$9,255),Capacity!$S$3:$S$258,0),2)))</f>
        <v/>
      </c>
      <c r="HH49" t="str">
        <f>IF(HH48="","",IF($FI48="Y",0,INDEX(Capacity!$S$3:$T$258,MATCH(MOD(INDEX(Capacity!$V$3:$W$258,MATCH(INDEX($J48:$FE48,1,$FJ48),Capacity!$V$3:$V$258,0),2)+HH$9,255),Capacity!$S$3:$S$258,0),2)))</f>
        <v/>
      </c>
      <c r="HI49" t="str">
        <f>IF(HI48="","",IF($FI48="Y",0,INDEX(Capacity!$S$3:$T$258,MATCH(MOD(INDEX(Capacity!$V$3:$W$258,MATCH(INDEX($J48:$FE48,1,$FJ48),Capacity!$V$3:$V$258,0),2)+HI$9,255),Capacity!$S$3:$S$258,0),2)))</f>
        <v/>
      </c>
      <c r="HJ49" t="str">
        <f>IF(HJ48="","",IF($FI48="Y",0,INDEX(Capacity!$S$3:$T$258,MATCH(MOD(INDEX(Capacity!$V$3:$W$258,MATCH(INDEX($J48:$FE48,1,$FJ48),Capacity!$V$3:$V$258,0),2)+HJ$9,255),Capacity!$S$3:$S$258,0),2)))</f>
        <v/>
      </c>
      <c r="HK49" t="str">
        <f>IF(HK48="","",IF($FI48="Y",0,INDEX(Capacity!$S$3:$T$258,MATCH(MOD(INDEX(Capacity!$V$3:$W$258,MATCH(INDEX($J48:$FE48,1,$FJ48),Capacity!$V$3:$V$258,0),2)+HK$9,255),Capacity!$S$3:$S$258,0),2)))</f>
        <v/>
      </c>
      <c r="HL49" t="str">
        <f>IF(HL48="","",IF($FI48="Y",0,INDEX(Capacity!$S$3:$T$258,MATCH(MOD(INDEX(Capacity!$V$3:$W$258,MATCH(INDEX($J48:$FE48,1,$FJ48),Capacity!$V$3:$V$258,0),2)+HL$9,255),Capacity!$S$3:$S$258,0),2)))</f>
        <v/>
      </c>
      <c r="HM49" t="str">
        <f>IF(HM48="","",IF($FI48="Y",0,INDEX(Capacity!$S$3:$T$258,MATCH(MOD(INDEX(Capacity!$V$3:$W$258,MATCH(INDEX($J48:$FE48,1,$FJ48),Capacity!$V$3:$V$258,0),2)+HM$9,255),Capacity!$S$3:$S$258,0),2)))</f>
        <v/>
      </c>
      <c r="HN49" t="str">
        <f>IF(HN48="","",IF($FI48="Y",0,INDEX(Capacity!$S$3:$T$258,MATCH(MOD(INDEX(Capacity!$V$3:$W$258,MATCH(INDEX($J48:$FE48,1,$FJ48),Capacity!$V$3:$V$258,0),2)+HN$9,255),Capacity!$S$3:$S$258,0),2)))</f>
        <v/>
      </c>
      <c r="HO49" t="str">
        <f>IF(HO48="","",IF($FI48="Y",0,INDEX(Capacity!$S$3:$T$258,MATCH(MOD(INDEX(Capacity!$V$3:$W$258,MATCH(INDEX($J48:$FE48,1,$FJ48),Capacity!$V$3:$V$258,0),2)+HO$9,255),Capacity!$S$3:$S$258,0),2)))</f>
        <v/>
      </c>
      <c r="HP49" t="str">
        <f>IF(HP48="","",IF($FI48="Y",0,INDEX(Capacity!$S$3:$T$258,MATCH(MOD(INDEX(Capacity!$V$3:$W$258,MATCH(INDEX($J48:$FE48,1,$FJ48),Capacity!$V$3:$V$258,0),2)+HP$9,255),Capacity!$S$3:$S$258,0),2)))</f>
        <v/>
      </c>
      <c r="HQ49" t="str">
        <f>IF(HQ48="","",IF($FI48="Y",0,INDEX(Capacity!$S$3:$T$258,MATCH(MOD(INDEX(Capacity!$V$3:$W$258,MATCH(INDEX($J48:$FE48,1,$FJ48),Capacity!$V$3:$V$258,0),2)+HQ$9,255),Capacity!$S$3:$S$258,0),2)))</f>
        <v/>
      </c>
      <c r="HR49" t="str">
        <f>IF(HR48="","",IF($FI48="Y",0,INDEX(Capacity!$S$3:$T$258,MATCH(MOD(INDEX(Capacity!$V$3:$W$258,MATCH(INDEX($J48:$FE48,1,$FJ48),Capacity!$V$3:$V$258,0),2)+HR$9,255),Capacity!$S$3:$S$258,0),2)))</f>
        <v/>
      </c>
      <c r="HS49" t="str">
        <f>IF(HS48="","",IF($FI48="Y",0,INDEX(Capacity!$S$3:$T$258,MATCH(MOD(INDEX(Capacity!$V$3:$W$258,MATCH(INDEX($J48:$FE48,1,$FJ48),Capacity!$V$3:$V$258,0),2)+HS$9,255),Capacity!$S$3:$S$258,0),2)))</f>
        <v/>
      </c>
      <c r="HT49" t="str">
        <f>IF(HT48="","",IF($FI48="Y",0,INDEX(Capacity!$S$3:$T$258,MATCH(MOD(INDEX(Capacity!$V$3:$W$258,MATCH(INDEX($J48:$FE48,1,$FJ48),Capacity!$V$3:$V$258,0),2)+HT$9,255),Capacity!$S$3:$S$258,0),2)))</f>
        <v/>
      </c>
      <c r="HU49" t="str">
        <f>IF(HU48="","",IF($FI48="Y",0,INDEX(Capacity!$S$3:$T$258,MATCH(MOD(INDEX(Capacity!$V$3:$W$258,MATCH(INDEX($J48:$FE48,1,$FJ48),Capacity!$V$3:$V$258,0),2)+HU$9,255),Capacity!$S$3:$S$258,0),2)))</f>
        <v/>
      </c>
      <c r="HV49" t="str">
        <f>IF(HV48="","",IF($FI48="Y",0,INDEX(Capacity!$S$3:$T$258,MATCH(MOD(INDEX(Capacity!$V$3:$W$258,MATCH(INDEX($J48:$FE48,1,$FJ48),Capacity!$V$3:$V$258,0),2)+HV$9,255),Capacity!$S$3:$S$258,0),2)))</f>
        <v/>
      </c>
      <c r="HW49" t="str">
        <f>IF(HW48="","",IF($FI48="Y",0,INDEX(Capacity!$S$3:$T$258,MATCH(MOD(INDEX(Capacity!$V$3:$W$258,MATCH(INDEX($J48:$FE48,1,$FJ48),Capacity!$V$3:$V$258,0),2)+HW$9,255),Capacity!$S$3:$S$258,0),2)))</f>
        <v/>
      </c>
      <c r="HX49" t="str">
        <f>IF(HX48="","",IF($FI48="Y",0,INDEX(Capacity!$S$3:$T$258,MATCH(MOD(INDEX(Capacity!$V$3:$W$258,MATCH(INDEX($J48:$FE48,1,$FJ48),Capacity!$V$3:$V$258,0),2)+HX$9,255),Capacity!$S$3:$S$258,0),2)))</f>
        <v/>
      </c>
      <c r="HY49" t="str">
        <f>IF(HY48="","",IF($FI48="Y",0,INDEX(Capacity!$S$3:$T$258,MATCH(MOD(INDEX(Capacity!$V$3:$W$258,MATCH(INDEX($J48:$FE48,1,$FJ48),Capacity!$V$3:$V$258,0),2)+HY$9,255),Capacity!$S$3:$S$258,0),2)))</f>
        <v/>
      </c>
      <c r="HZ49" t="str">
        <f>IF(HZ48="","",IF($FI48="Y",0,INDEX(Capacity!$S$3:$T$258,MATCH(MOD(INDEX(Capacity!$V$3:$W$258,MATCH(INDEX($J48:$FE48,1,$FJ48),Capacity!$V$3:$V$258,0),2)+HZ$9,255),Capacity!$S$3:$S$258,0),2)))</f>
        <v/>
      </c>
      <c r="IA49" t="str">
        <f>IF(IA48="","",IF($FI48="Y",0,INDEX(Capacity!$S$3:$T$258,MATCH(MOD(INDEX(Capacity!$V$3:$W$258,MATCH(INDEX($J48:$FE48,1,$FJ48),Capacity!$V$3:$V$258,0),2)+IA$9,255),Capacity!$S$3:$S$258,0),2)))</f>
        <v/>
      </c>
      <c r="IB49" t="str">
        <f>IF(IB48="","",IF($FI48="Y",0,INDEX(Capacity!$S$3:$T$258,MATCH(MOD(INDEX(Capacity!$V$3:$W$258,MATCH(INDEX($J48:$FE48,1,$FJ48),Capacity!$V$3:$V$258,0),2)+IB$9,255),Capacity!$S$3:$S$258,0),2)))</f>
        <v/>
      </c>
      <c r="IC49" t="str">
        <f>IF(IC48="","",IF($FI48="Y",0,INDEX(Capacity!$S$3:$T$258,MATCH(MOD(INDEX(Capacity!$V$3:$W$258,MATCH(INDEX($J48:$FE48,1,$FJ48),Capacity!$V$3:$V$258,0),2)+IC$9,255),Capacity!$S$3:$S$258,0),2)))</f>
        <v/>
      </c>
      <c r="ID49" t="str">
        <f>IF(ID48="","",IF($FI48="Y",0,INDEX(Capacity!$S$3:$T$258,MATCH(MOD(INDEX(Capacity!$V$3:$W$258,MATCH(INDEX($J48:$FE48,1,$FJ48),Capacity!$V$3:$V$258,0),2)+ID$9,255),Capacity!$S$3:$S$258,0),2)))</f>
        <v/>
      </c>
      <c r="IE49" t="str">
        <f>IF(IE48="","",IF($FI48="Y",0,INDEX(Capacity!$S$3:$T$258,MATCH(MOD(INDEX(Capacity!$V$3:$W$258,MATCH(INDEX($J48:$FE48,1,$FJ48),Capacity!$V$3:$V$258,0),2)+IE$9,255),Capacity!$S$3:$S$258,0),2)))</f>
        <v/>
      </c>
      <c r="IF49" t="str">
        <f>IF(IF48="","",IF($FI48="Y",0,INDEX(Capacity!$S$3:$T$258,MATCH(MOD(INDEX(Capacity!$V$3:$W$258,MATCH(INDEX($J48:$FE48,1,$FJ48),Capacity!$V$3:$V$258,0),2)+IF$9,255),Capacity!$S$3:$S$258,0),2)))</f>
        <v/>
      </c>
      <c r="IG49" t="str">
        <f>IF(IG48="","",IF($FI48="Y",0,INDEX(Capacity!$S$3:$T$258,MATCH(MOD(INDEX(Capacity!$V$3:$W$258,MATCH(INDEX($J48:$FE48,1,$FJ48),Capacity!$V$3:$V$258,0),2)+IG$9,255),Capacity!$S$3:$S$258,0),2)))</f>
        <v/>
      </c>
      <c r="IH49" t="str">
        <f>IF(IH48="","",IF($FI48="Y",0,INDEX(Capacity!$S$3:$T$258,MATCH(MOD(INDEX(Capacity!$V$3:$W$258,MATCH(INDEX($J48:$FE48,1,$FJ48),Capacity!$V$3:$V$258,0),2)+IH$9,255),Capacity!$S$3:$S$258,0),2)))</f>
        <v/>
      </c>
      <c r="II49" t="str">
        <f>IF(II48="","",IF($FI48="Y",0,INDEX(Capacity!$S$3:$T$258,MATCH(MOD(INDEX(Capacity!$V$3:$W$258,MATCH(INDEX($J48:$FE48,1,$FJ48),Capacity!$V$3:$V$258,0),2)+II$9,255),Capacity!$S$3:$S$258,0),2)))</f>
        <v/>
      </c>
      <c r="IJ49" t="str">
        <f>IF(IJ48="","",IF($FI48="Y",0,INDEX(Capacity!$S$3:$T$258,MATCH(MOD(INDEX(Capacity!$V$3:$W$258,MATCH(INDEX($J48:$FE48,1,$FJ48),Capacity!$V$3:$V$258,0),2)+IJ$9,255),Capacity!$S$3:$S$258,0),2)))</f>
        <v/>
      </c>
      <c r="IK49" t="str">
        <f>IF(IK48="","",IF($FI48="Y",0,INDEX(Capacity!$S$3:$T$258,MATCH(MOD(INDEX(Capacity!$V$3:$W$258,MATCH(INDEX($J48:$FE48,1,$FJ48),Capacity!$V$3:$V$258,0),2)+IK$9,255),Capacity!$S$3:$S$258,0),2)))</f>
        <v/>
      </c>
      <c r="IL49" t="str">
        <f>IF(IL48="","",IF($FI48="Y",0,INDEX(Capacity!$S$3:$T$258,MATCH(MOD(INDEX(Capacity!$V$3:$W$258,MATCH(INDEX($J48:$FE48,1,$FJ48),Capacity!$V$3:$V$258,0),2)+IL$9,255),Capacity!$S$3:$S$258,0),2)))</f>
        <v/>
      </c>
      <c r="IM49" t="str">
        <f>IF(IM48="","",IF($FI48="Y",0,INDEX(Capacity!$S$3:$T$258,MATCH(MOD(INDEX(Capacity!$V$3:$W$258,MATCH(INDEX($J48:$FE48,1,$FJ48),Capacity!$V$3:$V$258,0),2)+IM$9,255),Capacity!$S$3:$S$258,0),2)))</f>
        <v/>
      </c>
      <c r="IN49" t="str">
        <f>IF(IN48="","",IF($FI48="Y",0,INDEX(Capacity!$S$3:$T$258,MATCH(MOD(INDEX(Capacity!$V$3:$W$258,MATCH(INDEX($J48:$FE48,1,$FJ48),Capacity!$V$3:$V$258,0),2)+IN$9,255),Capacity!$S$3:$S$258,0),2)))</f>
        <v/>
      </c>
      <c r="IO49" t="str">
        <f>IF(IO48="","",IF($FI48="Y",0,INDEX(Capacity!$S$3:$T$258,MATCH(MOD(INDEX(Capacity!$V$3:$W$258,MATCH(INDEX($J48:$FE48,1,$FJ48),Capacity!$V$3:$V$258,0),2)+IO$9,255),Capacity!$S$3:$S$258,0),2)))</f>
        <v/>
      </c>
      <c r="IP49" t="str">
        <f>IF(IP48="","",IF($FI48="Y",0,INDEX(Capacity!$S$3:$T$258,MATCH(MOD(INDEX(Capacity!$V$3:$W$258,MATCH(INDEX($J48:$FE48,1,$FJ48),Capacity!$V$3:$V$258,0),2)+IP$9,255),Capacity!$S$3:$S$258,0),2)))</f>
        <v/>
      </c>
      <c r="IQ49" t="str">
        <f>IF(IQ48="","",IF($FI48="Y",0,INDEX(Capacity!$S$3:$T$258,MATCH(MOD(INDEX(Capacity!$V$3:$W$258,MATCH(INDEX($J48:$FE48,1,$FJ48),Capacity!$V$3:$V$258,0),2)+IQ$9,255),Capacity!$S$3:$S$258,0),2)))</f>
        <v/>
      </c>
      <c r="IR49" t="str">
        <f>IF(IR48="","",IF($FI48="Y",0,INDEX(Capacity!$S$3:$T$258,MATCH(MOD(INDEX(Capacity!$V$3:$W$258,MATCH(INDEX($J48:$FE48,1,$FJ48),Capacity!$V$3:$V$258,0),2)+IR$9,255),Capacity!$S$3:$S$258,0),2)))</f>
        <v/>
      </c>
      <c r="IS49" t="str">
        <f>IF(IS48="","",IF($FI48="Y",0,INDEX(Capacity!$S$3:$T$258,MATCH(MOD(INDEX(Capacity!$V$3:$W$258,MATCH(INDEX($J48:$FE48,1,$FJ48),Capacity!$V$3:$V$258,0),2)+IS$9,255),Capacity!$S$3:$S$258,0),2)))</f>
        <v/>
      </c>
      <c r="IT49" t="str">
        <f>IF(IT48="","",IF($FI48="Y",0,INDEX(Capacity!$S$3:$T$258,MATCH(MOD(INDEX(Capacity!$V$3:$W$258,MATCH(INDEX($J48:$FE48,1,$FJ48),Capacity!$V$3:$V$258,0),2)+IT$9,255),Capacity!$S$3:$S$258,0),2)))</f>
        <v/>
      </c>
      <c r="IU49" t="str">
        <f>IF(IU48="","",IF($FI48="Y",0,INDEX(Capacity!$S$3:$T$258,MATCH(MOD(INDEX(Capacity!$V$3:$W$258,MATCH(INDEX($J48:$FE48,1,$FJ48),Capacity!$V$3:$V$258,0),2)+IU$9,255),Capacity!$S$3:$S$258,0),2)))</f>
        <v/>
      </c>
      <c r="IV49" t="str">
        <f>IF(IV48="","",IF($FI48="Y",0,INDEX(Capacity!$S$3:$T$258,MATCH(MOD(INDEX(Capacity!$V$3:$W$258,MATCH(INDEX($J48:$FE48,1,$FJ48),Capacity!$V$3:$V$258,0),2)+IV$9,255),Capacity!$S$3:$S$258,0),2)))</f>
        <v/>
      </c>
      <c r="IW49" t="str">
        <f>IF(IW48="","",IF($FI48="Y",0,INDEX(Capacity!$S$3:$T$258,MATCH(MOD(INDEX(Capacity!$V$3:$W$258,MATCH(INDEX($J48:$FE48,1,$FJ48),Capacity!$V$3:$V$258,0),2)+IW$9,255),Capacity!$S$3:$S$258,0),2)))</f>
        <v/>
      </c>
      <c r="IX49" t="str">
        <f>IF(IX48="","",IF($FI48="Y",0,INDEX(Capacity!$S$3:$T$258,MATCH(MOD(INDEX(Capacity!$V$3:$W$258,MATCH(INDEX($J48:$FE48,1,$FJ48),Capacity!$V$3:$V$258,0),2)+IX$9,255),Capacity!$S$3:$S$258,0),2)))</f>
        <v/>
      </c>
      <c r="IY49" t="str">
        <f>IF(IY48="","",IF($FI48="Y",0,INDEX(Capacity!$S$3:$T$258,MATCH(MOD(INDEX(Capacity!$V$3:$W$258,MATCH(INDEX($J48:$FE48,1,$FJ48),Capacity!$V$3:$V$258,0),2)+IY$9,255),Capacity!$S$3:$S$258,0),2)))</f>
        <v/>
      </c>
      <c r="IZ49" t="str">
        <f>IF(IZ48="","",IF($FI48="Y",0,INDEX(Capacity!$S$3:$T$258,MATCH(MOD(INDEX(Capacity!$V$3:$W$258,MATCH(INDEX($J48:$FE48,1,$FJ48),Capacity!$V$3:$V$258,0),2)+IZ$9,255),Capacity!$S$3:$S$258,0),2)))</f>
        <v/>
      </c>
      <c r="JA49" t="str">
        <f>IF(JA48="","",IF($FI48="Y",0,INDEX(Capacity!$S$3:$T$258,MATCH(MOD(INDEX(Capacity!$V$3:$W$258,MATCH(INDEX($J48:$FE48,1,$FJ48),Capacity!$V$3:$V$258,0),2)+JA$9,255),Capacity!$S$3:$S$258,0),2)))</f>
        <v/>
      </c>
      <c r="JB49" t="str">
        <f>IF(JB48="","",IF($FI48="Y",0,INDEX(Capacity!$S$3:$T$258,MATCH(MOD(INDEX(Capacity!$V$3:$W$258,MATCH(INDEX($J48:$FE48,1,$FJ48),Capacity!$V$3:$V$258,0),2)+JB$9,255),Capacity!$S$3:$S$258,0),2)))</f>
        <v/>
      </c>
      <c r="JC49" t="str">
        <f>IF(JC48="","",IF($FI48="Y",0,INDEX(Capacity!$S$3:$T$258,MATCH(MOD(INDEX(Capacity!$V$3:$W$258,MATCH(INDEX($J48:$FE48,1,$FJ48),Capacity!$V$3:$V$258,0),2)+JC$9,255),Capacity!$S$3:$S$258,0),2)))</f>
        <v/>
      </c>
      <c r="JD49" t="str">
        <f>IF(JD48="","",IF($FI48="Y",0,INDEX(Capacity!$S$3:$T$258,MATCH(MOD(INDEX(Capacity!$V$3:$W$258,MATCH(INDEX($J48:$FE48,1,$FJ48),Capacity!$V$3:$V$258,0),2)+JD$9,255),Capacity!$S$3:$S$258,0),2)))</f>
        <v/>
      </c>
      <c r="JE49" t="str">
        <f>IF(JE48="","",IF($FI48="Y",0,INDEX(Capacity!$S$3:$T$258,MATCH(MOD(INDEX(Capacity!$V$3:$W$258,MATCH(INDEX($J48:$FE48,1,$FJ48),Capacity!$V$3:$V$258,0),2)+JE$9,255),Capacity!$S$3:$S$258,0),2)))</f>
        <v/>
      </c>
      <c r="JF49" t="str">
        <f>IF(JF48="","",IF($FI48="Y",0,INDEX(Capacity!$S$3:$T$258,MATCH(MOD(INDEX(Capacity!$V$3:$W$258,MATCH(INDEX($J48:$FE48,1,$FJ48),Capacity!$V$3:$V$258,0),2)+JF$9,255),Capacity!$S$3:$S$258,0),2)))</f>
        <v/>
      </c>
      <c r="JG49" t="str">
        <f>IF(JG48="","",IF($FI48="Y",0,INDEX(Capacity!$S$3:$T$258,MATCH(MOD(INDEX(Capacity!$V$3:$W$258,MATCH(INDEX($J48:$FE48,1,$FJ48),Capacity!$V$3:$V$258,0),2)+JG$9,255),Capacity!$S$3:$S$258,0),2)))</f>
        <v/>
      </c>
      <c r="JH49" t="str">
        <f>IF(JH48="","",IF($FI48="Y",0,INDEX(Capacity!$S$3:$T$258,MATCH(MOD(INDEX(Capacity!$V$3:$W$258,MATCH(INDEX($J48:$FE48,1,$FJ48),Capacity!$V$3:$V$258,0),2)+JH$9,255),Capacity!$S$3:$S$258,0),2)))</f>
        <v/>
      </c>
      <c r="JI49" t="str">
        <f>IF(JI48="","",IF($FI48="Y",0,INDEX(Capacity!$S$3:$T$258,MATCH(MOD(INDEX(Capacity!$V$3:$W$258,MATCH(INDEX($J48:$FE48,1,$FJ48),Capacity!$V$3:$V$258,0),2)+JI$9,255),Capacity!$S$3:$S$258,0),2)))</f>
        <v/>
      </c>
      <c r="JJ49" t="str">
        <f>IF(JJ48="","",IF($FI48="Y",0,INDEX(Capacity!$S$3:$T$258,MATCH(MOD(INDEX(Capacity!$V$3:$W$258,MATCH(INDEX($J48:$FE48,1,$FJ48),Capacity!$V$3:$V$258,0),2)+JJ$9,255),Capacity!$S$3:$S$258,0),2)))</f>
        <v/>
      </c>
      <c r="JK49" t="str">
        <f>IF(JK48="","",IF($FI48="Y",0,INDEX(Capacity!$S$3:$T$258,MATCH(MOD(INDEX(Capacity!$V$3:$W$258,MATCH(INDEX($J48:$FE48,1,$FJ48),Capacity!$V$3:$V$258,0),2)+JK$9,255),Capacity!$S$3:$S$258,0),2)))</f>
        <v/>
      </c>
      <c r="JL49" t="str">
        <f>IF(JL48="","",IF($FI48="Y",0,INDEX(Capacity!$S$3:$T$258,MATCH(MOD(INDEX(Capacity!$V$3:$W$258,MATCH(INDEX($J48:$FE48,1,$FJ48),Capacity!$V$3:$V$258,0),2)+JL$9,255),Capacity!$S$3:$S$258,0),2)))</f>
        <v/>
      </c>
      <c r="JM49" t="str">
        <f>IF(JM48="","",IF($FI48="Y",0,INDEX(Capacity!$S$3:$T$258,MATCH(MOD(INDEX(Capacity!$V$3:$W$258,MATCH(INDEX($J48:$FE48,1,$FJ48),Capacity!$V$3:$V$258,0),2)+JM$9,255),Capacity!$S$3:$S$258,0),2)))</f>
        <v/>
      </c>
      <c r="JN49" t="str">
        <f>IF(JN48="","",IF($FI48="Y",0,INDEX(Capacity!$S$3:$T$258,MATCH(MOD(INDEX(Capacity!$V$3:$W$258,MATCH(INDEX($J48:$FE48,1,$FJ48),Capacity!$V$3:$V$258,0),2)+JN$9,255),Capacity!$S$3:$S$258,0),2)))</f>
        <v/>
      </c>
      <c r="JO49" t="str">
        <f>IF(JO48="","",IF($FI48="Y",0,INDEX(Capacity!$S$3:$T$258,MATCH(MOD(INDEX(Capacity!$V$3:$W$258,MATCH(INDEX($J48:$FE48,1,$FJ48),Capacity!$V$3:$V$258,0),2)+JO$9,255),Capacity!$S$3:$S$258,0),2)))</f>
        <v/>
      </c>
      <c r="JP49" t="str">
        <f>IF(JP48="","",IF($FI48="Y",0,INDEX(Capacity!$S$3:$T$258,MATCH(MOD(INDEX(Capacity!$V$3:$W$258,MATCH(INDEX($J48:$FE48,1,$FJ48),Capacity!$V$3:$V$258,0),2)+JP$9,255),Capacity!$S$3:$S$258,0),2)))</f>
        <v/>
      </c>
      <c r="JQ49" t="str">
        <f>IF(JQ48="","",IF($FI48="Y",0,INDEX(Capacity!$S$3:$T$258,MATCH(MOD(INDEX(Capacity!$V$3:$W$258,MATCH(INDEX($J48:$FE48,1,$FJ48),Capacity!$V$3:$V$258,0),2)+JQ$9,255),Capacity!$S$3:$S$258,0),2)))</f>
        <v/>
      </c>
      <c r="JR49" t="str">
        <f>IF(JR48="","",IF($FI48="Y",0,INDEX(Capacity!$S$3:$T$258,MATCH(MOD(INDEX(Capacity!$V$3:$W$258,MATCH(INDEX($J48:$FE48,1,$FJ48),Capacity!$V$3:$V$258,0),2)+JR$9,255),Capacity!$S$3:$S$258,0),2)))</f>
        <v/>
      </c>
      <c r="JS49" t="str">
        <f>IF(JS48="","",IF($FI48="Y",0,INDEX(Capacity!$S$3:$T$258,MATCH(MOD(INDEX(Capacity!$V$3:$W$258,MATCH(INDEX($J48:$FE48,1,$FJ48),Capacity!$V$3:$V$258,0),2)+JS$9,255),Capacity!$S$3:$S$258,0),2)))</f>
        <v/>
      </c>
      <c r="JT49" t="str">
        <f>IF(JT48="","",IF($FI48="Y",0,INDEX(Capacity!$S$3:$T$258,MATCH(MOD(INDEX(Capacity!$V$3:$W$258,MATCH(INDEX($J48:$FE48,1,$FJ48),Capacity!$V$3:$V$258,0),2)+JT$9,255),Capacity!$S$3:$S$258,0),2)))</f>
        <v/>
      </c>
      <c r="JU49" t="str">
        <f>IF(JU48="","",IF($FI48="Y",0,INDEX(Capacity!$S$3:$T$258,MATCH(MOD(INDEX(Capacity!$V$3:$W$258,MATCH(INDEX($J48:$FE48,1,$FJ48),Capacity!$V$3:$V$258,0),2)+JU$9,255),Capacity!$S$3:$S$258,0),2)))</f>
        <v/>
      </c>
      <c r="JV49" t="str">
        <f>IF(JV48="","",IF($FI48="Y",0,INDEX(Capacity!$S$3:$T$258,MATCH(MOD(INDEX(Capacity!$V$3:$W$258,MATCH(INDEX($J48:$FE48,1,$FJ48),Capacity!$V$3:$V$258,0),2)+JV$9,255),Capacity!$S$3:$S$258,0),2)))</f>
        <v/>
      </c>
      <c r="JW49" t="str">
        <f>IF(JW48="","",IF($FI48="Y",0,INDEX(Capacity!$S$3:$T$258,MATCH(MOD(INDEX(Capacity!$V$3:$W$258,MATCH(INDEX($J48:$FE48,1,$FJ48),Capacity!$V$3:$V$258,0),2)+JW$9,255),Capacity!$S$3:$S$258,0),2)))</f>
        <v/>
      </c>
      <c r="JX49" t="str">
        <f>IF(JX48="","",IF($FI48="Y",0,INDEX(Capacity!$S$3:$T$258,MATCH(MOD(INDEX(Capacity!$V$3:$W$258,MATCH(INDEX($J48:$FE48,1,$FJ48),Capacity!$V$3:$V$258,0),2)+JX$9,255),Capacity!$S$3:$S$258,0),2)))</f>
        <v/>
      </c>
      <c r="JY49" t="str">
        <f>IF(JY48="","",IF($FI48="Y",0,INDEX(Capacity!$S$3:$T$258,MATCH(MOD(INDEX(Capacity!$V$3:$W$258,MATCH(INDEX($J48:$FE48,1,$FJ48),Capacity!$V$3:$V$258,0),2)+JY$9,255),Capacity!$S$3:$S$258,0),2)))</f>
        <v/>
      </c>
      <c r="JZ49" t="str">
        <f>IF(JZ48="","",IF($FI48="Y",0,INDEX(Capacity!$S$3:$T$258,MATCH(MOD(INDEX(Capacity!$V$3:$W$258,MATCH(INDEX($J48:$FE48,1,$FJ48),Capacity!$V$3:$V$258,0),2)+JZ$9,255),Capacity!$S$3:$S$258,0),2)))</f>
        <v/>
      </c>
      <c r="KA49" t="str">
        <f>IF(KA48="","",IF($FI48="Y",0,INDEX(Capacity!$S$3:$T$258,MATCH(MOD(INDEX(Capacity!$V$3:$W$258,MATCH(INDEX($J48:$FE48,1,$FJ48),Capacity!$V$3:$V$258,0),2)+KA$9,255),Capacity!$S$3:$S$258,0),2)))</f>
        <v/>
      </c>
      <c r="KB49" t="str">
        <f>IF(KB48="","",IF($FI48="Y",0,INDEX(Capacity!$S$3:$T$258,MATCH(MOD(INDEX(Capacity!$V$3:$W$258,MATCH(INDEX($J48:$FE48,1,$FJ48),Capacity!$V$3:$V$258,0),2)+KB$9,255),Capacity!$S$3:$S$258,0),2)))</f>
        <v/>
      </c>
      <c r="KC49" t="str">
        <f>IF(KC48="","",IF($FI48="Y",0,INDEX(Capacity!$S$3:$T$258,MATCH(MOD(INDEX(Capacity!$V$3:$W$258,MATCH(INDEX($J48:$FE48,1,$FJ48),Capacity!$V$3:$V$258,0),2)+KC$9,255),Capacity!$S$3:$S$258,0),2)))</f>
        <v/>
      </c>
      <c r="KD49" t="str">
        <f>IF(KD48="","",IF($FI48="Y",0,INDEX(Capacity!$S$3:$T$258,MATCH(MOD(INDEX(Capacity!$V$3:$W$258,MATCH(INDEX($J48:$FE48,1,$FJ48),Capacity!$V$3:$V$258,0),2)+KD$9,255),Capacity!$S$3:$S$258,0),2)))</f>
        <v/>
      </c>
      <c r="KE49" t="str">
        <f>IF(KE48="","",IF($FI48="Y",0,INDEX(Capacity!$S$3:$T$258,MATCH(MOD(INDEX(Capacity!$V$3:$W$258,MATCH(INDEX($J48:$FE48,1,$FJ48),Capacity!$V$3:$V$258,0),2)+KE$9,255),Capacity!$S$3:$S$258,0),2)))</f>
        <v/>
      </c>
      <c r="KF49" t="str">
        <f>IF(KF48="","",IF($FI48="Y",0,INDEX(Capacity!$S$3:$T$258,MATCH(MOD(INDEX(Capacity!$V$3:$W$258,MATCH(INDEX($J48:$FE48,1,$FJ48),Capacity!$V$3:$V$258,0),2)+KF$9,255),Capacity!$S$3:$S$258,0),2)))</f>
        <v/>
      </c>
      <c r="KG49" t="str">
        <f>IF(KG48="","",IF($FI48="Y",0,INDEX(Capacity!$S$3:$T$258,MATCH(MOD(INDEX(Capacity!$V$3:$W$258,MATCH(INDEX($J48:$FE48,1,$FJ48),Capacity!$V$3:$V$258,0),2)+KG$9,255),Capacity!$S$3:$S$258,0),2)))</f>
        <v/>
      </c>
      <c r="KH49" t="str">
        <f>IF(KH48="","",IF($FI48="Y",0,INDEX(Capacity!$S$3:$T$258,MATCH(MOD(INDEX(Capacity!$V$3:$W$258,MATCH(INDEX($J48:$FE48,1,$FJ48),Capacity!$V$3:$V$258,0),2)+KH$9,255),Capacity!$S$3:$S$258,0),2)))</f>
        <v/>
      </c>
      <c r="KI49" t="str">
        <f>IF(KI48="","",IF($FI48="Y",0,INDEX(Capacity!$S$3:$T$258,MATCH(MOD(INDEX(Capacity!$V$3:$W$258,MATCH(INDEX($J48:$FE48,1,$FJ48),Capacity!$V$3:$V$258,0),2)+KI$9,255),Capacity!$S$3:$S$258,0),2)))</f>
        <v/>
      </c>
      <c r="KJ49" t="str">
        <f>IF(KJ48="","",IF($FI48="Y",0,INDEX(Capacity!$S$3:$T$258,MATCH(MOD(INDEX(Capacity!$V$3:$W$258,MATCH(INDEX($J48:$FE48,1,$FJ48),Capacity!$V$3:$V$258,0),2)+KJ$9,255),Capacity!$S$3:$S$258,0),2)))</f>
        <v/>
      </c>
      <c r="KK49" t="str">
        <f>IF(KK48="","",IF($FI48="Y",0,INDEX(Capacity!$S$3:$T$258,MATCH(MOD(INDEX(Capacity!$V$3:$W$258,MATCH(INDEX($J48:$FE48,1,$FJ48),Capacity!$V$3:$V$258,0),2)+KK$9,255),Capacity!$S$3:$S$258,0),2)))</f>
        <v/>
      </c>
      <c r="KL49" t="str">
        <f>IF(KL48="","",IF($FI48="Y",0,INDEX(Capacity!$S$3:$T$258,MATCH(MOD(INDEX(Capacity!$V$3:$W$258,MATCH(INDEX($J48:$FE48,1,$FJ48),Capacity!$V$3:$V$258,0),2)+KL$9,255),Capacity!$S$3:$S$258,0),2)))</f>
        <v/>
      </c>
      <c r="KM49" t="str">
        <f>IF(KM48="","",IF($FI48="Y",0,INDEX(Capacity!$S$3:$T$258,MATCH(MOD(INDEX(Capacity!$V$3:$W$258,MATCH(INDEX($J48:$FE48,1,$FJ48),Capacity!$V$3:$V$258,0),2)+KM$9,255),Capacity!$S$3:$S$258,0),2)))</f>
        <v/>
      </c>
      <c r="KN49" t="str">
        <f>IF(KN48="","",IF($FI48="Y",0,INDEX(Capacity!$S$3:$T$258,MATCH(MOD(INDEX(Capacity!$V$3:$W$258,MATCH(INDEX($J48:$FE48,1,$FJ48),Capacity!$V$3:$V$258,0),2)+KN$9,255),Capacity!$S$3:$S$258,0),2)))</f>
        <v/>
      </c>
      <c r="KO49" t="str">
        <f>IF(KO48="","",IF($FI48="Y",0,INDEX(Capacity!$S$3:$T$258,MATCH(MOD(INDEX(Capacity!$V$3:$W$258,MATCH(INDEX($J48:$FE48,1,$FJ48),Capacity!$V$3:$V$258,0),2)+KO$9,255),Capacity!$S$3:$S$258,0),2)))</f>
        <v/>
      </c>
      <c r="KP49" t="str">
        <f>IF(KP48="","",IF($FI48="Y",0,INDEX(Capacity!$S$3:$T$258,MATCH(MOD(INDEX(Capacity!$V$3:$W$258,MATCH(INDEX($J48:$FE48,1,$FJ48),Capacity!$V$3:$V$258,0),2)+KP$9,255),Capacity!$S$3:$S$258,0),2)))</f>
        <v/>
      </c>
      <c r="KQ49" t="str">
        <f>IF(KQ48="","",IF($FI48="Y",0,INDEX(Capacity!$S$3:$T$258,MATCH(MOD(INDEX(Capacity!$V$3:$W$258,MATCH(INDEX($J48:$FE48,1,$FJ48),Capacity!$V$3:$V$258,0),2)+KQ$9,255),Capacity!$S$3:$S$258,0),2)))</f>
        <v/>
      </c>
      <c r="KR49" t="str">
        <f>IF(KR48="","",IF($FI48="Y",0,INDEX(Capacity!$S$3:$T$258,MATCH(MOD(INDEX(Capacity!$V$3:$W$258,MATCH(INDEX($J48:$FE48,1,$FJ48),Capacity!$V$3:$V$258,0),2)+KR$9,255),Capacity!$S$3:$S$258,0),2)))</f>
        <v/>
      </c>
      <c r="KS49" t="str">
        <f>IF(KS48="","",IF($FI48="Y",0,INDEX(Capacity!$S$3:$T$258,MATCH(MOD(INDEX(Capacity!$V$3:$W$258,MATCH(INDEX($J48:$FE48,1,$FJ48),Capacity!$V$3:$V$258,0),2)+KS$9,255),Capacity!$S$3:$S$258,0),2)))</f>
        <v/>
      </c>
      <c r="KT49" t="str">
        <f>IF(KT48="","",IF($FI48="Y",0,INDEX(Capacity!$S$3:$T$258,MATCH(MOD(INDEX(Capacity!$V$3:$W$258,MATCH(INDEX($J48:$FE48,1,$FJ48),Capacity!$V$3:$V$258,0),2)+KT$9,255),Capacity!$S$3:$S$258,0),2)))</f>
        <v/>
      </c>
      <c r="KU49" t="str">
        <f>IF(KU48="","",IF($FI48="Y",0,INDEX(Capacity!$S$3:$T$258,MATCH(MOD(INDEX(Capacity!$V$3:$W$258,MATCH(INDEX($J48:$FE48,1,$FJ48),Capacity!$V$3:$V$258,0),2)+KU$9,255),Capacity!$S$3:$S$258,0),2)))</f>
        <v/>
      </c>
      <c r="KV49" t="str">
        <f>IF(KV48="","",IF($FI48="Y",0,INDEX(Capacity!$S$3:$T$258,MATCH(MOD(INDEX(Capacity!$V$3:$W$258,MATCH(INDEX($J48:$FE48,1,$FJ48),Capacity!$V$3:$V$258,0),2)+KV$9,255),Capacity!$S$3:$S$258,0),2)))</f>
        <v/>
      </c>
      <c r="KW49" t="str">
        <f>IF(KW48="","",IF($FI48="Y",0,INDEX(Capacity!$S$3:$T$258,MATCH(MOD(INDEX(Capacity!$V$3:$W$258,MATCH(INDEX($J48:$FE48,1,$FJ48),Capacity!$V$3:$V$258,0),2)+KW$9,255),Capacity!$S$3:$S$258,0),2)))</f>
        <v/>
      </c>
      <c r="KX49" t="str">
        <f>IF(KX48="","",IF($FI48="Y",0,INDEX(Capacity!$S$3:$T$258,MATCH(MOD(INDEX(Capacity!$V$3:$W$258,MATCH(INDEX($J48:$FE48,1,$FJ48),Capacity!$V$3:$V$258,0),2)+KX$9,255),Capacity!$S$3:$S$258,0),2)))</f>
        <v/>
      </c>
      <c r="KY49" t="str">
        <f>IF(KY48="","",IF($FI48="Y",0,INDEX(Capacity!$S$3:$T$258,MATCH(MOD(INDEX(Capacity!$V$3:$W$258,MATCH(INDEX($J48:$FE48,1,$FJ48),Capacity!$V$3:$V$258,0),2)+KY$9,255),Capacity!$S$3:$S$258,0),2)))</f>
        <v/>
      </c>
      <c r="KZ49" t="str">
        <f>IF(KZ48="","",IF($FI48="Y",0,INDEX(Capacity!$S$3:$T$258,MATCH(MOD(INDEX(Capacity!$V$3:$W$258,MATCH(INDEX($J48:$FE48,1,$FJ48),Capacity!$V$3:$V$258,0),2)+KZ$9,255),Capacity!$S$3:$S$258,0),2)))</f>
        <v/>
      </c>
      <c r="LA49" t="str">
        <f>IF(LA48="","",IF($FI48="Y",0,INDEX(Capacity!$S$3:$T$258,MATCH(MOD(INDEX(Capacity!$V$3:$W$258,MATCH(INDEX($J48:$FE48,1,$FJ48),Capacity!$V$3:$V$258,0),2)+LA$9,255),Capacity!$S$3:$S$258,0),2)))</f>
        <v/>
      </c>
      <c r="LB49" t="str">
        <f>IF(LB48="","",IF($FI48="Y",0,INDEX(Capacity!$S$3:$T$258,MATCH(MOD(INDEX(Capacity!$V$3:$W$258,MATCH(INDEX($J48:$FE48,1,$FJ48),Capacity!$V$3:$V$258,0),2)+LB$9,255),Capacity!$S$3:$S$258,0),2)))</f>
        <v/>
      </c>
      <c r="LC49" t="str">
        <f>IF(LC48="","",IF($FI48="Y",0,INDEX(Capacity!$S$3:$T$258,MATCH(MOD(INDEX(Capacity!$V$3:$W$258,MATCH(INDEX($J48:$FE48,1,$FJ48),Capacity!$V$3:$V$258,0),2)+LC$9,255),Capacity!$S$3:$S$258,0),2)))</f>
        <v/>
      </c>
      <c r="LD49" t="str">
        <f>IF(LD48="","",IF($FI48="Y",0,INDEX(Capacity!$S$3:$T$258,MATCH(MOD(INDEX(Capacity!$V$3:$W$258,MATCH(INDEX($J48:$FE48,1,$FJ48),Capacity!$V$3:$V$258,0),2)+LD$9,255),Capacity!$S$3:$S$258,0),2)))</f>
        <v/>
      </c>
      <c r="LE49" t="str">
        <f>IF(LE48="","",IF($FI48="Y",0,INDEX(Capacity!$S$3:$T$258,MATCH(MOD(INDEX(Capacity!$V$3:$W$258,MATCH(INDEX($J48:$FE48,1,$FJ48),Capacity!$V$3:$V$258,0),2)+LE$9,255),Capacity!$S$3:$S$258,0),2)))</f>
        <v/>
      </c>
      <c r="LF49" t="str">
        <f>IF(LF48="","",IF($FI48="Y",0,INDEX(Capacity!$S$3:$T$258,MATCH(MOD(INDEX(Capacity!$V$3:$W$258,MATCH(INDEX($J48:$FE48,1,$FJ48),Capacity!$V$3:$V$258,0),2)+LF$9,255),Capacity!$S$3:$S$258,0),2)))</f>
        <v/>
      </c>
      <c r="LG49" t="str">
        <f>IF(LG48="","",IF($FI48="Y",0,INDEX(Capacity!$S$3:$T$258,MATCH(MOD(INDEX(Capacity!$V$3:$W$258,MATCH(INDEX($J48:$FE48,1,$FJ48),Capacity!$V$3:$V$258,0),2)+LG$9,255),Capacity!$S$3:$S$258,0),2)))</f>
        <v/>
      </c>
      <c r="LH49" t="str">
        <f>IF(LH48="","",IF($FI48="Y",0,INDEX(Capacity!$S$3:$T$258,MATCH(MOD(INDEX(Capacity!$V$3:$W$258,MATCH(INDEX($J48:$FE48,1,$FJ48),Capacity!$V$3:$V$258,0),2)+LH$9,255),Capacity!$S$3:$S$258,0),2)))</f>
        <v/>
      </c>
    </row>
    <row r="50" spans="9:320" x14ac:dyDescent="0.25">
      <c r="I50" s="7">
        <f t="shared" si="26"/>
        <v>41</v>
      </c>
      <c r="J50" t="str">
        <f t="shared" si="45"/>
        <v/>
      </c>
      <c r="K50" t="str">
        <f t="shared" si="45"/>
        <v/>
      </c>
      <c r="L50" t="str">
        <f t="shared" si="45"/>
        <v/>
      </c>
      <c r="M50" t="str">
        <f t="shared" si="45"/>
        <v/>
      </c>
      <c r="N50" t="str">
        <f t="shared" si="45"/>
        <v/>
      </c>
      <c r="O50" t="str">
        <f t="shared" si="45"/>
        <v/>
      </c>
      <c r="P50" t="str">
        <f t="shared" si="45"/>
        <v/>
      </c>
      <c r="Q50" t="str">
        <f t="shared" si="45"/>
        <v/>
      </c>
      <c r="R50" t="str">
        <f t="shared" si="45"/>
        <v/>
      </c>
      <c r="S50" t="str">
        <f t="shared" si="45"/>
        <v/>
      </c>
      <c r="T50" t="str">
        <f t="shared" si="45"/>
        <v/>
      </c>
      <c r="U50" t="str">
        <f t="shared" si="45"/>
        <v/>
      </c>
      <c r="V50" t="str">
        <f t="shared" si="45"/>
        <v/>
      </c>
      <c r="W50" t="str">
        <f t="shared" si="45"/>
        <v/>
      </c>
      <c r="X50" t="str">
        <f t="shared" si="45"/>
        <v/>
      </c>
      <c r="Y50" t="str">
        <f t="shared" ref="Y50:AN65" si="56">IFERROR(IF(INDEX($FM$10:$LH$118,$I50,$FK50-Y$8+1)="",_xlfn.BITXOR(Y49,0),_xlfn.BITXOR(Y49,INDEX($FM$10:$LH$118,$I50,$FK50-Y$8+1))),"")</f>
        <v/>
      </c>
      <c r="Z50" t="str">
        <f t="shared" si="48"/>
        <v/>
      </c>
      <c r="AA50" t="str">
        <f t="shared" si="48"/>
        <v/>
      </c>
      <c r="AB50" t="str">
        <f t="shared" si="48"/>
        <v/>
      </c>
      <c r="AC50" t="str">
        <f t="shared" si="48"/>
        <v/>
      </c>
      <c r="AD50" t="str">
        <f t="shared" si="48"/>
        <v/>
      </c>
      <c r="AE50" t="str">
        <f t="shared" si="48"/>
        <v/>
      </c>
      <c r="AF50" t="str">
        <f t="shared" si="48"/>
        <v/>
      </c>
      <c r="AG50" t="str">
        <f t="shared" si="48"/>
        <v/>
      </c>
      <c r="AH50" t="str">
        <f t="shared" si="48"/>
        <v/>
      </c>
      <c r="AI50" t="str">
        <f t="shared" si="48"/>
        <v/>
      </c>
      <c r="AJ50" t="str">
        <f t="shared" si="48"/>
        <v/>
      </c>
      <c r="AK50" t="str">
        <f t="shared" si="48"/>
        <v/>
      </c>
      <c r="AL50" t="str">
        <f t="shared" si="48"/>
        <v/>
      </c>
      <c r="AM50" t="str">
        <f t="shared" si="48"/>
        <v/>
      </c>
      <c r="AN50" t="str">
        <f t="shared" si="48"/>
        <v/>
      </c>
      <c r="AO50" t="str">
        <f t="shared" si="48"/>
        <v/>
      </c>
      <c r="AP50" t="str">
        <f t="shared" si="53"/>
        <v/>
      </c>
      <c r="AQ50" t="str">
        <f t="shared" si="53"/>
        <v/>
      </c>
      <c r="AR50" t="str">
        <f t="shared" si="53"/>
        <v/>
      </c>
      <c r="AS50" t="str">
        <f t="shared" si="53"/>
        <v/>
      </c>
      <c r="AT50" t="str">
        <f t="shared" si="53"/>
        <v/>
      </c>
      <c r="AU50" t="str">
        <f t="shared" si="53"/>
        <v/>
      </c>
      <c r="AV50" t="str">
        <f t="shared" si="53"/>
        <v/>
      </c>
      <c r="AW50" t="str">
        <f t="shared" si="53"/>
        <v/>
      </c>
      <c r="AX50">
        <f t="shared" si="53"/>
        <v>0</v>
      </c>
      <c r="AY50">
        <f t="shared" si="53"/>
        <v>169</v>
      </c>
      <c r="AZ50">
        <f t="shared" si="53"/>
        <v>196</v>
      </c>
      <c r="BA50">
        <f t="shared" si="53"/>
        <v>185</v>
      </c>
      <c r="BB50">
        <f t="shared" si="53"/>
        <v>95</v>
      </c>
      <c r="BC50">
        <f t="shared" si="53"/>
        <v>10</v>
      </c>
      <c r="BD50">
        <f t="shared" si="53"/>
        <v>168</v>
      </c>
      <c r="BE50">
        <f t="shared" si="51"/>
        <v>44</v>
      </c>
      <c r="BF50">
        <f t="shared" si="51"/>
        <v>81</v>
      </c>
      <c r="BG50">
        <f t="shared" si="51"/>
        <v>99</v>
      </c>
      <c r="BH50">
        <f t="shared" si="51"/>
        <v>43</v>
      </c>
      <c r="BI50">
        <f t="shared" si="51"/>
        <v>0</v>
      </c>
      <c r="BJ50">
        <f t="shared" si="51"/>
        <v>0</v>
      </c>
      <c r="BK50">
        <f t="shared" si="51"/>
        <v>0</v>
      </c>
      <c r="BL50">
        <f t="shared" si="51"/>
        <v>0</v>
      </c>
      <c r="BM50">
        <f t="shared" si="51"/>
        <v>0</v>
      </c>
      <c r="BN50">
        <f t="shared" si="51"/>
        <v>0</v>
      </c>
      <c r="BO50">
        <f t="shared" si="51"/>
        <v>0</v>
      </c>
      <c r="BP50">
        <f t="shared" si="51"/>
        <v>0</v>
      </c>
      <c r="BQ50">
        <f t="shared" si="51"/>
        <v>0</v>
      </c>
      <c r="BR50">
        <f t="shared" si="51"/>
        <v>0</v>
      </c>
      <c r="BS50">
        <f t="shared" si="51"/>
        <v>0</v>
      </c>
      <c r="BT50">
        <f t="shared" si="51"/>
        <v>0</v>
      </c>
      <c r="BU50">
        <f t="shared" si="51"/>
        <v>0</v>
      </c>
      <c r="BV50">
        <f t="shared" si="55"/>
        <v>0</v>
      </c>
      <c r="BW50">
        <f t="shared" si="55"/>
        <v>0</v>
      </c>
      <c r="BX50">
        <f t="shared" si="55"/>
        <v>0</v>
      </c>
      <c r="BY50">
        <f t="shared" si="55"/>
        <v>0</v>
      </c>
      <c r="BZ50">
        <f t="shared" si="55"/>
        <v>0</v>
      </c>
      <c r="CA50">
        <f t="shared" si="55"/>
        <v>0</v>
      </c>
      <c r="CB50">
        <f t="shared" si="55"/>
        <v>0</v>
      </c>
      <c r="CC50">
        <f t="shared" si="55"/>
        <v>0</v>
      </c>
      <c r="CD50">
        <f t="shared" si="55"/>
        <v>0</v>
      </c>
      <c r="CE50">
        <f t="shared" si="55"/>
        <v>0</v>
      </c>
      <c r="CF50">
        <f t="shared" si="55"/>
        <v>0</v>
      </c>
      <c r="CG50">
        <f t="shared" si="55"/>
        <v>0</v>
      </c>
      <c r="CH50">
        <f t="shared" si="55"/>
        <v>0</v>
      </c>
      <c r="CI50">
        <f t="shared" si="55"/>
        <v>0</v>
      </c>
      <c r="CJ50">
        <f t="shared" si="55"/>
        <v>0</v>
      </c>
      <c r="CK50">
        <f t="shared" si="55"/>
        <v>0</v>
      </c>
      <c r="CL50">
        <f t="shared" si="46"/>
        <v>0</v>
      </c>
      <c r="CM50">
        <f t="shared" si="46"/>
        <v>0</v>
      </c>
      <c r="CN50">
        <f t="shared" si="46"/>
        <v>0</v>
      </c>
      <c r="CO50">
        <f t="shared" si="46"/>
        <v>0</v>
      </c>
      <c r="CP50">
        <f t="shared" si="46"/>
        <v>0</v>
      </c>
      <c r="CQ50">
        <f t="shared" si="46"/>
        <v>0</v>
      </c>
      <c r="CR50">
        <f t="shared" si="46"/>
        <v>0</v>
      </c>
      <c r="CS50">
        <f t="shared" si="46"/>
        <v>0</v>
      </c>
      <c r="CT50">
        <f t="shared" si="46"/>
        <v>0</v>
      </c>
      <c r="CU50">
        <f t="shared" si="46"/>
        <v>0</v>
      </c>
      <c r="CV50">
        <f t="shared" si="46"/>
        <v>0</v>
      </c>
      <c r="CW50">
        <f t="shared" si="46"/>
        <v>0</v>
      </c>
      <c r="CX50">
        <f t="shared" si="46"/>
        <v>0</v>
      </c>
      <c r="CY50">
        <f t="shared" si="46"/>
        <v>0</v>
      </c>
      <c r="CZ50">
        <f t="shared" si="46"/>
        <v>0</v>
      </c>
      <c r="DA50">
        <f t="shared" si="46"/>
        <v>0</v>
      </c>
      <c r="DB50">
        <f t="shared" si="49"/>
        <v>0</v>
      </c>
      <c r="DC50">
        <f t="shared" si="47"/>
        <v>0</v>
      </c>
      <c r="DD50">
        <f t="shared" si="47"/>
        <v>0</v>
      </c>
      <c r="DE50">
        <f t="shared" si="47"/>
        <v>0</v>
      </c>
      <c r="DF50">
        <f t="shared" ref="DF50:DW64" si="57">IFERROR(IF(INDEX($FM$10:$LH$118,$I50,$FK50-DF$8+1)="",_xlfn.BITXOR(DF49,0),_xlfn.BITXOR(DF49,INDEX($FM$10:$LH$118,$I50,$FK50-DF$8+1))),"")</f>
        <v>0</v>
      </c>
      <c r="DG50">
        <f t="shared" si="57"/>
        <v>0</v>
      </c>
      <c r="DH50">
        <f t="shared" si="57"/>
        <v>0</v>
      </c>
      <c r="DI50">
        <f t="shared" si="57"/>
        <v>0</v>
      </c>
      <c r="DJ50">
        <f t="shared" si="57"/>
        <v>0</v>
      </c>
      <c r="DK50">
        <f t="shared" si="57"/>
        <v>0</v>
      </c>
      <c r="DL50">
        <f t="shared" si="57"/>
        <v>0</v>
      </c>
      <c r="DM50">
        <f t="shared" si="57"/>
        <v>0</v>
      </c>
      <c r="DN50">
        <f t="shared" si="57"/>
        <v>0</v>
      </c>
      <c r="DO50">
        <f t="shared" si="57"/>
        <v>0</v>
      </c>
      <c r="DP50">
        <f t="shared" si="57"/>
        <v>0</v>
      </c>
      <c r="DQ50">
        <f t="shared" si="57"/>
        <v>0</v>
      </c>
      <c r="DR50">
        <f t="shared" si="57"/>
        <v>0</v>
      </c>
      <c r="DS50">
        <f t="shared" si="57"/>
        <v>0</v>
      </c>
      <c r="DT50">
        <f t="shared" si="57"/>
        <v>0</v>
      </c>
      <c r="DU50">
        <f t="shared" si="57"/>
        <v>0</v>
      </c>
      <c r="DV50">
        <f t="shared" si="57"/>
        <v>0</v>
      </c>
      <c r="DW50">
        <f t="shared" si="57"/>
        <v>0</v>
      </c>
      <c r="DX50">
        <f t="shared" si="50"/>
        <v>0</v>
      </c>
      <c r="DY50">
        <f t="shared" si="50"/>
        <v>0</v>
      </c>
      <c r="DZ50">
        <f t="shared" si="50"/>
        <v>0</v>
      </c>
      <c r="EA50">
        <f t="shared" si="50"/>
        <v>0</v>
      </c>
      <c r="EB50">
        <f t="shared" si="50"/>
        <v>0</v>
      </c>
      <c r="EC50">
        <f t="shared" si="50"/>
        <v>0</v>
      </c>
      <c r="ED50">
        <f t="shared" si="50"/>
        <v>0</v>
      </c>
      <c r="EE50">
        <f t="shared" si="50"/>
        <v>0</v>
      </c>
      <c r="EF50">
        <f t="shared" si="50"/>
        <v>0</v>
      </c>
      <c r="EG50">
        <f t="shared" si="50"/>
        <v>0</v>
      </c>
      <c r="EH50">
        <f t="shared" si="50"/>
        <v>0</v>
      </c>
      <c r="EI50">
        <f t="shared" si="50"/>
        <v>0</v>
      </c>
      <c r="EJ50">
        <f t="shared" si="54"/>
        <v>0</v>
      </c>
      <c r="EK50">
        <f t="shared" si="54"/>
        <v>0</v>
      </c>
      <c r="EL50">
        <f t="shared" si="54"/>
        <v>0</v>
      </c>
      <c r="EM50">
        <f t="shared" si="54"/>
        <v>0</v>
      </c>
      <c r="EN50">
        <f t="shared" si="54"/>
        <v>0</v>
      </c>
      <c r="EO50">
        <f t="shared" si="54"/>
        <v>0</v>
      </c>
      <c r="EP50">
        <f t="shared" si="54"/>
        <v>0</v>
      </c>
      <c r="EQ50">
        <f t="shared" si="54"/>
        <v>0</v>
      </c>
      <c r="ER50">
        <f t="shared" si="54"/>
        <v>0</v>
      </c>
      <c r="ES50">
        <f t="shared" si="54"/>
        <v>0</v>
      </c>
      <c r="ET50">
        <f t="shared" si="54"/>
        <v>0</v>
      </c>
      <c r="EU50">
        <f t="shared" si="54"/>
        <v>0</v>
      </c>
      <c r="EV50">
        <f t="shared" si="54"/>
        <v>0</v>
      </c>
      <c r="EW50">
        <f t="shared" si="52"/>
        <v>0</v>
      </c>
      <c r="EX50">
        <f t="shared" si="52"/>
        <v>0</v>
      </c>
      <c r="EY50">
        <f t="shared" si="52"/>
        <v>0</v>
      </c>
      <c r="EZ50">
        <f t="shared" si="52"/>
        <v>0</v>
      </c>
      <c r="FA50">
        <f t="shared" si="52"/>
        <v>0</v>
      </c>
      <c r="FB50">
        <f t="shared" si="52"/>
        <v>0</v>
      </c>
      <c r="FC50">
        <f t="shared" si="52"/>
        <v>0</v>
      </c>
      <c r="FD50">
        <f t="shared" si="52"/>
        <v>0</v>
      </c>
      <c r="FE50">
        <f t="shared" si="52"/>
        <v>0</v>
      </c>
      <c r="FG50" s="48" t="str">
        <f t="shared" si="27"/>
        <v/>
      </c>
      <c r="FI50" s="1" t="str">
        <f t="shared" si="24"/>
        <v/>
      </c>
      <c r="FJ50">
        <f t="shared" si="25"/>
        <v>42</v>
      </c>
      <c r="FK50">
        <f>FM8-FJ49+1</f>
        <v>3</v>
      </c>
      <c r="FM50">
        <f>IF(FM49="","",IF($FI49="Y",0,INDEX(Capacity!$S$3:$T$258,MATCH(MOD(INDEX(Capacity!$V$3:$W$258,MATCH(INDEX($J49:$FE49,1,$FJ49),Capacity!$V$3:$V$258,0),2)+FM$9,255),Capacity!$S$3:$S$258,0),2)))</f>
        <v>246</v>
      </c>
      <c r="FN50">
        <f>IF(FN49="","",IF($FI49="Y",0,INDEX(Capacity!$S$3:$T$258,MATCH(MOD(INDEX(Capacity!$V$3:$W$258,MATCH(INDEX($J49:$FE49,1,$FJ49),Capacity!$V$3:$V$258,0),2)+FN$9,255),Capacity!$S$3:$S$258,0),2)))</f>
        <v>229</v>
      </c>
      <c r="FO50">
        <f>IF(FO49="","",IF($FI49="Y",0,INDEX(Capacity!$S$3:$T$258,MATCH(MOD(INDEX(Capacity!$V$3:$W$258,MATCH(INDEX($J49:$FE49,1,$FJ49),Capacity!$V$3:$V$258,0),2)+FO$9,255),Capacity!$S$3:$S$258,0),2)))</f>
        <v>44</v>
      </c>
      <c r="FP50">
        <f>IF(FP49="","",IF($FI49="Y",0,INDEX(Capacity!$S$3:$T$258,MATCH(MOD(INDEX(Capacity!$V$3:$W$258,MATCH(INDEX($J49:$FE49,1,$FJ49),Capacity!$V$3:$V$258,0),2)+FP$9,255),Capacity!$S$3:$S$258,0),2)))</f>
        <v>86</v>
      </c>
      <c r="FQ50">
        <f>IF(FQ49="","",IF($FI49="Y",0,INDEX(Capacity!$S$3:$T$258,MATCH(MOD(INDEX(Capacity!$V$3:$W$258,MATCH(INDEX($J49:$FE49,1,$FJ49),Capacity!$V$3:$V$258,0),2)+FQ$9,255),Capacity!$S$3:$S$258,0),2)))</f>
        <v>251</v>
      </c>
      <c r="FR50">
        <f>IF(FR49="","",IF($FI49="Y",0,INDEX(Capacity!$S$3:$T$258,MATCH(MOD(INDEX(Capacity!$V$3:$W$258,MATCH(INDEX($J49:$FE49,1,$FJ49),Capacity!$V$3:$V$258,0),2)+FR$9,255),Capacity!$S$3:$S$258,0),2)))</f>
        <v>37</v>
      </c>
      <c r="FS50">
        <f>IF(FS49="","",IF($FI49="Y",0,INDEX(Capacity!$S$3:$T$258,MATCH(MOD(INDEX(Capacity!$V$3:$W$258,MATCH(INDEX($J49:$FE49,1,$FJ49),Capacity!$V$3:$V$258,0),2)+FS$9,255),Capacity!$S$3:$S$258,0),2)))</f>
        <v>125</v>
      </c>
      <c r="FT50">
        <f>IF(FT49="","",IF($FI49="Y",0,INDEX(Capacity!$S$3:$T$258,MATCH(MOD(INDEX(Capacity!$V$3:$W$258,MATCH(INDEX($J49:$FE49,1,$FJ49),Capacity!$V$3:$V$258,0),2)+FT$9,255),Capacity!$S$3:$S$258,0),2)))</f>
        <v>139</v>
      </c>
      <c r="FU50">
        <f>IF(FU49="","",IF($FI49="Y",0,INDEX(Capacity!$S$3:$T$258,MATCH(MOD(INDEX(Capacity!$V$3:$W$258,MATCH(INDEX($J49:$FE49,1,$FJ49),Capacity!$V$3:$V$258,0),2)+FU$9,255),Capacity!$S$3:$S$258,0),2)))</f>
        <v>205</v>
      </c>
      <c r="FV50">
        <f>IF(FV49="","",IF($FI49="Y",0,INDEX(Capacity!$S$3:$T$258,MATCH(MOD(INDEX(Capacity!$V$3:$W$258,MATCH(INDEX($J49:$FE49,1,$FJ49),Capacity!$V$3:$V$258,0),2)+FV$9,255),Capacity!$S$3:$S$258,0),2)))</f>
        <v>167</v>
      </c>
      <c r="FW50">
        <f>IF(FW49="","",IF($FI49="Y",0,INDEX(Capacity!$S$3:$T$258,MATCH(MOD(INDEX(Capacity!$V$3:$W$258,MATCH(INDEX($J49:$FE49,1,$FJ49),Capacity!$V$3:$V$258,0),2)+FW$9,255),Capacity!$S$3:$S$258,0),2)))</f>
        <v>43</v>
      </c>
      <c r="FX50" t="str">
        <f>IF(FX49="","",IF($FI49="Y",0,INDEX(Capacity!$S$3:$T$258,MATCH(MOD(INDEX(Capacity!$V$3:$W$258,MATCH(INDEX($J49:$FE49,1,$FJ49),Capacity!$V$3:$V$258,0),2)+FX$9,255),Capacity!$S$3:$S$258,0),2)))</f>
        <v/>
      </c>
      <c r="FY50" t="str">
        <f>IF(FY49="","",IF($FI49="Y",0,INDEX(Capacity!$S$3:$T$258,MATCH(MOD(INDEX(Capacity!$V$3:$W$258,MATCH(INDEX($J49:$FE49,1,$FJ49),Capacity!$V$3:$V$258,0),2)+FY$9,255),Capacity!$S$3:$S$258,0),2)))</f>
        <v/>
      </c>
      <c r="FZ50" t="str">
        <f>IF(FZ49="","",IF($FI49="Y",0,INDEX(Capacity!$S$3:$T$258,MATCH(MOD(INDEX(Capacity!$V$3:$W$258,MATCH(INDEX($J49:$FE49,1,$FJ49),Capacity!$V$3:$V$258,0),2)+FZ$9,255),Capacity!$S$3:$S$258,0),2)))</f>
        <v/>
      </c>
      <c r="GA50" t="str">
        <f>IF(GA49="","",IF($FI49="Y",0,INDEX(Capacity!$S$3:$T$258,MATCH(MOD(INDEX(Capacity!$V$3:$W$258,MATCH(INDEX($J49:$FE49,1,$FJ49),Capacity!$V$3:$V$258,0),2)+GA$9,255),Capacity!$S$3:$S$258,0),2)))</f>
        <v/>
      </c>
      <c r="GB50" t="str">
        <f>IF(GB49="","",IF($FI49="Y",0,INDEX(Capacity!$S$3:$T$258,MATCH(MOD(INDEX(Capacity!$V$3:$W$258,MATCH(INDEX($J49:$FE49,1,$FJ49),Capacity!$V$3:$V$258,0),2)+GB$9,255),Capacity!$S$3:$S$258,0),2)))</f>
        <v/>
      </c>
      <c r="GC50" t="str">
        <f>IF(GC49="","",IF($FI49="Y",0,INDEX(Capacity!$S$3:$T$258,MATCH(MOD(INDEX(Capacity!$V$3:$W$258,MATCH(INDEX($J49:$FE49,1,$FJ49),Capacity!$V$3:$V$258,0),2)+GC$9,255),Capacity!$S$3:$S$258,0),2)))</f>
        <v/>
      </c>
      <c r="GD50" t="str">
        <f>IF(GD49="","",IF($FI49="Y",0,INDEX(Capacity!$S$3:$T$258,MATCH(MOD(INDEX(Capacity!$V$3:$W$258,MATCH(INDEX($J49:$FE49,1,$FJ49),Capacity!$V$3:$V$258,0),2)+GD$9,255),Capacity!$S$3:$S$258,0),2)))</f>
        <v/>
      </c>
      <c r="GE50" t="str">
        <f>IF(GE49="","",IF($FI49="Y",0,INDEX(Capacity!$S$3:$T$258,MATCH(MOD(INDEX(Capacity!$V$3:$W$258,MATCH(INDEX($J49:$FE49,1,$FJ49),Capacity!$V$3:$V$258,0),2)+GE$9,255),Capacity!$S$3:$S$258,0),2)))</f>
        <v/>
      </c>
      <c r="GF50" t="str">
        <f>IF(GF49="","",IF($FI49="Y",0,INDEX(Capacity!$S$3:$T$258,MATCH(MOD(INDEX(Capacity!$V$3:$W$258,MATCH(INDEX($J49:$FE49,1,$FJ49),Capacity!$V$3:$V$258,0),2)+GF$9,255),Capacity!$S$3:$S$258,0),2)))</f>
        <v/>
      </c>
      <c r="GG50" t="str">
        <f>IF(GG49="","",IF($FI49="Y",0,INDEX(Capacity!$S$3:$T$258,MATCH(MOD(INDEX(Capacity!$V$3:$W$258,MATCH(INDEX($J49:$FE49,1,$FJ49),Capacity!$V$3:$V$258,0),2)+GG$9,255),Capacity!$S$3:$S$258,0),2)))</f>
        <v/>
      </c>
      <c r="GH50" t="str">
        <f>IF(GH49="","",IF($FI49="Y",0,INDEX(Capacity!$S$3:$T$258,MATCH(MOD(INDEX(Capacity!$V$3:$W$258,MATCH(INDEX($J49:$FE49,1,$FJ49),Capacity!$V$3:$V$258,0),2)+GH$9,255),Capacity!$S$3:$S$258,0),2)))</f>
        <v/>
      </c>
      <c r="GI50" t="str">
        <f>IF(GI49="","",IF($FI49="Y",0,INDEX(Capacity!$S$3:$T$258,MATCH(MOD(INDEX(Capacity!$V$3:$W$258,MATCH(INDEX($J49:$FE49,1,$FJ49),Capacity!$V$3:$V$258,0),2)+GI$9,255),Capacity!$S$3:$S$258,0),2)))</f>
        <v/>
      </c>
      <c r="GJ50" t="str">
        <f>IF(GJ49="","",IF($FI49="Y",0,INDEX(Capacity!$S$3:$T$258,MATCH(MOD(INDEX(Capacity!$V$3:$W$258,MATCH(INDEX($J49:$FE49,1,$FJ49),Capacity!$V$3:$V$258,0),2)+GJ$9,255),Capacity!$S$3:$S$258,0),2)))</f>
        <v/>
      </c>
      <c r="GK50" t="str">
        <f>IF(GK49="","",IF($FI49="Y",0,INDEX(Capacity!$S$3:$T$258,MATCH(MOD(INDEX(Capacity!$V$3:$W$258,MATCH(INDEX($J49:$FE49,1,$FJ49),Capacity!$V$3:$V$258,0),2)+GK$9,255),Capacity!$S$3:$S$258,0),2)))</f>
        <v/>
      </c>
      <c r="GL50" t="str">
        <f>IF(GL49="","",IF($FI49="Y",0,INDEX(Capacity!$S$3:$T$258,MATCH(MOD(INDEX(Capacity!$V$3:$W$258,MATCH(INDEX($J49:$FE49,1,$FJ49),Capacity!$V$3:$V$258,0),2)+GL$9,255),Capacity!$S$3:$S$258,0),2)))</f>
        <v/>
      </c>
      <c r="GM50" t="str">
        <f>IF(GM49="","",IF($FI49="Y",0,INDEX(Capacity!$S$3:$T$258,MATCH(MOD(INDEX(Capacity!$V$3:$W$258,MATCH(INDEX($J49:$FE49,1,$FJ49),Capacity!$V$3:$V$258,0),2)+GM$9,255),Capacity!$S$3:$S$258,0),2)))</f>
        <v/>
      </c>
      <c r="GN50" t="str">
        <f>IF(GN49="","",IF($FI49="Y",0,INDEX(Capacity!$S$3:$T$258,MATCH(MOD(INDEX(Capacity!$V$3:$W$258,MATCH(INDEX($J49:$FE49,1,$FJ49),Capacity!$V$3:$V$258,0),2)+GN$9,255),Capacity!$S$3:$S$258,0),2)))</f>
        <v/>
      </c>
      <c r="GO50" t="str">
        <f>IF(GO49="","",IF($FI49="Y",0,INDEX(Capacity!$S$3:$T$258,MATCH(MOD(INDEX(Capacity!$V$3:$W$258,MATCH(INDEX($J49:$FE49,1,$FJ49),Capacity!$V$3:$V$258,0),2)+GO$9,255),Capacity!$S$3:$S$258,0),2)))</f>
        <v/>
      </c>
      <c r="GP50" t="str">
        <f>IF(GP49="","",IF($FI49="Y",0,INDEX(Capacity!$S$3:$T$258,MATCH(MOD(INDEX(Capacity!$V$3:$W$258,MATCH(INDEX($J49:$FE49,1,$FJ49),Capacity!$V$3:$V$258,0),2)+GP$9,255),Capacity!$S$3:$S$258,0),2)))</f>
        <v/>
      </c>
      <c r="GQ50" t="str">
        <f>IF(GQ49="","",IF($FI49="Y",0,INDEX(Capacity!$S$3:$T$258,MATCH(MOD(INDEX(Capacity!$V$3:$W$258,MATCH(INDEX($J49:$FE49,1,$FJ49),Capacity!$V$3:$V$258,0),2)+GQ$9,255),Capacity!$S$3:$S$258,0),2)))</f>
        <v/>
      </c>
      <c r="GR50" t="str">
        <f>IF(GR49="","",IF($FI49="Y",0,INDEX(Capacity!$S$3:$T$258,MATCH(MOD(INDEX(Capacity!$V$3:$W$258,MATCH(INDEX($J49:$FE49,1,$FJ49),Capacity!$V$3:$V$258,0),2)+GR$9,255),Capacity!$S$3:$S$258,0),2)))</f>
        <v/>
      </c>
      <c r="GS50" t="str">
        <f>IF(GS49="","",IF($FI49="Y",0,INDEX(Capacity!$S$3:$T$258,MATCH(MOD(INDEX(Capacity!$V$3:$W$258,MATCH(INDEX($J49:$FE49,1,$FJ49),Capacity!$V$3:$V$258,0),2)+GS$9,255),Capacity!$S$3:$S$258,0),2)))</f>
        <v/>
      </c>
      <c r="GT50" t="str">
        <f>IF(GT49="","",IF($FI49="Y",0,INDEX(Capacity!$S$3:$T$258,MATCH(MOD(INDEX(Capacity!$V$3:$W$258,MATCH(INDEX($J49:$FE49,1,$FJ49),Capacity!$V$3:$V$258,0),2)+GT$9,255),Capacity!$S$3:$S$258,0),2)))</f>
        <v/>
      </c>
      <c r="GU50" t="str">
        <f>IF(GU49="","",IF($FI49="Y",0,INDEX(Capacity!$S$3:$T$258,MATCH(MOD(INDEX(Capacity!$V$3:$W$258,MATCH(INDEX($J49:$FE49,1,$FJ49),Capacity!$V$3:$V$258,0),2)+GU$9,255),Capacity!$S$3:$S$258,0),2)))</f>
        <v/>
      </c>
      <c r="GV50" t="str">
        <f>IF(GV49="","",IF($FI49="Y",0,INDEX(Capacity!$S$3:$T$258,MATCH(MOD(INDEX(Capacity!$V$3:$W$258,MATCH(INDEX($J49:$FE49,1,$FJ49),Capacity!$V$3:$V$258,0),2)+GV$9,255),Capacity!$S$3:$S$258,0),2)))</f>
        <v/>
      </c>
      <c r="GW50" t="str">
        <f>IF(GW49="","",IF($FI49="Y",0,INDEX(Capacity!$S$3:$T$258,MATCH(MOD(INDEX(Capacity!$V$3:$W$258,MATCH(INDEX($J49:$FE49,1,$FJ49),Capacity!$V$3:$V$258,0),2)+GW$9,255),Capacity!$S$3:$S$258,0),2)))</f>
        <v/>
      </c>
      <c r="GX50" t="str">
        <f>IF(GX49="","",IF($FI49="Y",0,INDEX(Capacity!$S$3:$T$258,MATCH(MOD(INDEX(Capacity!$V$3:$W$258,MATCH(INDEX($J49:$FE49,1,$FJ49),Capacity!$V$3:$V$258,0),2)+GX$9,255),Capacity!$S$3:$S$258,0),2)))</f>
        <v/>
      </c>
      <c r="GY50" t="str">
        <f>IF(GY49="","",IF($FI49="Y",0,INDEX(Capacity!$S$3:$T$258,MATCH(MOD(INDEX(Capacity!$V$3:$W$258,MATCH(INDEX($J49:$FE49,1,$FJ49),Capacity!$V$3:$V$258,0),2)+GY$9,255),Capacity!$S$3:$S$258,0),2)))</f>
        <v/>
      </c>
      <c r="GZ50" t="str">
        <f>IF(GZ49="","",IF($FI49="Y",0,INDEX(Capacity!$S$3:$T$258,MATCH(MOD(INDEX(Capacity!$V$3:$W$258,MATCH(INDEX($J49:$FE49,1,$FJ49),Capacity!$V$3:$V$258,0),2)+GZ$9,255),Capacity!$S$3:$S$258,0),2)))</f>
        <v/>
      </c>
      <c r="HA50" t="str">
        <f>IF(HA49="","",IF($FI49="Y",0,INDEX(Capacity!$S$3:$T$258,MATCH(MOD(INDEX(Capacity!$V$3:$W$258,MATCH(INDEX($J49:$FE49,1,$FJ49),Capacity!$V$3:$V$258,0),2)+HA$9,255),Capacity!$S$3:$S$258,0),2)))</f>
        <v/>
      </c>
      <c r="HB50" t="str">
        <f>IF(HB49="","",IF($FI49="Y",0,INDEX(Capacity!$S$3:$T$258,MATCH(MOD(INDEX(Capacity!$V$3:$W$258,MATCH(INDEX($J49:$FE49,1,$FJ49),Capacity!$V$3:$V$258,0),2)+HB$9,255),Capacity!$S$3:$S$258,0),2)))</f>
        <v/>
      </c>
      <c r="HC50" t="str">
        <f>IF(HC49="","",IF($FI49="Y",0,INDEX(Capacity!$S$3:$T$258,MATCH(MOD(INDEX(Capacity!$V$3:$W$258,MATCH(INDEX($J49:$FE49,1,$FJ49),Capacity!$V$3:$V$258,0),2)+HC$9,255),Capacity!$S$3:$S$258,0),2)))</f>
        <v/>
      </c>
      <c r="HD50" t="str">
        <f>IF(HD49="","",IF($FI49="Y",0,INDEX(Capacity!$S$3:$T$258,MATCH(MOD(INDEX(Capacity!$V$3:$W$258,MATCH(INDEX($J49:$FE49,1,$FJ49),Capacity!$V$3:$V$258,0),2)+HD$9,255),Capacity!$S$3:$S$258,0),2)))</f>
        <v/>
      </c>
      <c r="HE50" t="str">
        <f>IF(HE49="","",IF($FI49="Y",0,INDEX(Capacity!$S$3:$T$258,MATCH(MOD(INDEX(Capacity!$V$3:$W$258,MATCH(INDEX($J49:$FE49,1,$FJ49),Capacity!$V$3:$V$258,0),2)+HE$9,255),Capacity!$S$3:$S$258,0),2)))</f>
        <v/>
      </c>
      <c r="HF50" t="str">
        <f>IF(HF49="","",IF($FI49="Y",0,INDEX(Capacity!$S$3:$T$258,MATCH(MOD(INDEX(Capacity!$V$3:$W$258,MATCH(INDEX($J49:$FE49,1,$FJ49),Capacity!$V$3:$V$258,0),2)+HF$9,255),Capacity!$S$3:$S$258,0),2)))</f>
        <v/>
      </c>
      <c r="HG50" t="str">
        <f>IF(HG49="","",IF($FI49="Y",0,INDEX(Capacity!$S$3:$T$258,MATCH(MOD(INDEX(Capacity!$V$3:$W$258,MATCH(INDEX($J49:$FE49,1,$FJ49),Capacity!$V$3:$V$258,0),2)+HG$9,255),Capacity!$S$3:$S$258,0),2)))</f>
        <v/>
      </c>
      <c r="HH50" t="str">
        <f>IF(HH49="","",IF($FI49="Y",0,INDEX(Capacity!$S$3:$T$258,MATCH(MOD(INDEX(Capacity!$V$3:$W$258,MATCH(INDEX($J49:$FE49,1,$FJ49),Capacity!$V$3:$V$258,0),2)+HH$9,255),Capacity!$S$3:$S$258,0),2)))</f>
        <v/>
      </c>
      <c r="HI50" t="str">
        <f>IF(HI49="","",IF($FI49="Y",0,INDEX(Capacity!$S$3:$T$258,MATCH(MOD(INDEX(Capacity!$V$3:$W$258,MATCH(INDEX($J49:$FE49,1,$FJ49),Capacity!$V$3:$V$258,0),2)+HI$9,255),Capacity!$S$3:$S$258,0),2)))</f>
        <v/>
      </c>
      <c r="HJ50" t="str">
        <f>IF(HJ49="","",IF($FI49="Y",0,INDEX(Capacity!$S$3:$T$258,MATCH(MOD(INDEX(Capacity!$V$3:$W$258,MATCH(INDEX($J49:$FE49,1,$FJ49),Capacity!$V$3:$V$258,0),2)+HJ$9,255),Capacity!$S$3:$S$258,0),2)))</f>
        <v/>
      </c>
      <c r="HK50" t="str">
        <f>IF(HK49="","",IF($FI49="Y",0,INDEX(Capacity!$S$3:$T$258,MATCH(MOD(INDEX(Capacity!$V$3:$W$258,MATCH(INDEX($J49:$FE49,1,$FJ49),Capacity!$V$3:$V$258,0),2)+HK$9,255),Capacity!$S$3:$S$258,0),2)))</f>
        <v/>
      </c>
      <c r="HL50" t="str">
        <f>IF(HL49="","",IF($FI49="Y",0,INDEX(Capacity!$S$3:$T$258,MATCH(MOD(INDEX(Capacity!$V$3:$W$258,MATCH(INDEX($J49:$FE49,1,$FJ49),Capacity!$V$3:$V$258,0),2)+HL$9,255),Capacity!$S$3:$S$258,0),2)))</f>
        <v/>
      </c>
      <c r="HM50" t="str">
        <f>IF(HM49="","",IF($FI49="Y",0,INDEX(Capacity!$S$3:$T$258,MATCH(MOD(INDEX(Capacity!$V$3:$W$258,MATCH(INDEX($J49:$FE49,1,$FJ49),Capacity!$V$3:$V$258,0),2)+HM$9,255),Capacity!$S$3:$S$258,0),2)))</f>
        <v/>
      </c>
      <c r="HN50" t="str">
        <f>IF(HN49="","",IF($FI49="Y",0,INDEX(Capacity!$S$3:$T$258,MATCH(MOD(INDEX(Capacity!$V$3:$W$258,MATCH(INDEX($J49:$FE49,1,$FJ49),Capacity!$V$3:$V$258,0),2)+HN$9,255),Capacity!$S$3:$S$258,0),2)))</f>
        <v/>
      </c>
      <c r="HO50" t="str">
        <f>IF(HO49="","",IF($FI49="Y",0,INDEX(Capacity!$S$3:$T$258,MATCH(MOD(INDEX(Capacity!$V$3:$W$258,MATCH(INDEX($J49:$FE49,1,$FJ49),Capacity!$V$3:$V$258,0),2)+HO$9,255),Capacity!$S$3:$S$258,0),2)))</f>
        <v/>
      </c>
      <c r="HP50" t="str">
        <f>IF(HP49="","",IF($FI49="Y",0,INDEX(Capacity!$S$3:$T$258,MATCH(MOD(INDEX(Capacity!$V$3:$W$258,MATCH(INDEX($J49:$FE49,1,$FJ49),Capacity!$V$3:$V$258,0),2)+HP$9,255),Capacity!$S$3:$S$258,0),2)))</f>
        <v/>
      </c>
      <c r="HQ50" t="str">
        <f>IF(HQ49="","",IF($FI49="Y",0,INDEX(Capacity!$S$3:$T$258,MATCH(MOD(INDEX(Capacity!$V$3:$W$258,MATCH(INDEX($J49:$FE49,1,$FJ49),Capacity!$V$3:$V$258,0),2)+HQ$9,255),Capacity!$S$3:$S$258,0),2)))</f>
        <v/>
      </c>
      <c r="HR50" t="str">
        <f>IF(HR49="","",IF($FI49="Y",0,INDEX(Capacity!$S$3:$T$258,MATCH(MOD(INDEX(Capacity!$V$3:$W$258,MATCH(INDEX($J49:$FE49,1,$FJ49),Capacity!$V$3:$V$258,0),2)+HR$9,255),Capacity!$S$3:$S$258,0),2)))</f>
        <v/>
      </c>
      <c r="HS50" t="str">
        <f>IF(HS49="","",IF($FI49="Y",0,INDEX(Capacity!$S$3:$T$258,MATCH(MOD(INDEX(Capacity!$V$3:$W$258,MATCH(INDEX($J49:$FE49,1,$FJ49),Capacity!$V$3:$V$258,0),2)+HS$9,255),Capacity!$S$3:$S$258,0),2)))</f>
        <v/>
      </c>
      <c r="HT50" t="str">
        <f>IF(HT49="","",IF($FI49="Y",0,INDEX(Capacity!$S$3:$T$258,MATCH(MOD(INDEX(Capacity!$V$3:$W$258,MATCH(INDEX($J49:$FE49,1,$FJ49),Capacity!$V$3:$V$258,0),2)+HT$9,255),Capacity!$S$3:$S$258,0),2)))</f>
        <v/>
      </c>
      <c r="HU50" t="str">
        <f>IF(HU49="","",IF($FI49="Y",0,INDEX(Capacity!$S$3:$T$258,MATCH(MOD(INDEX(Capacity!$V$3:$W$258,MATCH(INDEX($J49:$FE49,1,$FJ49),Capacity!$V$3:$V$258,0),2)+HU$9,255),Capacity!$S$3:$S$258,0),2)))</f>
        <v/>
      </c>
      <c r="HV50" t="str">
        <f>IF(HV49="","",IF($FI49="Y",0,INDEX(Capacity!$S$3:$T$258,MATCH(MOD(INDEX(Capacity!$V$3:$W$258,MATCH(INDEX($J49:$FE49,1,$FJ49),Capacity!$V$3:$V$258,0),2)+HV$9,255),Capacity!$S$3:$S$258,0),2)))</f>
        <v/>
      </c>
      <c r="HW50" t="str">
        <f>IF(HW49="","",IF($FI49="Y",0,INDEX(Capacity!$S$3:$T$258,MATCH(MOD(INDEX(Capacity!$V$3:$W$258,MATCH(INDEX($J49:$FE49,1,$FJ49),Capacity!$V$3:$V$258,0),2)+HW$9,255),Capacity!$S$3:$S$258,0),2)))</f>
        <v/>
      </c>
      <c r="HX50" t="str">
        <f>IF(HX49="","",IF($FI49="Y",0,INDEX(Capacity!$S$3:$T$258,MATCH(MOD(INDEX(Capacity!$V$3:$W$258,MATCH(INDEX($J49:$FE49,1,$FJ49),Capacity!$V$3:$V$258,0),2)+HX$9,255),Capacity!$S$3:$S$258,0),2)))</f>
        <v/>
      </c>
      <c r="HY50" t="str">
        <f>IF(HY49="","",IF($FI49="Y",0,INDEX(Capacity!$S$3:$T$258,MATCH(MOD(INDEX(Capacity!$V$3:$W$258,MATCH(INDEX($J49:$FE49,1,$FJ49),Capacity!$V$3:$V$258,0),2)+HY$9,255),Capacity!$S$3:$S$258,0),2)))</f>
        <v/>
      </c>
      <c r="HZ50" t="str">
        <f>IF(HZ49="","",IF($FI49="Y",0,INDEX(Capacity!$S$3:$T$258,MATCH(MOD(INDEX(Capacity!$V$3:$W$258,MATCH(INDEX($J49:$FE49,1,$FJ49),Capacity!$V$3:$V$258,0),2)+HZ$9,255),Capacity!$S$3:$S$258,0),2)))</f>
        <v/>
      </c>
      <c r="IA50" t="str">
        <f>IF(IA49="","",IF($FI49="Y",0,INDEX(Capacity!$S$3:$T$258,MATCH(MOD(INDEX(Capacity!$V$3:$W$258,MATCH(INDEX($J49:$FE49,1,$FJ49),Capacity!$V$3:$V$258,0),2)+IA$9,255),Capacity!$S$3:$S$258,0),2)))</f>
        <v/>
      </c>
      <c r="IB50" t="str">
        <f>IF(IB49="","",IF($FI49="Y",0,INDEX(Capacity!$S$3:$T$258,MATCH(MOD(INDEX(Capacity!$V$3:$W$258,MATCH(INDEX($J49:$FE49,1,$FJ49),Capacity!$V$3:$V$258,0),2)+IB$9,255),Capacity!$S$3:$S$258,0),2)))</f>
        <v/>
      </c>
      <c r="IC50" t="str">
        <f>IF(IC49="","",IF($FI49="Y",0,INDEX(Capacity!$S$3:$T$258,MATCH(MOD(INDEX(Capacity!$V$3:$W$258,MATCH(INDEX($J49:$FE49,1,$FJ49),Capacity!$V$3:$V$258,0),2)+IC$9,255),Capacity!$S$3:$S$258,0),2)))</f>
        <v/>
      </c>
      <c r="ID50" t="str">
        <f>IF(ID49="","",IF($FI49="Y",0,INDEX(Capacity!$S$3:$T$258,MATCH(MOD(INDEX(Capacity!$V$3:$W$258,MATCH(INDEX($J49:$FE49,1,$FJ49),Capacity!$V$3:$V$258,0),2)+ID$9,255),Capacity!$S$3:$S$258,0),2)))</f>
        <v/>
      </c>
      <c r="IE50" t="str">
        <f>IF(IE49="","",IF($FI49="Y",0,INDEX(Capacity!$S$3:$T$258,MATCH(MOD(INDEX(Capacity!$V$3:$W$258,MATCH(INDEX($J49:$FE49,1,$FJ49),Capacity!$V$3:$V$258,0),2)+IE$9,255),Capacity!$S$3:$S$258,0),2)))</f>
        <v/>
      </c>
      <c r="IF50" t="str">
        <f>IF(IF49="","",IF($FI49="Y",0,INDEX(Capacity!$S$3:$T$258,MATCH(MOD(INDEX(Capacity!$V$3:$W$258,MATCH(INDEX($J49:$FE49,1,$FJ49),Capacity!$V$3:$V$258,0),2)+IF$9,255),Capacity!$S$3:$S$258,0),2)))</f>
        <v/>
      </c>
      <c r="IG50" t="str">
        <f>IF(IG49="","",IF($FI49="Y",0,INDEX(Capacity!$S$3:$T$258,MATCH(MOD(INDEX(Capacity!$V$3:$W$258,MATCH(INDEX($J49:$FE49,1,$FJ49),Capacity!$V$3:$V$258,0),2)+IG$9,255),Capacity!$S$3:$S$258,0),2)))</f>
        <v/>
      </c>
      <c r="IH50" t="str">
        <f>IF(IH49="","",IF($FI49="Y",0,INDEX(Capacity!$S$3:$T$258,MATCH(MOD(INDEX(Capacity!$V$3:$W$258,MATCH(INDEX($J49:$FE49,1,$FJ49),Capacity!$V$3:$V$258,0),2)+IH$9,255),Capacity!$S$3:$S$258,0),2)))</f>
        <v/>
      </c>
      <c r="II50" t="str">
        <f>IF(II49="","",IF($FI49="Y",0,INDEX(Capacity!$S$3:$T$258,MATCH(MOD(INDEX(Capacity!$V$3:$W$258,MATCH(INDEX($J49:$FE49,1,$FJ49),Capacity!$V$3:$V$258,0),2)+II$9,255),Capacity!$S$3:$S$258,0),2)))</f>
        <v/>
      </c>
      <c r="IJ50" t="str">
        <f>IF(IJ49="","",IF($FI49="Y",0,INDEX(Capacity!$S$3:$T$258,MATCH(MOD(INDEX(Capacity!$V$3:$W$258,MATCH(INDEX($J49:$FE49,1,$FJ49),Capacity!$V$3:$V$258,0),2)+IJ$9,255),Capacity!$S$3:$S$258,0),2)))</f>
        <v/>
      </c>
      <c r="IK50" t="str">
        <f>IF(IK49="","",IF($FI49="Y",0,INDEX(Capacity!$S$3:$T$258,MATCH(MOD(INDEX(Capacity!$V$3:$W$258,MATCH(INDEX($J49:$FE49,1,$FJ49),Capacity!$V$3:$V$258,0),2)+IK$9,255),Capacity!$S$3:$S$258,0),2)))</f>
        <v/>
      </c>
      <c r="IL50" t="str">
        <f>IF(IL49="","",IF($FI49="Y",0,INDEX(Capacity!$S$3:$T$258,MATCH(MOD(INDEX(Capacity!$V$3:$W$258,MATCH(INDEX($J49:$FE49,1,$FJ49),Capacity!$V$3:$V$258,0),2)+IL$9,255),Capacity!$S$3:$S$258,0),2)))</f>
        <v/>
      </c>
      <c r="IM50" t="str">
        <f>IF(IM49="","",IF($FI49="Y",0,INDEX(Capacity!$S$3:$T$258,MATCH(MOD(INDEX(Capacity!$V$3:$W$258,MATCH(INDEX($J49:$FE49,1,$FJ49),Capacity!$V$3:$V$258,0),2)+IM$9,255),Capacity!$S$3:$S$258,0),2)))</f>
        <v/>
      </c>
      <c r="IN50" t="str">
        <f>IF(IN49="","",IF($FI49="Y",0,INDEX(Capacity!$S$3:$T$258,MATCH(MOD(INDEX(Capacity!$V$3:$W$258,MATCH(INDEX($J49:$FE49,1,$FJ49),Capacity!$V$3:$V$258,0),2)+IN$9,255),Capacity!$S$3:$S$258,0),2)))</f>
        <v/>
      </c>
      <c r="IO50" t="str">
        <f>IF(IO49="","",IF($FI49="Y",0,INDEX(Capacity!$S$3:$T$258,MATCH(MOD(INDEX(Capacity!$V$3:$W$258,MATCH(INDEX($J49:$FE49,1,$FJ49),Capacity!$V$3:$V$258,0),2)+IO$9,255),Capacity!$S$3:$S$258,0),2)))</f>
        <v/>
      </c>
      <c r="IP50" t="str">
        <f>IF(IP49="","",IF($FI49="Y",0,INDEX(Capacity!$S$3:$T$258,MATCH(MOD(INDEX(Capacity!$V$3:$W$258,MATCH(INDEX($J49:$FE49,1,$FJ49),Capacity!$V$3:$V$258,0),2)+IP$9,255),Capacity!$S$3:$S$258,0),2)))</f>
        <v/>
      </c>
      <c r="IQ50" t="str">
        <f>IF(IQ49="","",IF($FI49="Y",0,INDEX(Capacity!$S$3:$T$258,MATCH(MOD(INDEX(Capacity!$V$3:$W$258,MATCH(INDEX($J49:$FE49,1,$FJ49),Capacity!$V$3:$V$258,0),2)+IQ$9,255),Capacity!$S$3:$S$258,0),2)))</f>
        <v/>
      </c>
      <c r="IR50" t="str">
        <f>IF(IR49="","",IF($FI49="Y",0,INDEX(Capacity!$S$3:$T$258,MATCH(MOD(INDEX(Capacity!$V$3:$W$258,MATCH(INDEX($J49:$FE49,1,$FJ49),Capacity!$V$3:$V$258,0),2)+IR$9,255),Capacity!$S$3:$S$258,0),2)))</f>
        <v/>
      </c>
      <c r="IS50" t="str">
        <f>IF(IS49="","",IF($FI49="Y",0,INDEX(Capacity!$S$3:$T$258,MATCH(MOD(INDEX(Capacity!$V$3:$W$258,MATCH(INDEX($J49:$FE49,1,$FJ49),Capacity!$V$3:$V$258,0),2)+IS$9,255),Capacity!$S$3:$S$258,0),2)))</f>
        <v/>
      </c>
      <c r="IT50" t="str">
        <f>IF(IT49="","",IF($FI49="Y",0,INDEX(Capacity!$S$3:$T$258,MATCH(MOD(INDEX(Capacity!$V$3:$W$258,MATCH(INDEX($J49:$FE49,1,$FJ49),Capacity!$V$3:$V$258,0),2)+IT$9,255),Capacity!$S$3:$S$258,0),2)))</f>
        <v/>
      </c>
      <c r="IU50" t="str">
        <f>IF(IU49="","",IF($FI49="Y",0,INDEX(Capacity!$S$3:$T$258,MATCH(MOD(INDEX(Capacity!$V$3:$W$258,MATCH(INDEX($J49:$FE49,1,$FJ49),Capacity!$V$3:$V$258,0),2)+IU$9,255),Capacity!$S$3:$S$258,0),2)))</f>
        <v/>
      </c>
      <c r="IV50" t="str">
        <f>IF(IV49="","",IF($FI49="Y",0,INDEX(Capacity!$S$3:$T$258,MATCH(MOD(INDEX(Capacity!$V$3:$W$258,MATCH(INDEX($J49:$FE49,1,$FJ49),Capacity!$V$3:$V$258,0),2)+IV$9,255),Capacity!$S$3:$S$258,0),2)))</f>
        <v/>
      </c>
      <c r="IW50" t="str">
        <f>IF(IW49="","",IF($FI49="Y",0,INDEX(Capacity!$S$3:$T$258,MATCH(MOD(INDEX(Capacity!$V$3:$W$258,MATCH(INDEX($J49:$FE49,1,$FJ49),Capacity!$V$3:$V$258,0),2)+IW$9,255),Capacity!$S$3:$S$258,0),2)))</f>
        <v/>
      </c>
      <c r="IX50" t="str">
        <f>IF(IX49="","",IF($FI49="Y",0,INDEX(Capacity!$S$3:$T$258,MATCH(MOD(INDEX(Capacity!$V$3:$W$258,MATCH(INDEX($J49:$FE49,1,$FJ49),Capacity!$V$3:$V$258,0),2)+IX$9,255),Capacity!$S$3:$S$258,0),2)))</f>
        <v/>
      </c>
      <c r="IY50" t="str">
        <f>IF(IY49="","",IF($FI49="Y",0,INDEX(Capacity!$S$3:$T$258,MATCH(MOD(INDEX(Capacity!$V$3:$W$258,MATCH(INDEX($J49:$FE49,1,$FJ49),Capacity!$V$3:$V$258,0),2)+IY$9,255),Capacity!$S$3:$S$258,0),2)))</f>
        <v/>
      </c>
      <c r="IZ50" t="str">
        <f>IF(IZ49="","",IF($FI49="Y",0,INDEX(Capacity!$S$3:$T$258,MATCH(MOD(INDEX(Capacity!$V$3:$W$258,MATCH(INDEX($J49:$FE49,1,$FJ49),Capacity!$V$3:$V$258,0),2)+IZ$9,255),Capacity!$S$3:$S$258,0),2)))</f>
        <v/>
      </c>
      <c r="JA50" t="str">
        <f>IF(JA49="","",IF($FI49="Y",0,INDEX(Capacity!$S$3:$T$258,MATCH(MOD(INDEX(Capacity!$V$3:$W$258,MATCH(INDEX($J49:$FE49,1,$FJ49),Capacity!$V$3:$V$258,0),2)+JA$9,255),Capacity!$S$3:$S$258,0),2)))</f>
        <v/>
      </c>
      <c r="JB50" t="str">
        <f>IF(JB49="","",IF($FI49="Y",0,INDEX(Capacity!$S$3:$T$258,MATCH(MOD(INDEX(Capacity!$V$3:$W$258,MATCH(INDEX($J49:$FE49,1,$FJ49),Capacity!$V$3:$V$258,0),2)+JB$9,255),Capacity!$S$3:$S$258,0),2)))</f>
        <v/>
      </c>
      <c r="JC50" t="str">
        <f>IF(JC49="","",IF($FI49="Y",0,INDEX(Capacity!$S$3:$T$258,MATCH(MOD(INDEX(Capacity!$V$3:$W$258,MATCH(INDEX($J49:$FE49,1,$FJ49),Capacity!$V$3:$V$258,0),2)+JC$9,255),Capacity!$S$3:$S$258,0),2)))</f>
        <v/>
      </c>
      <c r="JD50" t="str">
        <f>IF(JD49="","",IF($FI49="Y",0,INDEX(Capacity!$S$3:$T$258,MATCH(MOD(INDEX(Capacity!$V$3:$W$258,MATCH(INDEX($J49:$FE49,1,$FJ49),Capacity!$V$3:$V$258,0),2)+JD$9,255),Capacity!$S$3:$S$258,0),2)))</f>
        <v/>
      </c>
      <c r="JE50" t="str">
        <f>IF(JE49="","",IF($FI49="Y",0,INDEX(Capacity!$S$3:$T$258,MATCH(MOD(INDEX(Capacity!$V$3:$W$258,MATCH(INDEX($J49:$FE49,1,$FJ49),Capacity!$V$3:$V$258,0),2)+JE$9,255),Capacity!$S$3:$S$258,0),2)))</f>
        <v/>
      </c>
      <c r="JF50" t="str">
        <f>IF(JF49="","",IF($FI49="Y",0,INDEX(Capacity!$S$3:$T$258,MATCH(MOD(INDEX(Capacity!$V$3:$W$258,MATCH(INDEX($J49:$FE49,1,$FJ49),Capacity!$V$3:$V$258,0),2)+JF$9,255),Capacity!$S$3:$S$258,0),2)))</f>
        <v/>
      </c>
      <c r="JG50" t="str">
        <f>IF(JG49="","",IF($FI49="Y",0,INDEX(Capacity!$S$3:$T$258,MATCH(MOD(INDEX(Capacity!$V$3:$W$258,MATCH(INDEX($J49:$FE49,1,$FJ49),Capacity!$V$3:$V$258,0),2)+JG$9,255),Capacity!$S$3:$S$258,0),2)))</f>
        <v/>
      </c>
      <c r="JH50" t="str">
        <f>IF(JH49="","",IF($FI49="Y",0,INDEX(Capacity!$S$3:$T$258,MATCH(MOD(INDEX(Capacity!$V$3:$W$258,MATCH(INDEX($J49:$FE49,1,$FJ49),Capacity!$V$3:$V$258,0),2)+JH$9,255),Capacity!$S$3:$S$258,0),2)))</f>
        <v/>
      </c>
      <c r="JI50" t="str">
        <f>IF(JI49="","",IF($FI49="Y",0,INDEX(Capacity!$S$3:$T$258,MATCH(MOD(INDEX(Capacity!$V$3:$W$258,MATCH(INDEX($J49:$FE49,1,$FJ49),Capacity!$V$3:$V$258,0),2)+JI$9,255),Capacity!$S$3:$S$258,0),2)))</f>
        <v/>
      </c>
      <c r="JJ50" t="str">
        <f>IF(JJ49="","",IF($FI49="Y",0,INDEX(Capacity!$S$3:$T$258,MATCH(MOD(INDEX(Capacity!$V$3:$W$258,MATCH(INDEX($J49:$FE49,1,$FJ49),Capacity!$V$3:$V$258,0),2)+JJ$9,255),Capacity!$S$3:$S$258,0),2)))</f>
        <v/>
      </c>
      <c r="JK50" t="str">
        <f>IF(JK49="","",IF($FI49="Y",0,INDEX(Capacity!$S$3:$T$258,MATCH(MOD(INDEX(Capacity!$V$3:$W$258,MATCH(INDEX($J49:$FE49,1,$FJ49),Capacity!$V$3:$V$258,0),2)+JK$9,255),Capacity!$S$3:$S$258,0),2)))</f>
        <v/>
      </c>
      <c r="JL50" t="str">
        <f>IF(JL49="","",IF($FI49="Y",0,INDEX(Capacity!$S$3:$T$258,MATCH(MOD(INDEX(Capacity!$V$3:$W$258,MATCH(INDEX($J49:$FE49,1,$FJ49),Capacity!$V$3:$V$258,0),2)+JL$9,255),Capacity!$S$3:$S$258,0),2)))</f>
        <v/>
      </c>
      <c r="JM50" t="str">
        <f>IF(JM49="","",IF($FI49="Y",0,INDEX(Capacity!$S$3:$T$258,MATCH(MOD(INDEX(Capacity!$V$3:$W$258,MATCH(INDEX($J49:$FE49,1,$FJ49),Capacity!$V$3:$V$258,0),2)+JM$9,255),Capacity!$S$3:$S$258,0),2)))</f>
        <v/>
      </c>
      <c r="JN50" t="str">
        <f>IF(JN49="","",IF($FI49="Y",0,INDEX(Capacity!$S$3:$T$258,MATCH(MOD(INDEX(Capacity!$V$3:$W$258,MATCH(INDEX($J49:$FE49,1,$FJ49),Capacity!$V$3:$V$258,0),2)+JN$9,255),Capacity!$S$3:$S$258,0),2)))</f>
        <v/>
      </c>
      <c r="JO50" t="str">
        <f>IF(JO49="","",IF($FI49="Y",0,INDEX(Capacity!$S$3:$T$258,MATCH(MOD(INDEX(Capacity!$V$3:$W$258,MATCH(INDEX($J49:$FE49,1,$FJ49),Capacity!$V$3:$V$258,0),2)+JO$9,255),Capacity!$S$3:$S$258,0),2)))</f>
        <v/>
      </c>
      <c r="JP50" t="str">
        <f>IF(JP49="","",IF($FI49="Y",0,INDEX(Capacity!$S$3:$T$258,MATCH(MOD(INDEX(Capacity!$V$3:$W$258,MATCH(INDEX($J49:$FE49,1,$FJ49),Capacity!$V$3:$V$258,0),2)+JP$9,255),Capacity!$S$3:$S$258,0),2)))</f>
        <v/>
      </c>
      <c r="JQ50" t="str">
        <f>IF(JQ49="","",IF($FI49="Y",0,INDEX(Capacity!$S$3:$T$258,MATCH(MOD(INDEX(Capacity!$V$3:$W$258,MATCH(INDEX($J49:$FE49,1,$FJ49),Capacity!$V$3:$V$258,0),2)+JQ$9,255),Capacity!$S$3:$S$258,0),2)))</f>
        <v/>
      </c>
      <c r="JR50" t="str">
        <f>IF(JR49="","",IF($FI49="Y",0,INDEX(Capacity!$S$3:$T$258,MATCH(MOD(INDEX(Capacity!$V$3:$W$258,MATCH(INDEX($J49:$FE49,1,$FJ49),Capacity!$V$3:$V$258,0),2)+JR$9,255),Capacity!$S$3:$S$258,0),2)))</f>
        <v/>
      </c>
      <c r="JS50" t="str">
        <f>IF(JS49="","",IF($FI49="Y",0,INDEX(Capacity!$S$3:$T$258,MATCH(MOD(INDEX(Capacity!$V$3:$W$258,MATCH(INDEX($J49:$FE49,1,$FJ49),Capacity!$V$3:$V$258,0),2)+JS$9,255),Capacity!$S$3:$S$258,0),2)))</f>
        <v/>
      </c>
      <c r="JT50" t="str">
        <f>IF(JT49="","",IF($FI49="Y",0,INDEX(Capacity!$S$3:$T$258,MATCH(MOD(INDEX(Capacity!$V$3:$W$258,MATCH(INDEX($J49:$FE49,1,$FJ49),Capacity!$V$3:$V$258,0),2)+JT$9,255),Capacity!$S$3:$S$258,0),2)))</f>
        <v/>
      </c>
      <c r="JU50" t="str">
        <f>IF(JU49="","",IF($FI49="Y",0,INDEX(Capacity!$S$3:$T$258,MATCH(MOD(INDEX(Capacity!$V$3:$W$258,MATCH(INDEX($J49:$FE49,1,$FJ49),Capacity!$V$3:$V$258,0),2)+JU$9,255),Capacity!$S$3:$S$258,0),2)))</f>
        <v/>
      </c>
      <c r="JV50" t="str">
        <f>IF(JV49="","",IF($FI49="Y",0,INDEX(Capacity!$S$3:$T$258,MATCH(MOD(INDEX(Capacity!$V$3:$W$258,MATCH(INDEX($J49:$FE49,1,$FJ49),Capacity!$V$3:$V$258,0),2)+JV$9,255),Capacity!$S$3:$S$258,0),2)))</f>
        <v/>
      </c>
      <c r="JW50" t="str">
        <f>IF(JW49="","",IF($FI49="Y",0,INDEX(Capacity!$S$3:$T$258,MATCH(MOD(INDEX(Capacity!$V$3:$W$258,MATCH(INDEX($J49:$FE49,1,$FJ49),Capacity!$V$3:$V$258,0),2)+JW$9,255),Capacity!$S$3:$S$258,0),2)))</f>
        <v/>
      </c>
      <c r="JX50" t="str">
        <f>IF(JX49="","",IF($FI49="Y",0,INDEX(Capacity!$S$3:$T$258,MATCH(MOD(INDEX(Capacity!$V$3:$W$258,MATCH(INDEX($J49:$FE49,1,$FJ49),Capacity!$V$3:$V$258,0),2)+JX$9,255),Capacity!$S$3:$S$258,0),2)))</f>
        <v/>
      </c>
      <c r="JY50" t="str">
        <f>IF(JY49="","",IF($FI49="Y",0,INDEX(Capacity!$S$3:$T$258,MATCH(MOD(INDEX(Capacity!$V$3:$W$258,MATCH(INDEX($J49:$FE49,1,$FJ49),Capacity!$V$3:$V$258,0),2)+JY$9,255),Capacity!$S$3:$S$258,0),2)))</f>
        <v/>
      </c>
      <c r="JZ50" t="str">
        <f>IF(JZ49="","",IF($FI49="Y",0,INDEX(Capacity!$S$3:$T$258,MATCH(MOD(INDEX(Capacity!$V$3:$W$258,MATCH(INDEX($J49:$FE49,1,$FJ49),Capacity!$V$3:$V$258,0),2)+JZ$9,255),Capacity!$S$3:$S$258,0),2)))</f>
        <v/>
      </c>
      <c r="KA50" t="str">
        <f>IF(KA49="","",IF($FI49="Y",0,INDEX(Capacity!$S$3:$T$258,MATCH(MOD(INDEX(Capacity!$V$3:$W$258,MATCH(INDEX($J49:$FE49,1,$FJ49),Capacity!$V$3:$V$258,0),2)+KA$9,255),Capacity!$S$3:$S$258,0),2)))</f>
        <v/>
      </c>
      <c r="KB50" t="str">
        <f>IF(KB49="","",IF($FI49="Y",0,INDEX(Capacity!$S$3:$T$258,MATCH(MOD(INDEX(Capacity!$V$3:$W$258,MATCH(INDEX($J49:$FE49,1,$FJ49),Capacity!$V$3:$V$258,0),2)+KB$9,255),Capacity!$S$3:$S$258,0),2)))</f>
        <v/>
      </c>
      <c r="KC50" t="str">
        <f>IF(KC49="","",IF($FI49="Y",0,INDEX(Capacity!$S$3:$T$258,MATCH(MOD(INDEX(Capacity!$V$3:$W$258,MATCH(INDEX($J49:$FE49,1,$FJ49),Capacity!$V$3:$V$258,0),2)+KC$9,255),Capacity!$S$3:$S$258,0),2)))</f>
        <v/>
      </c>
      <c r="KD50" t="str">
        <f>IF(KD49="","",IF($FI49="Y",0,INDEX(Capacity!$S$3:$T$258,MATCH(MOD(INDEX(Capacity!$V$3:$W$258,MATCH(INDEX($J49:$FE49,1,$FJ49),Capacity!$V$3:$V$258,0),2)+KD$9,255),Capacity!$S$3:$S$258,0),2)))</f>
        <v/>
      </c>
      <c r="KE50" t="str">
        <f>IF(KE49="","",IF($FI49="Y",0,INDEX(Capacity!$S$3:$T$258,MATCH(MOD(INDEX(Capacity!$V$3:$W$258,MATCH(INDEX($J49:$FE49,1,$FJ49),Capacity!$V$3:$V$258,0),2)+KE$9,255),Capacity!$S$3:$S$258,0),2)))</f>
        <v/>
      </c>
      <c r="KF50" t="str">
        <f>IF(KF49="","",IF($FI49="Y",0,INDEX(Capacity!$S$3:$T$258,MATCH(MOD(INDEX(Capacity!$V$3:$W$258,MATCH(INDEX($J49:$FE49,1,$FJ49),Capacity!$V$3:$V$258,0),2)+KF$9,255),Capacity!$S$3:$S$258,0),2)))</f>
        <v/>
      </c>
      <c r="KG50" t="str">
        <f>IF(KG49="","",IF($FI49="Y",0,INDEX(Capacity!$S$3:$T$258,MATCH(MOD(INDEX(Capacity!$V$3:$W$258,MATCH(INDEX($J49:$FE49,1,$FJ49),Capacity!$V$3:$V$258,0),2)+KG$9,255),Capacity!$S$3:$S$258,0),2)))</f>
        <v/>
      </c>
      <c r="KH50" t="str">
        <f>IF(KH49="","",IF($FI49="Y",0,INDEX(Capacity!$S$3:$T$258,MATCH(MOD(INDEX(Capacity!$V$3:$W$258,MATCH(INDEX($J49:$FE49,1,$FJ49),Capacity!$V$3:$V$258,0),2)+KH$9,255),Capacity!$S$3:$S$258,0),2)))</f>
        <v/>
      </c>
      <c r="KI50" t="str">
        <f>IF(KI49="","",IF($FI49="Y",0,INDEX(Capacity!$S$3:$T$258,MATCH(MOD(INDEX(Capacity!$V$3:$W$258,MATCH(INDEX($J49:$FE49,1,$FJ49),Capacity!$V$3:$V$258,0),2)+KI$9,255),Capacity!$S$3:$S$258,0),2)))</f>
        <v/>
      </c>
      <c r="KJ50" t="str">
        <f>IF(KJ49="","",IF($FI49="Y",0,INDEX(Capacity!$S$3:$T$258,MATCH(MOD(INDEX(Capacity!$V$3:$W$258,MATCH(INDEX($J49:$FE49,1,$FJ49),Capacity!$V$3:$V$258,0),2)+KJ$9,255),Capacity!$S$3:$S$258,0),2)))</f>
        <v/>
      </c>
      <c r="KK50" t="str">
        <f>IF(KK49="","",IF($FI49="Y",0,INDEX(Capacity!$S$3:$T$258,MATCH(MOD(INDEX(Capacity!$V$3:$W$258,MATCH(INDEX($J49:$FE49,1,$FJ49),Capacity!$V$3:$V$258,0),2)+KK$9,255),Capacity!$S$3:$S$258,0),2)))</f>
        <v/>
      </c>
      <c r="KL50" t="str">
        <f>IF(KL49="","",IF($FI49="Y",0,INDEX(Capacity!$S$3:$T$258,MATCH(MOD(INDEX(Capacity!$V$3:$W$258,MATCH(INDEX($J49:$FE49,1,$FJ49),Capacity!$V$3:$V$258,0),2)+KL$9,255),Capacity!$S$3:$S$258,0),2)))</f>
        <v/>
      </c>
      <c r="KM50" t="str">
        <f>IF(KM49="","",IF($FI49="Y",0,INDEX(Capacity!$S$3:$T$258,MATCH(MOD(INDEX(Capacity!$V$3:$W$258,MATCH(INDEX($J49:$FE49,1,$FJ49),Capacity!$V$3:$V$258,0),2)+KM$9,255),Capacity!$S$3:$S$258,0),2)))</f>
        <v/>
      </c>
      <c r="KN50" t="str">
        <f>IF(KN49="","",IF($FI49="Y",0,INDEX(Capacity!$S$3:$T$258,MATCH(MOD(INDEX(Capacity!$V$3:$W$258,MATCH(INDEX($J49:$FE49,1,$FJ49),Capacity!$V$3:$V$258,0),2)+KN$9,255),Capacity!$S$3:$S$258,0),2)))</f>
        <v/>
      </c>
      <c r="KO50" t="str">
        <f>IF(KO49="","",IF($FI49="Y",0,INDEX(Capacity!$S$3:$T$258,MATCH(MOD(INDEX(Capacity!$V$3:$W$258,MATCH(INDEX($J49:$FE49,1,$FJ49),Capacity!$V$3:$V$258,0),2)+KO$9,255),Capacity!$S$3:$S$258,0),2)))</f>
        <v/>
      </c>
      <c r="KP50" t="str">
        <f>IF(KP49="","",IF($FI49="Y",0,INDEX(Capacity!$S$3:$T$258,MATCH(MOD(INDEX(Capacity!$V$3:$W$258,MATCH(INDEX($J49:$FE49,1,$FJ49),Capacity!$V$3:$V$258,0),2)+KP$9,255),Capacity!$S$3:$S$258,0),2)))</f>
        <v/>
      </c>
      <c r="KQ50" t="str">
        <f>IF(KQ49="","",IF($FI49="Y",0,INDEX(Capacity!$S$3:$T$258,MATCH(MOD(INDEX(Capacity!$V$3:$W$258,MATCH(INDEX($J49:$FE49,1,$FJ49),Capacity!$V$3:$V$258,0),2)+KQ$9,255),Capacity!$S$3:$S$258,0),2)))</f>
        <v/>
      </c>
      <c r="KR50" t="str">
        <f>IF(KR49="","",IF($FI49="Y",0,INDEX(Capacity!$S$3:$T$258,MATCH(MOD(INDEX(Capacity!$V$3:$W$258,MATCH(INDEX($J49:$FE49,1,$FJ49),Capacity!$V$3:$V$258,0),2)+KR$9,255),Capacity!$S$3:$S$258,0),2)))</f>
        <v/>
      </c>
      <c r="KS50" t="str">
        <f>IF(KS49="","",IF($FI49="Y",0,INDEX(Capacity!$S$3:$T$258,MATCH(MOD(INDEX(Capacity!$V$3:$W$258,MATCH(INDEX($J49:$FE49,1,$FJ49),Capacity!$V$3:$V$258,0),2)+KS$9,255),Capacity!$S$3:$S$258,0),2)))</f>
        <v/>
      </c>
      <c r="KT50" t="str">
        <f>IF(KT49="","",IF($FI49="Y",0,INDEX(Capacity!$S$3:$T$258,MATCH(MOD(INDEX(Capacity!$V$3:$W$258,MATCH(INDEX($J49:$FE49,1,$FJ49),Capacity!$V$3:$V$258,0),2)+KT$9,255),Capacity!$S$3:$S$258,0),2)))</f>
        <v/>
      </c>
      <c r="KU50" t="str">
        <f>IF(KU49="","",IF($FI49="Y",0,INDEX(Capacity!$S$3:$T$258,MATCH(MOD(INDEX(Capacity!$V$3:$W$258,MATCH(INDEX($J49:$FE49,1,$FJ49),Capacity!$V$3:$V$258,0),2)+KU$9,255),Capacity!$S$3:$S$258,0),2)))</f>
        <v/>
      </c>
      <c r="KV50" t="str">
        <f>IF(KV49="","",IF($FI49="Y",0,INDEX(Capacity!$S$3:$T$258,MATCH(MOD(INDEX(Capacity!$V$3:$W$258,MATCH(INDEX($J49:$FE49,1,$FJ49),Capacity!$V$3:$V$258,0),2)+KV$9,255),Capacity!$S$3:$S$258,0),2)))</f>
        <v/>
      </c>
      <c r="KW50" t="str">
        <f>IF(KW49="","",IF($FI49="Y",0,INDEX(Capacity!$S$3:$T$258,MATCH(MOD(INDEX(Capacity!$V$3:$W$258,MATCH(INDEX($J49:$FE49,1,$FJ49),Capacity!$V$3:$V$258,0),2)+KW$9,255),Capacity!$S$3:$S$258,0),2)))</f>
        <v/>
      </c>
      <c r="KX50" t="str">
        <f>IF(KX49="","",IF($FI49="Y",0,INDEX(Capacity!$S$3:$T$258,MATCH(MOD(INDEX(Capacity!$V$3:$W$258,MATCH(INDEX($J49:$FE49,1,$FJ49),Capacity!$V$3:$V$258,0),2)+KX$9,255),Capacity!$S$3:$S$258,0),2)))</f>
        <v/>
      </c>
      <c r="KY50" t="str">
        <f>IF(KY49="","",IF($FI49="Y",0,INDEX(Capacity!$S$3:$T$258,MATCH(MOD(INDEX(Capacity!$V$3:$W$258,MATCH(INDEX($J49:$FE49,1,$FJ49),Capacity!$V$3:$V$258,0),2)+KY$9,255),Capacity!$S$3:$S$258,0),2)))</f>
        <v/>
      </c>
      <c r="KZ50" t="str">
        <f>IF(KZ49="","",IF($FI49="Y",0,INDEX(Capacity!$S$3:$T$258,MATCH(MOD(INDEX(Capacity!$V$3:$W$258,MATCH(INDEX($J49:$FE49,1,$FJ49),Capacity!$V$3:$V$258,0),2)+KZ$9,255),Capacity!$S$3:$S$258,0),2)))</f>
        <v/>
      </c>
      <c r="LA50" t="str">
        <f>IF(LA49="","",IF($FI49="Y",0,INDEX(Capacity!$S$3:$T$258,MATCH(MOD(INDEX(Capacity!$V$3:$W$258,MATCH(INDEX($J49:$FE49,1,$FJ49),Capacity!$V$3:$V$258,0),2)+LA$9,255),Capacity!$S$3:$S$258,0),2)))</f>
        <v/>
      </c>
      <c r="LB50" t="str">
        <f>IF(LB49="","",IF($FI49="Y",0,INDEX(Capacity!$S$3:$T$258,MATCH(MOD(INDEX(Capacity!$V$3:$W$258,MATCH(INDEX($J49:$FE49,1,$FJ49),Capacity!$V$3:$V$258,0),2)+LB$9,255),Capacity!$S$3:$S$258,0),2)))</f>
        <v/>
      </c>
      <c r="LC50" t="str">
        <f>IF(LC49="","",IF($FI49="Y",0,INDEX(Capacity!$S$3:$T$258,MATCH(MOD(INDEX(Capacity!$V$3:$W$258,MATCH(INDEX($J49:$FE49,1,$FJ49),Capacity!$V$3:$V$258,0),2)+LC$9,255),Capacity!$S$3:$S$258,0),2)))</f>
        <v/>
      </c>
      <c r="LD50" t="str">
        <f>IF(LD49="","",IF($FI49="Y",0,INDEX(Capacity!$S$3:$T$258,MATCH(MOD(INDEX(Capacity!$V$3:$W$258,MATCH(INDEX($J49:$FE49,1,$FJ49),Capacity!$V$3:$V$258,0),2)+LD$9,255),Capacity!$S$3:$S$258,0),2)))</f>
        <v/>
      </c>
      <c r="LE50" t="str">
        <f>IF(LE49="","",IF($FI49="Y",0,INDEX(Capacity!$S$3:$T$258,MATCH(MOD(INDEX(Capacity!$V$3:$W$258,MATCH(INDEX($J49:$FE49,1,$FJ49),Capacity!$V$3:$V$258,0),2)+LE$9,255),Capacity!$S$3:$S$258,0),2)))</f>
        <v/>
      </c>
      <c r="LF50" t="str">
        <f>IF(LF49="","",IF($FI49="Y",0,INDEX(Capacity!$S$3:$T$258,MATCH(MOD(INDEX(Capacity!$V$3:$W$258,MATCH(INDEX($J49:$FE49,1,$FJ49),Capacity!$V$3:$V$258,0),2)+LF$9,255),Capacity!$S$3:$S$258,0),2)))</f>
        <v/>
      </c>
      <c r="LG50" t="str">
        <f>IF(LG49="","",IF($FI49="Y",0,INDEX(Capacity!$S$3:$T$258,MATCH(MOD(INDEX(Capacity!$V$3:$W$258,MATCH(INDEX($J49:$FE49,1,$FJ49),Capacity!$V$3:$V$258,0),2)+LG$9,255),Capacity!$S$3:$S$258,0),2)))</f>
        <v/>
      </c>
      <c r="LH50" t="str">
        <f>IF(LH49="","",IF($FI49="Y",0,INDEX(Capacity!$S$3:$T$258,MATCH(MOD(INDEX(Capacity!$V$3:$W$258,MATCH(INDEX($J49:$FE49,1,$FJ49),Capacity!$V$3:$V$258,0),2)+LH$9,255),Capacity!$S$3:$S$258,0),2)))</f>
        <v/>
      </c>
    </row>
    <row r="51" spans="9:320" x14ac:dyDescent="0.25">
      <c r="I51" s="7">
        <f t="shared" si="26"/>
        <v>42</v>
      </c>
      <c r="J51" t="str">
        <f t="shared" ref="J51:Y66" si="58">IFERROR(IF(INDEX($FM$10:$LH$118,$I51,$FK51-J$8+1)="",_xlfn.BITXOR(J50,0),_xlfn.BITXOR(J50,INDEX($FM$10:$LH$118,$I51,$FK51-J$8+1))),"")</f>
        <v/>
      </c>
      <c r="K51" t="str">
        <f t="shared" si="58"/>
        <v/>
      </c>
      <c r="L51" t="str">
        <f t="shared" si="58"/>
        <v/>
      </c>
      <c r="M51" t="str">
        <f t="shared" si="58"/>
        <v/>
      </c>
      <c r="N51" t="str">
        <f t="shared" si="58"/>
        <v/>
      </c>
      <c r="O51" t="str">
        <f t="shared" si="58"/>
        <v/>
      </c>
      <c r="P51" t="str">
        <f t="shared" si="58"/>
        <v/>
      </c>
      <c r="Q51" t="str">
        <f t="shared" si="58"/>
        <v/>
      </c>
      <c r="R51" t="str">
        <f t="shared" si="58"/>
        <v/>
      </c>
      <c r="S51" t="str">
        <f t="shared" si="58"/>
        <v/>
      </c>
      <c r="T51" t="str">
        <f t="shared" si="58"/>
        <v/>
      </c>
      <c r="U51" t="str">
        <f t="shared" si="58"/>
        <v/>
      </c>
      <c r="V51" t="str">
        <f t="shared" si="58"/>
        <v/>
      </c>
      <c r="W51" t="str">
        <f t="shared" si="58"/>
        <v/>
      </c>
      <c r="X51" t="str">
        <f t="shared" si="58"/>
        <v/>
      </c>
      <c r="Y51" t="str">
        <f t="shared" si="56"/>
        <v/>
      </c>
      <c r="Z51" t="str">
        <f t="shared" si="48"/>
        <v/>
      </c>
      <c r="AA51" t="str">
        <f t="shared" si="48"/>
        <v/>
      </c>
      <c r="AB51" t="str">
        <f t="shared" si="48"/>
        <v/>
      </c>
      <c r="AC51" t="str">
        <f t="shared" si="48"/>
        <v/>
      </c>
      <c r="AD51" t="str">
        <f t="shared" si="48"/>
        <v/>
      </c>
      <c r="AE51" t="str">
        <f t="shared" si="48"/>
        <v/>
      </c>
      <c r="AF51" t="str">
        <f t="shared" si="48"/>
        <v/>
      </c>
      <c r="AG51" t="str">
        <f t="shared" si="48"/>
        <v/>
      </c>
      <c r="AH51" t="str">
        <f t="shared" si="48"/>
        <v/>
      </c>
      <c r="AI51" t="str">
        <f t="shared" si="48"/>
        <v/>
      </c>
      <c r="AJ51" t="str">
        <f t="shared" si="48"/>
        <v/>
      </c>
      <c r="AK51" t="str">
        <f t="shared" si="48"/>
        <v/>
      </c>
      <c r="AL51" t="str">
        <f t="shared" si="48"/>
        <v/>
      </c>
      <c r="AM51" t="str">
        <f t="shared" si="48"/>
        <v/>
      </c>
      <c r="AN51" t="str">
        <f t="shared" si="48"/>
        <v/>
      </c>
      <c r="AO51" t="str">
        <f t="shared" si="48"/>
        <v/>
      </c>
      <c r="AP51" t="str">
        <f t="shared" si="53"/>
        <v/>
      </c>
      <c r="AQ51" t="str">
        <f t="shared" si="53"/>
        <v/>
      </c>
      <c r="AR51" t="str">
        <f t="shared" si="53"/>
        <v/>
      </c>
      <c r="AS51" t="str">
        <f t="shared" si="53"/>
        <v/>
      </c>
      <c r="AT51" t="str">
        <f t="shared" si="53"/>
        <v/>
      </c>
      <c r="AU51" t="str">
        <f t="shared" si="53"/>
        <v/>
      </c>
      <c r="AV51" t="str">
        <f t="shared" si="53"/>
        <v/>
      </c>
      <c r="AW51" t="str">
        <f t="shared" si="53"/>
        <v/>
      </c>
      <c r="AX51" t="str">
        <f t="shared" si="53"/>
        <v/>
      </c>
      <c r="AY51">
        <f t="shared" si="53"/>
        <v>0</v>
      </c>
      <c r="AZ51">
        <f t="shared" si="53"/>
        <v>152</v>
      </c>
      <c r="BA51">
        <f t="shared" si="53"/>
        <v>201</v>
      </c>
      <c r="BB51">
        <f t="shared" si="53"/>
        <v>110</v>
      </c>
      <c r="BC51">
        <f t="shared" si="53"/>
        <v>194</v>
      </c>
      <c r="BD51">
        <f t="shared" si="53"/>
        <v>239</v>
      </c>
      <c r="BE51">
        <f t="shared" si="51"/>
        <v>139</v>
      </c>
      <c r="BF51">
        <f t="shared" si="51"/>
        <v>95</v>
      </c>
      <c r="BG51">
        <f t="shared" si="51"/>
        <v>25</v>
      </c>
      <c r="BH51">
        <f t="shared" si="51"/>
        <v>85</v>
      </c>
      <c r="BI51">
        <f t="shared" si="51"/>
        <v>150</v>
      </c>
      <c r="BJ51">
        <f t="shared" si="51"/>
        <v>0</v>
      </c>
      <c r="BK51">
        <f t="shared" si="51"/>
        <v>0</v>
      </c>
      <c r="BL51">
        <f t="shared" si="51"/>
        <v>0</v>
      </c>
      <c r="BM51">
        <f t="shared" si="51"/>
        <v>0</v>
      </c>
      <c r="BN51">
        <f t="shared" si="51"/>
        <v>0</v>
      </c>
      <c r="BO51">
        <f t="shared" si="51"/>
        <v>0</v>
      </c>
      <c r="BP51">
        <f t="shared" si="51"/>
        <v>0</v>
      </c>
      <c r="BQ51">
        <f t="shared" si="51"/>
        <v>0</v>
      </c>
      <c r="BR51">
        <f t="shared" si="51"/>
        <v>0</v>
      </c>
      <c r="BS51">
        <f t="shared" si="51"/>
        <v>0</v>
      </c>
      <c r="BT51">
        <f t="shared" si="51"/>
        <v>0</v>
      </c>
      <c r="BU51">
        <f t="shared" si="51"/>
        <v>0</v>
      </c>
      <c r="BV51">
        <f t="shared" si="55"/>
        <v>0</v>
      </c>
      <c r="BW51">
        <f t="shared" si="55"/>
        <v>0</v>
      </c>
      <c r="BX51">
        <f t="shared" si="55"/>
        <v>0</v>
      </c>
      <c r="BY51">
        <f t="shared" si="55"/>
        <v>0</v>
      </c>
      <c r="BZ51">
        <f t="shared" si="55"/>
        <v>0</v>
      </c>
      <c r="CA51">
        <f t="shared" si="55"/>
        <v>0</v>
      </c>
      <c r="CB51">
        <f t="shared" si="55"/>
        <v>0</v>
      </c>
      <c r="CC51">
        <f t="shared" si="55"/>
        <v>0</v>
      </c>
      <c r="CD51">
        <f t="shared" si="55"/>
        <v>0</v>
      </c>
      <c r="CE51">
        <f t="shared" si="55"/>
        <v>0</v>
      </c>
      <c r="CF51">
        <f t="shared" si="55"/>
        <v>0</v>
      </c>
      <c r="CG51">
        <f t="shared" si="55"/>
        <v>0</v>
      </c>
      <c r="CH51">
        <f t="shared" si="55"/>
        <v>0</v>
      </c>
      <c r="CI51">
        <f t="shared" si="55"/>
        <v>0</v>
      </c>
      <c r="CJ51">
        <f t="shared" si="55"/>
        <v>0</v>
      </c>
      <c r="CK51">
        <f t="shared" si="55"/>
        <v>0</v>
      </c>
      <c r="CL51">
        <f t="shared" si="46"/>
        <v>0</v>
      </c>
      <c r="CM51">
        <f t="shared" si="46"/>
        <v>0</v>
      </c>
      <c r="CN51">
        <f t="shared" si="46"/>
        <v>0</v>
      </c>
      <c r="CO51">
        <f t="shared" si="46"/>
        <v>0</v>
      </c>
      <c r="CP51">
        <f t="shared" si="46"/>
        <v>0</v>
      </c>
      <c r="CQ51">
        <f t="shared" si="46"/>
        <v>0</v>
      </c>
      <c r="CR51">
        <f t="shared" si="46"/>
        <v>0</v>
      </c>
      <c r="CS51">
        <f t="shared" si="46"/>
        <v>0</v>
      </c>
      <c r="CT51">
        <f t="shared" si="46"/>
        <v>0</v>
      </c>
      <c r="CU51">
        <f t="shared" si="46"/>
        <v>0</v>
      </c>
      <c r="CV51">
        <f t="shared" si="46"/>
        <v>0</v>
      </c>
      <c r="CW51">
        <f t="shared" si="46"/>
        <v>0</v>
      </c>
      <c r="CX51">
        <f t="shared" si="46"/>
        <v>0</v>
      </c>
      <c r="CY51">
        <f t="shared" si="46"/>
        <v>0</v>
      </c>
      <c r="CZ51">
        <f t="shared" si="46"/>
        <v>0</v>
      </c>
      <c r="DA51">
        <f t="shared" si="46"/>
        <v>0</v>
      </c>
      <c r="DB51">
        <f t="shared" si="49"/>
        <v>0</v>
      </c>
      <c r="DC51">
        <f t="shared" si="49"/>
        <v>0</v>
      </c>
      <c r="DD51">
        <f t="shared" si="49"/>
        <v>0</v>
      </c>
      <c r="DE51">
        <f t="shared" si="49"/>
        <v>0</v>
      </c>
      <c r="DF51">
        <f t="shared" si="57"/>
        <v>0</v>
      </c>
      <c r="DG51">
        <f t="shared" si="57"/>
        <v>0</v>
      </c>
      <c r="DH51">
        <f t="shared" si="57"/>
        <v>0</v>
      </c>
      <c r="DI51">
        <f t="shared" si="57"/>
        <v>0</v>
      </c>
      <c r="DJ51">
        <f t="shared" si="57"/>
        <v>0</v>
      </c>
      <c r="DK51">
        <f t="shared" si="57"/>
        <v>0</v>
      </c>
      <c r="DL51">
        <f t="shared" si="57"/>
        <v>0</v>
      </c>
      <c r="DM51">
        <f t="shared" si="57"/>
        <v>0</v>
      </c>
      <c r="DN51">
        <f t="shared" si="57"/>
        <v>0</v>
      </c>
      <c r="DO51">
        <f t="shared" si="57"/>
        <v>0</v>
      </c>
      <c r="DP51">
        <f t="shared" si="57"/>
        <v>0</v>
      </c>
      <c r="DQ51">
        <f t="shared" si="57"/>
        <v>0</v>
      </c>
      <c r="DR51">
        <f t="shared" si="57"/>
        <v>0</v>
      </c>
      <c r="DS51">
        <f t="shared" si="57"/>
        <v>0</v>
      </c>
      <c r="DT51">
        <f t="shared" si="57"/>
        <v>0</v>
      </c>
      <c r="DU51">
        <f t="shared" si="57"/>
        <v>0</v>
      </c>
      <c r="DV51">
        <f t="shared" si="57"/>
        <v>0</v>
      </c>
      <c r="DW51">
        <f t="shared" si="57"/>
        <v>0</v>
      </c>
      <c r="DX51">
        <f t="shared" si="50"/>
        <v>0</v>
      </c>
      <c r="DY51">
        <f t="shared" si="50"/>
        <v>0</v>
      </c>
      <c r="DZ51">
        <f t="shared" si="50"/>
        <v>0</v>
      </c>
      <c r="EA51">
        <f t="shared" si="50"/>
        <v>0</v>
      </c>
      <c r="EB51">
        <f t="shared" si="50"/>
        <v>0</v>
      </c>
      <c r="EC51">
        <f t="shared" si="50"/>
        <v>0</v>
      </c>
      <c r="ED51">
        <f t="shared" si="50"/>
        <v>0</v>
      </c>
      <c r="EE51">
        <f t="shared" si="50"/>
        <v>0</v>
      </c>
      <c r="EF51">
        <f t="shared" si="50"/>
        <v>0</v>
      </c>
      <c r="EG51">
        <f t="shared" si="50"/>
        <v>0</v>
      </c>
      <c r="EH51">
        <f t="shared" si="50"/>
        <v>0</v>
      </c>
      <c r="EI51">
        <f t="shared" si="50"/>
        <v>0</v>
      </c>
      <c r="EJ51">
        <f t="shared" si="54"/>
        <v>0</v>
      </c>
      <c r="EK51">
        <f t="shared" si="54"/>
        <v>0</v>
      </c>
      <c r="EL51">
        <f t="shared" si="54"/>
        <v>0</v>
      </c>
      <c r="EM51">
        <f t="shared" si="54"/>
        <v>0</v>
      </c>
      <c r="EN51">
        <f t="shared" si="54"/>
        <v>0</v>
      </c>
      <c r="EO51">
        <f t="shared" si="54"/>
        <v>0</v>
      </c>
      <c r="EP51">
        <f t="shared" si="54"/>
        <v>0</v>
      </c>
      <c r="EQ51">
        <f t="shared" si="54"/>
        <v>0</v>
      </c>
      <c r="ER51">
        <f t="shared" si="54"/>
        <v>0</v>
      </c>
      <c r="ES51">
        <f t="shared" si="54"/>
        <v>0</v>
      </c>
      <c r="ET51">
        <f t="shared" si="54"/>
        <v>0</v>
      </c>
      <c r="EU51">
        <f t="shared" si="54"/>
        <v>0</v>
      </c>
      <c r="EV51">
        <f t="shared" si="54"/>
        <v>0</v>
      </c>
      <c r="EW51">
        <f t="shared" si="52"/>
        <v>0</v>
      </c>
      <c r="EX51">
        <f t="shared" si="52"/>
        <v>0</v>
      </c>
      <c r="EY51">
        <f t="shared" si="52"/>
        <v>0</v>
      </c>
      <c r="EZ51">
        <f t="shared" si="52"/>
        <v>0</v>
      </c>
      <c r="FA51">
        <f t="shared" si="52"/>
        <v>0</v>
      </c>
      <c r="FB51">
        <f t="shared" si="52"/>
        <v>0</v>
      </c>
      <c r="FC51">
        <f t="shared" si="52"/>
        <v>0</v>
      </c>
      <c r="FD51">
        <f t="shared" si="52"/>
        <v>0</v>
      </c>
      <c r="FE51">
        <f t="shared" si="52"/>
        <v>0</v>
      </c>
      <c r="FG51" s="48" t="str">
        <f t="shared" si="27"/>
        <v/>
      </c>
      <c r="FI51" s="1" t="str">
        <f t="shared" si="24"/>
        <v/>
      </c>
      <c r="FJ51">
        <f t="shared" si="25"/>
        <v>43</v>
      </c>
      <c r="FK51">
        <f>FM8-FJ50+1</f>
        <v>2</v>
      </c>
      <c r="FM51">
        <f>IF(FM50="","",IF($FI50="Y",0,INDEX(Capacity!$S$3:$T$258,MATCH(MOD(INDEX(Capacity!$V$3:$W$258,MATCH(INDEX($J50:$FE50,1,$FJ50),Capacity!$V$3:$V$258,0),2)+FM$9,255),Capacity!$S$3:$S$258,0),2)))</f>
        <v>169</v>
      </c>
      <c r="FN51">
        <f>IF(FN50="","",IF($FI50="Y",0,INDEX(Capacity!$S$3:$T$258,MATCH(MOD(INDEX(Capacity!$V$3:$W$258,MATCH(INDEX($J50:$FE50,1,$FJ50),Capacity!$V$3:$V$258,0),2)+FN$9,255),Capacity!$S$3:$S$258,0),2)))</f>
        <v>92</v>
      </c>
      <c r="FO51">
        <f>IF(FO50="","",IF($FI50="Y",0,INDEX(Capacity!$S$3:$T$258,MATCH(MOD(INDEX(Capacity!$V$3:$W$258,MATCH(INDEX($J50:$FE50,1,$FJ50),Capacity!$V$3:$V$258,0),2)+FO$9,255),Capacity!$S$3:$S$258,0),2)))</f>
        <v>112</v>
      </c>
      <c r="FP51">
        <f>IF(FP50="","",IF($FI50="Y",0,INDEX(Capacity!$S$3:$T$258,MATCH(MOD(INDEX(Capacity!$V$3:$W$258,MATCH(INDEX($J50:$FE50,1,$FJ50),Capacity!$V$3:$V$258,0),2)+FP$9,255),Capacity!$S$3:$S$258,0),2)))</f>
        <v>49</v>
      </c>
      <c r="FQ51">
        <f>IF(FQ50="","",IF($FI50="Y",0,INDEX(Capacity!$S$3:$T$258,MATCH(MOD(INDEX(Capacity!$V$3:$W$258,MATCH(INDEX($J50:$FE50,1,$FJ50),Capacity!$V$3:$V$258,0),2)+FQ$9,255),Capacity!$S$3:$S$258,0),2)))</f>
        <v>200</v>
      </c>
      <c r="FR51">
        <f>IF(FR50="","",IF($FI50="Y",0,INDEX(Capacity!$S$3:$T$258,MATCH(MOD(INDEX(Capacity!$V$3:$W$258,MATCH(INDEX($J50:$FE50,1,$FJ50),Capacity!$V$3:$V$258,0),2)+FR$9,255),Capacity!$S$3:$S$258,0),2)))</f>
        <v>71</v>
      </c>
      <c r="FS51">
        <f>IF(FS50="","",IF($FI50="Y",0,INDEX(Capacity!$S$3:$T$258,MATCH(MOD(INDEX(Capacity!$V$3:$W$258,MATCH(INDEX($J50:$FE50,1,$FJ50),Capacity!$V$3:$V$258,0),2)+FS$9,255),Capacity!$S$3:$S$258,0),2)))</f>
        <v>167</v>
      </c>
      <c r="FT51">
        <f>IF(FT50="","",IF($FI50="Y",0,INDEX(Capacity!$S$3:$T$258,MATCH(MOD(INDEX(Capacity!$V$3:$W$258,MATCH(INDEX($J50:$FE50,1,$FJ50),Capacity!$V$3:$V$258,0),2)+FT$9,255),Capacity!$S$3:$S$258,0),2)))</f>
        <v>14</v>
      </c>
      <c r="FU51">
        <f>IF(FU50="","",IF($FI50="Y",0,INDEX(Capacity!$S$3:$T$258,MATCH(MOD(INDEX(Capacity!$V$3:$W$258,MATCH(INDEX($J50:$FE50,1,$FJ50),Capacity!$V$3:$V$258,0),2)+FU$9,255),Capacity!$S$3:$S$258,0),2)))</f>
        <v>122</v>
      </c>
      <c r="FV51">
        <f>IF(FV50="","",IF($FI50="Y",0,INDEX(Capacity!$S$3:$T$258,MATCH(MOD(INDEX(Capacity!$V$3:$W$258,MATCH(INDEX($J50:$FE50,1,$FJ50),Capacity!$V$3:$V$258,0),2)+FV$9,255),Capacity!$S$3:$S$258,0),2)))</f>
        <v>126</v>
      </c>
      <c r="FW51">
        <f>IF(FW50="","",IF($FI50="Y",0,INDEX(Capacity!$S$3:$T$258,MATCH(MOD(INDEX(Capacity!$V$3:$W$258,MATCH(INDEX($J50:$FE50,1,$FJ50),Capacity!$V$3:$V$258,0),2)+FW$9,255),Capacity!$S$3:$S$258,0),2)))</f>
        <v>150</v>
      </c>
      <c r="FX51" t="str">
        <f>IF(FX50="","",IF($FI50="Y",0,INDEX(Capacity!$S$3:$T$258,MATCH(MOD(INDEX(Capacity!$V$3:$W$258,MATCH(INDEX($J50:$FE50,1,$FJ50),Capacity!$V$3:$V$258,0),2)+FX$9,255),Capacity!$S$3:$S$258,0),2)))</f>
        <v/>
      </c>
      <c r="FY51" t="str">
        <f>IF(FY50="","",IF($FI50="Y",0,INDEX(Capacity!$S$3:$T$258,MATCH(MOD(INDEX(Capacity!$V$3:$W$258,MATCH(INDEX($J50:$FE50,1,$FJ50),Capacity!$V$3:$V$258,0),2)+FY$9,255),Capacity!$S$3:$S$258,0),2)))</f>
        <v/>
      </c>
      <c r="FZ51" t="str">
        <f>IF(FZ50="","",IF($FI50="Y",0,INDEX(Capacity!$S$3:$T$258,MATCH(MOD(INDEX(Capacity!$V$3:$W$258,MATCH(INDEX($J50:$FE50,1,$FJ50),Capacity!$V$3:$V$258,0),2)+FZ$9,255),Capacity!$S$3:$S$258,0),2)))</f>
        <v/>
      </c>
      <c r="GA51" t="str">
        <f>IF(GA50="","",IF($FI50="Y",0,INDEX(Capacity!$S$3:$T$258,MATCH(MOD(INDEX(Capacity!$V$3:$W$258,MATCH(INDEX($J50:$FE50,1,$FJ50),Capacity!$V$3:$V$258,0),2)+GA$9,255),Capacity!$S$3:$S$258,0),2)))</f>
        <v/>
      </c>
      <c r="GB51" t="str">
        <f>IF(GB50="","",IF($FI50="Y",0,INDEX(Capacity!$S$3:$T$258,MATCH(MOD(INDEX(Capacity!$V$3:$W$258,MATCH(INDEX($J50:$FE50,1,$FJ50),Capacity!$V$3:$V$258,0),2)+GB$9,255),Capacity!$S$3:$S$258,0),2)))</f>
        <v/>
      </c>
      <c r="GC51" t="str">
        <f>IF(GC50="","",IF($FI50="Y",0,INDEX(Capacity!$S$3:$T$258,MATCH(MOD(INDEX(Capacity!$V$3:$W$258,MATCH(INDEX($J50:$FE50,1,$FJ50),Capacity!$V$3:$V$258,0),2)+GC$9,255),Capacity!$S$3:$S$258,0),2)))</f>
        <v/>
      </c>
      <c r="GD51" t="str">
        <f>IF(GD50="","",IF($FI50="Y",0,INDEX(Capacity!$S$3:$T$258,MATCH(MOD(INDEX(Capacity!$V$3:$W$258,MATCH(INDEX($J50:$FE50,1,$FJ50),Capacity!$V$3:$V$258,0),2)+GD$9,255),Capacity!$S$3:$S$258,0),2)))</f>
        <v/>
      </c>
      <c r="GE51" t="str">
        <f>IF(GE50="","",IF($FI50="Y",0,INDEX(Capacity!$S$3:$T$258,MATCH(MOD(INDEX(Capacity!$V$3:$W$258,MATCH(INDEX($J50:$FE50,1,$FJ50),Capacity!$V$3:$V$258,0),2)+GE$9,255),Capacity!$S$3:$S$258,0),2)))</f>
        <v/>
      </c>
      <c r="GF51" t="str">
        <f>IF(GF50="","",IF($FI50="Y",0,INDEX(Capacity!$S$3:$T$258,MATCH(MOD(INDEX(Capacity!$V$3:$W$258,MATCH(INDEX($J50:$FE50,1,$FJ50),Capacity!$V$3:$V$258,0),2)+GF$9,255),Capacity!$S$3:$S$258,0),2)))</f>
        <v/>
      </c>
      <c r="GG51" t="str">
        <f>IF(GG50="","",IF($FI50="Y",0,INDEX(Capacity!$S$3:$T$258,MATCH(MOD(INDEX(Capacity!$V$3:$W$258,MATCH(INDEX($J50:$FE50,1,$FJ50),Capacity!$V$3:$V$258,0),2)+GG$9,255),Capacity!$S$3:$S$258,0),2)))</f>
        <v/>
      </c>
      <c r="GH51" t="str">
        <f>IF(GH50="","",IF($FI50="Y",0,INDEX(Capacity!$S$3:$T$258,MATCH(MOD(INDEX(Capacity!$V$3:$W$258,MATCH(INDEX($J50:$FE50,1,$FJ50),Capacity!$V$3:$V$258,0),2)+GH$9,255),Capacity!$S$3:$S$258,0),2)))</f>
        <v/>
      </c>
      <c r="GI51" t="str">
        <f>IF(GI50="","",IF($FI50="Y",0,INDEX(Capacity!$S$3:$T$258,MATCH(MOD(INDEX(Capacity!$V$3:$W$258,MATCH(INDEX($J50:$FE50,1,$FJ50),Capacity!$V$3:$V$258,0),2)+GI$9,255),Capacity!$S$3:$S$258,0),2)))</f>
        <v/>
      </c>
      <c r="GJ51" t="str">
        <f>IF(GJ50="","",IF($FI50="Y",0,INDEX(Capacity!$S$3:$T$258,MATCH(MOD(INDEX(Capacity!$V$3:$W$258,MATCH(INDEX($J50:$FE50,1,$FJ50),Capacity!$V$3:$V$258,0),2)+GJ$9,255),Capacity!$S$3:$S$258,0),2)))</f>
        <v/>
      </c>
      <c r="GK51" t="str">
        <f>IF(GK50="","",IF($FI50="Y",0,INDEX(Capacity!$S$3:$T$258,MATCH(MOD(INDEX(Capacity!$V$3:$W$258,MATCH(INDEX($J50:$FE50,1,$FJ50),Capacity!$V$3:$V$258,0),2)+GK$9,255),Capacity!$S$3:$S$258,0),2)))</f>
        <v/>
      </c>
      <c r="GL51" t="str">
        <f>IF(GL50="","",IF($FI50="Y",0,INDEX(Capacity!$S$3:$T$258,MATCH(MOD(INDEX(Capacity!$V$3:$W$258,MATCH(INDEX($J50:$FE50,1,$FJ50),Capacity!$V$3:$V$258,0),2)+GL$9,255),Capacity!$S$3:$S$258,0),2)))</f>
        <v/>
      </c>
      <c r="GM51" t="str">
        <f>IF(GM50="","",IF($FI50="Y",0,INDEX(Capacity!$S$3:$T$258,MATCH(MOD(INDEX(Capacity!$V$3:$W$258,MATCH(INDEX($J50:$FE50,1,$FJ50),Capacity!$V$3:$V$258,0),2)+GM$9,255),Capacity!$S$3:$S$258,0),2)))</f>
        <v/>
      </c>
      <c r="GN51" t="str">
        <f>IF(GN50="","",IF($FI50="Y",0,INDEX(Capacity!$S$3:$T$258,MATCH(MOD(INDEX(Capacity!$V$3:$W$258,MATCH(INDEX($J50:$FE50,1,$FJ50),Capacity!$V$3:$V$258,0),2)+GN$9,255),Capacity!$S$3:$S$258,0),2)))</f>
        <v/>
      </c>
      <c r="GO51" t="str">
        <f>IF(GO50="","",IF($FI50="Y",0,INDEX(Capacity!$S$3:$T$258,MATCH(MOD(INDEX(Capacity!$V$3:$W$258,MATCH(INDEX($J50:$FE50,1,$FJ50),Capacity!$V$3:$V$258,0),2)+GO$9,255),Capacity!$S$3:$S$258,0),2)))</f>
        <v/>
      </c>
      <c r="GP51" t="str">
        <f>IF(GP50="","",IF($FI50="Y",0,INDEX(Capacity!$S$3:$T$258,MATCH(MOD(INDEX(Capacity!$V$3:$W$258,MATCH(INDEX($J50:$FE50,1,$FJ50),Capacity!$V$3:$V$258,0),2)+GP$9,255),Capacity!$S$3:$S$258,0),2)))</f>
        <v/>
      </c>
      <c r="GQ51" t="str">
        <f>IF(GQ50="","",IF($FI50="Y",0,INDEX(Capacity!$S$3:$T$258,MATCH(MOD(INDEX(Capacity!$V$3:$W$258,MATCH(INDEX($J50:$FE50,1,$FJ50),Capacity!$V$3:$V$258,0),2)+GQ$9,255),Capacity!$S$3:$S$258,0),2)))</f>
        <v/>
      </c>
      <c r="GR51" t="str">
        <f>IF(GR50="","",IF($FI50="Y",0,INDEX(Capacity!$S$3:$T$258,MATCH(MOD(INDEX(Capacity!$V$3:$W$258,MATCH(INDEX($J50:$FE50,1,$FJ50),Capacity!$V$3:$V$258,0),2)+GR$9,255),Capacity!$S$3:$S$258,0),2)))</f>
        <v/>
      </c>
      <c r="GS51" t="str">
        <f>IF(GS50="","",IF($FI50="Y",0,INDEX(Capacity!$S$3:$T$258,MATCH(MOD(INDEX(Capacity!$V$3:$W$258,MATCH(INDEX($J50:$FE50,1,$FJ50),Capacity!$V$3:$V$258,0),2)+GS$9,255),Capacity!$S$3:$S$258,0),2)))</f>
        <v/>
      </c>
      <c r="GT51" t="str">
        <f>IF(GT50="","",IF($FI50="Y",0,INDEX(Capacity!$S$3:$T$258,MATCH(MOD(INDEX(Capacity!$V$3:$W$258,MATCH(INDEX($J50:$FE50,1,$FJ50),Capacity!$V$3:$V$258,0),2)+GT$9,255),Capacity!$S$3:$S$258,0),2)))</f>
        <v/>
      </c>
      <c r="GU51" t="str">
        <f>IF(GU50="","",IF($FI50="Y",0,INDEX(Capacity!$S$3:$T$258,MATCH(MOD(INDEX(Capacity!$V$3:$W$258,MATCH(INDEX($J50:$FE50,1,$FJ50),Capacity!$V$3:$V$258,0),2)+GU$9,255),Capacity!$S$3:$S$258,0),2)))</f>
        <v/>
      </c>
      <c r="GV51" t="str">
        <f>IF(GV50="","",IF($FI50="Y",0,INDEX(Capacity!$S$3:$T$258,MATCH(MOD(INDEX(Capacity!$V$3:$W$258,MATCH(INDEX($J50:$FE50,1,$FJ50),Capacity!$V$3:$V$258,0),2)+GV$9,255),Capacity!$S$3:$S$258,0),2)))</f>
        <v/>
      </c>
      <c r="GW51" t="str">
        <f>IF(GW50="","",IF($FI50="Y",0,INDEX(Capacity!$S$3:$T$258,MATCH(MOD(INDEX(Capacity!$V$3:$W$258,MATCH(INDEX($J50:$FE50,1,$FJ50),Capacity!$V$3:$V$258,0),2)+GW$9,255),Capacity!$S$3:$S$258,0),2)))</f>
        <v/>
      </c>
      <c r="GX51" t="str">
        <f>IF(GX50="","",IF($FI50="Y",0,INDEX(Capacity!$S$3:$T$258,MATCH(MOD(INDEX(Capacity!$V$3:$W$258,MATCH(INDEX($J50:$FE50,1,$FJ50),Capacity!$V$3:$V$258,0),2)+GX$9,255),Capacity!$S$3:$S$258,0),2)))</f>
        <v/>
      </c>
      <c r="GY51" t="str">
        <f>IF(GY50="","",IF($FI50="Y",0,INDEX(Capacity!$S$3:$T$258,MATCH(MOD(INDEX(Capacity!$V$3:$W$258,MATCH(INDEX($J50:$FE50,1,$FJ50),Capacity!$V$3:$V$258,0),2)+GY$9,255),Capacity!$S$3:$S$258,0),2)))</f>
        <v/>
      </c>
      <c r="GZ51" t="str">
        <f>IF(GZ50="","",IF($FI50="Y",0,INDEX(Capacity!$S$3:$T$258,MATCH(MOD(INDEX(Capacity!$V$3:$W$258,MATCH(INDEX($J50:$FE50,1,$FJ50),Capacity!$V$3:$V$258,0),2)+GZ$9,255),Capacity!$S$3:$S$258,0),2)))</f>
        <v/>
      </c>
      <c r="HA51" t="str">
        <f>IF(HA50="","",IF($FI50="Y",0,INDEX(Capacity!$S$3:$T$258,MATCH(MOD(INDEX(Capacity!$V$3:$W$258,MATCH(INDEX($J50:$FE50,1,$FJ50),Capacity!$V$3:$V$258,0),2)+HA$9,255),Capacity!$S$3:$S$258,0),2)))</f>
        <v/>
      </c>
      <c r="HB51" t="str">
        <f>IF(HB50="","",IF($FI50="Y",0,INDEX(Capacity!$S$3:$T$258,MATCH(MOD(INDEX(Capacity!$V$3:$W$258,MATCH(INDEX($J50:$FE50,1,$FJ50),Capacity!$V$3:$V$258,0),2)+HB$9,255),Capacity!$S$3:$S$258,0),2)))</f>
        <v/>
      </c>
      <c r="HC51" t="str">
        <f>IF(HC50="","",IF($FI50="Y",0,INDEX(Capacity!$S$3:$T$258,MATCH(MOD(INDEX(Capacity!$V$3:$W$258,MATCH(INDEX($J50:$FE50,1,$FJ50),Capacity!$V$3:$V$258,0),2)+HC$9,255),Capacity!$S$3:$S$258,0),2)))</f>
        <v/>
      </c>
      <c r="HD51" t="str">
        <f>IF(HD50="","",IF($FI50="Y",0,INDEX(Capacity!$S$3:$T$258,MATCH(MOD(INDEX(Capacity!$V$3:$W$258,MATCH(INDEX($J50:$FE50,1,$FJ50),Capacity!$V$3:$V$258,0),2)+HD$9,255),Capacity!$S$3:$S$258,0),2)))</f>
        <v/>
      </c>
      <c r="HE51" t="str">
        <f>IF(HE50="","",IF($FI50="Y",0,INDEX(Capacity!$S$3:$T$258,MATCH(MOD(INDEX(Capacity!$V$3:$W$258,MATCH(INDEX($J50:$FE50,1,$FJ50),Capacity!$V$3:$V$258,0),2)+HE$9,255),Capacity!$S$3:$S$258,0),2)))</f>
        <v/>
      </c>
      <c r="HF51" t="str">
        <f>IF(HF50="","",IF($FI50="Y",0,INDEX(Capacity!$S$3:$T$258,MATCH(MOD(INDEX(Capacity!$V$3:$W$258,MATCH(INDEX($J50:$FE50,1,$FJ50),Capacity!$V$3:$V$258,0),2)+HF$9,255),Capacity!$S$3:$S$258,0),2)))</f>
        <v/>
      </c>
      <c r="HG51" t="str">
        <f>IF(HG50="","",IF($FI50="Y",0,INDEX(Capacity!$S$3:$T$258,MATCH(MOD(INDEX(Capacity!$V$3:$W$258,MATCH(INDEX($J50:$FE50,1,$FJ50),Capacity!$V$3:$V$258,0),2)+HG$9,255),Capacity!$S$3:$S$258,0),2)))</f>
        <v/>
      </c>
      <c r="HH51" t="str">
        <f>IF(HH50="","",IF($FI50="Y",0,INDEX(Capacity!$S$3:$T$258,MATCH(MOD(INDEX(Capacity!$V$3:$W$258,MATCH(INDEX($J50:$FE50,1,$FJ50),Capacity!$V$3:$V$258,0),2)+HH$9,255),Capacity!$S$3:$S$258,0),2)))</f>
        <v/>
      </c>
      <c r="HI51" t="str">
        <f>IF(HI50="","",IF($FI50="Y",0,INDEX(Capacity!$S$3:$T$258,MATCH(MOD(INDEX(Capacity!$V$3:$W$258,MATCH(INDEX($J50:$FE50,1,$FJ50),Capacity!$V$3:$V$258,0),2)+HI$9,255),Capacity!$S$3:$S$258,0),2)))</f>
        <v/>
      </c>
      <c r="HJ51" t="str">
        <f>IF(HJ50="","",IF($FI50="Y",0,INDEX(Capacity!$S$3:$T$258,MATCH(MOD(INDEX(Capacity!$V$3:$W$258,MATCH(INDEX($J50:$FE50,1,$FJ50),Capacity!$V$3:$V$258,0),2)+HJ$9,255),Capacity!$S$3:$S$258,0),2)))</f>
        <v/>
      </c>
      <c r="HK51" t="str">
        <f>IF(HK50="","",IF($FI50="Y",0,INDEX(Capacity!$S$3:$T$258,MATCH(MOD(INDEX(Capacity!$V$3:$W$258,MATCH(INDEX($J50:$FE50,1,$FJ50),Capacity!$V$3:$V$258,0),2)+HK$9,255),Capacity!$S$3:$S$258,0),2)))</f>
        <v/>
      </c>
      <c r="HL51" t="str">
        <f>IF(HL50="","",IF($FI50="Y",0,INDEX(Capacity!$S$3:$T$258,MATCH(MOD(INDEX(Capacity!$V$3:$W$258,MATCH(INDEX($J50:$FE50,1,$FJ50),Capacity!$V$3:$V$258,0),2)+HL$9,255),Capacity!$S$3:$S$258,0),2)))</f>
        <v/>
      </c>
      <c r="HM51" t="str">
        <f>IF(HM50="","",IF($FI50="Y",0,INDEX(Capacity!$S$3:$T$258,MATCH(MOD(INDEX(Capacity!$V$3:$W$258,MATCH(INDEX($J50:$FE50,1,$FJ50),Capacity!$V$3:$V$258,0),2)+HM$9,255),Capacity!$S$3:$S$258,0),2)))</f>
        <v/>
      </c>
      <c r="HN51" t="str">
        <f>IF(HN50="","",IF($FI50="Y",0,INDEX(Capacity!$S$3:$T$258,MATCH(MOD(INDEX(Capacity!$V$3:$W$258,MATCH(INDEX($J50:$FE50,1,$FJ50),Capacity!$V$3:$V$258,0),2)+HN$9,255),Capacity!$S$3:$S$258,0),2)))</f>
        <v/>
      </c>
      <c r="HO51" t="str">
        <f>IF(HO50="","",IF($FI50="Y",0,INDEX(Capacity!$S$3:$T$258,MATCH(MOD(INDEX(Capacity!$V$3:$W$258,MATCH(INDEX($J50:$FE50,1,$FJ50),Capacity!$V$3:$V$258,0),2)+HO$9,255),Capacity!$S$3:$S$258,0),2)))</f>
        <v/>
      </c>
      <c r="HP51" t="str">
        <f>IF(HP50="","",IF($FI50="Y",0,INDEX(Capacity!$S$3:$T$258,MATCH(MOD(INDEX(Capacity!$V$3:$W$258,MATCH(INDEX($J50:$FE50,1,$FJ50),Capacity!$V$3:$V$258,0),2)+HP$9,255),Capacity!$S$3:$S$258,0),2)))</f>
        <v/>
      </c>
      <c r="HQ51" t="str">
        <f>IF(HQ50="","",IF($FI50="Y",0,INDEX(Capacity!$S$3:$T$258,MATCH(MOD(INDEX(Capacity!$V$3:$W$258,MATCH(INDEX($J50:$FE50,1,$FJ50),Capacity!$V$3:$V$258,0),2)+HQ$9,255),Capacity!$S$3:$S$258,0),2)))</f>
        <v/>
      </c>
      <c r="HR51" t="str">
        <f>IF(HR50="","",IF($FI50="Y",0,INDEX(Capacity!$S$3:$T$258,MATCH(MOD(INDEX(Capacity!$V$3:$W$258,MATCH(INDEX($J50:$FE50,1,$FJ50),Capacity!$V$3:$V$258,0),2)+HR$9,255),Capacity!$S$3:$S$258,0),2)))</f>
        <v/>
      </c>
      <c r="HS51" t="str">
        <f>IF(HS50="","",IF($FI50="Y",0,INDEX(Capacity!$S$3:$T$258,MATCH(MOD(INDEX(Capacity!$V$3:$W$258,MATCH(INDEX($J50:$FE50,1,$FJ50),Capacity!$V$3:$V$258,0),2)+HS$9,255),Capacity!$S$3:$S$258,0),2)))</f>
        <v/>
      </c>
      <c r="HT51" t="str">
        <f>IF(HT50="","",IF($FI50="Y",0,INDEX(Capacity!$S$3:$T$258,MATCH(MOD(INDEX(Capacity!$V$3:$W$258,MATCH(INDEX($J50:$FE50,1,$FJ50),Capacity!$V$3:$V$258,0),2)+HT$9,255),Capacity!$S$3:$S$258,0),2)))</f>
        <v/>
      </c>
      <c r="HU51" t="str">
        <f>IF(HU50="","",IF($FI50="Y",0,INDEX(Capacity!$S$3:$T$258,MATCH(MOD(INDEX(Capacity!$V$3:$W$258,MATCH(INDEX($J50:$FE50,1,$FJ50),Capacity!$V$3:$V$258,0),2)+HU$9,255),Capacity!$S$3:$S$258,0),2)))</f>
        <v/>
      </c>
      <c r="HV51" t="str">
        <f>IF(HV50="","",IF($FI50="Y",0,INDEX(Capacity!$S$3:$T$258,MATCH(MOD(INDEX(Capacity!$V$3:$W$258,MATCH(INDEX($J50:$FE50,1,$FJ50),Capacity!$V$3:$V$258,0),2)+HV$9,255),Capacity!$S$3:$S$258,0),2)))</f>
        <v/>
      </c>
      <c r="HW51" t="str">
        <f>IF(HW50="","",IF($FI50="Y",0,INDEX(Capacity!$S$3:$T$258,MATCH(MOD(INDEX(Capacity!$V$3:$W$258,MATCH(INDEX($J50:$FE50,1,$FJ50),Capacity!$V$3:$V$258,0),2)+HW$9,255),Capacity!$S$3:$S$258,0),2)))</f>
        <v/>
      </c>
      <c r="HX51" t="str">
        <f>IF(HX50="","",IF($FI50="Y",0,INDEX(Capacity!$S$3:$T$258,MATCH(MOD(INDEX(Capacity!$V$3:$W$258,MATCH(INDEX($J50:$FE50,1,$FJ50),Capacity!$V$3:$V$258,0),2)+HX$9,255),Capacity!$S$3:$S$258,0),2)))</f>
        <v/>
      </c>
      <c r="HY51" t="str">
        <f>IF(HY50="","",IF($FI50="Y",0,INDEX(Capacity!$S$3:$T$258,MATCH(MOD(INDEX(Capacity!$V$3:$W$258,MATCH(INDEX($J50:$FE50,1,$FJ50),Capacity!$V$3:$V$258,0),2)+HY$9,255),Capacity!$S$3:$S$258,0),2)))</f>
        <v/>
      </c>
      <c r="HZ51" t="str">
        <f>IF(HZ50="","",IF($FI50="Y",0,INDEX(Capacity!$S$3:$T$258,MATCH(MOD(INDEX(Capacity!$V$3:$W$258,MATCH(INDEX($J50:$FE50,1,$FJ50),Capacity!$V$3:$V$258,0),2)+HZ$9,255),Capacity!$S$3:$S$258,0),2)))</f>
        <v/>
      </c>
      <c r="IA51" t="str">
        <f>IF(IA50="","",IF($FI50="Y",0,INDEX(Capacity!$S$3:$T$258,MATCH(MOD(INDEX(Capacity!$V$3:$W$258,MATCH(INDEX($J50:$FE50,1,$FJ50),Capacity!$V$3:$V$258,0),2)+IA$9,255),Capacity!$S$3:$S$258,0),2)))</f>
        <v/>
      </c>
      <c r="IB51" t="str">
        <f>IF(IB50="","",IF($FI50="Y",0,INDEX(Capacity!$S$3:$T$258,MATCH(MOD(INDEX(Capacity!$V$3:$W$258,MATCH(INDEX($J50:$FE50,1,$FJ50),Capacity!$V$3:$V$258,0),2)+IB$9,255),Capacity!$S$3:$S$258,0),2)))</f>
        <v/>
      </c>
      <c r="IC51" t="str">
        <f>IF(IC50="","",IF($FI50="Y",0,INDEX(Capacity!$S$3:$T$258,MATCH(MOD(INDEX(Capacity!$V$3:$W$258,MATCH(INDEX($J50:$FE50,1,$FJ50),Capacity!$V$3:$V$258,0),2)+IC$9,255),Capacity!$S$3:$S$258,0),2)))</f>
        <v/>
      </c>
      <c r="ID51" t="str">
        <f>IF(ID50="","",IF($FI50="Y",0,INDEX(Capacity!$S$3:$T$258,MATCH(MOD(INDEX(Capacity!$V$3:$W$258,MATCH(INDEX($J50:$FE50,1,$FJ50),Capacity!$V$3:$V$258,0),2)+ID$9,255),Capacity!$S$3:$S$258,0),2)))</f>
        <v/>
      </c>
      <c r="IE51" t="str">
        <f>IF(IE50="","",IF($FI50="Y",0,INDEX(Capacity!$S$3:$T$258,MATCH(MOD(INDEX(Capacity!$V$3:$W$258,MATCH(INDEX($J50:$FE50,1,$FJ50),Capacity!$V$3:$V$258,0),2)+IE$9,255),Capacity!$S$3:$S$258,0),2)))</f>
        <v/>
      </c>
      <c r="IF51" t="str">
        <f>IF(IF50="","",IF($FI50="Y",0,INDEX(Capacity!$S$3:$T$258,MATCH(MOD(INDEX(Capacity!$V$3:$W$258,MATCH(INDEX($J50:$FE50,1,$FJ50),Capacity!$V$3:$V$258,0),2)+IF$9,255),Capacity!$S$3:$S$258,0),2)))</f>
        <v/>
      </c>
      <c r="IG51" t="str">
        <f>IF(IG50="","",IF($FI50="Y",0,INDEX(Capacity!$S$3:$T$258,MATCH(MOD(INDEX(Capacity!$V$3:$W$258,MATCH(INDEX($J50:$FE50,1,$FJ50),Capacity!$V$3:$V$258,0),2)+IG$9,255),Capacity!$S$3:$S$258,0),2)))</f>
        <v/>
      </c>
      <c r="IH51" t="str">
        <f>IF(IH50="","",IF($FI50="Y",0,INDEX(Capacity!$S$3:$T$258,MATCH(MOD(INDEX(Capacity!$V$3:$W$258,MATCH(INDEX($J50:$FE50,1,$FJ50),Capacity!$V$3:$V$258,0),2)+IH$9,255),Capacity!$S$3:$S$258,0),2)))</f>
        <v/>
      </c>
      <c r="II51" t="str">
        <f>IF(II50="","",IF($FI50="Y",0,INDEX(Capacity!$S$3:$T$258,MATCH(MOD(INDEX(Capacity!$V$3:$W$258,MATCH(INDEX($J50:$FE50,1,$FJ50),Capacity!$V$3:$V$258,0),2)+II$9,255),Capacity!$S$3:$S$258,0),2)))</f>
        <v/>
      </c>
      <c r="IJ51" t="str">
        <f>IF(IJ50="","",IF($FI50="Y",0,INDEX(Capacity!$S$3:$T$258,MATCH(MOD(INDEX(Capacity!$V$3:$W$258,MATCH(INDEX($J50:$FE50,1,$FJ50),Capacity!$V$3:$V$258,0),2)+IJ$9,255),Capacity!$S$3:$S$258,0),2)))</f>
        <v/>
      </c>
      <c r="IK51" t="str">
        <f>IF(IK50="","",IF($FI50="Y",0,INDEX(Capacity!$S$3:$T$258,MATCH(MOD(INDEX(Capacity!$V$3:$W$258,MATCH(INDEX($J50:$FE50,1,$FJ50),Capacity!$V$3:$V$258,0),2)+IK$9,255),Capacity!$S$3:$S$258,0),2)))</f>
        <v/>
      </c>
      <c r="IL51" t="str">
        <f>IF(IL50="","",IF($FI50="Y",0,INDEX(Capacity!$S$3:$T$258,MATCH(MOD(INDEX(Capacity!$V$3:$W$258,MATCH(INDEX($J50:$FE50,1,$FJ50),Capacity!$V$3:$V$258,0),2)+IL$9,255),Capacity!$S$3:$S$258,0),2)))</f>
        <v/>
      </c>
      <c r="IM51" t="str">
        <f>IF(IM50="","",IF($FI50="Y",0,INDEX(Capacity!$S$3:$T$258,MATCH(MOD(INDEX(Capacity!$V$3:$W$258,MATCH(INDEX($J50:$FE50,1,$FJ50),Capacity!$V$3:$V$258,0),2)+IM$9,255),Capacity!$S$3:$S$258,0),2)))</f>
        <v/>
      </c>
      <c r="IN51" t="str">
        <f>IF(IN50="","",IF($FI50="Y",0,INDEX(Capacity!$S$3:$T$258,MATCH(MOD(INDEX(Capacity!$V$3:$W$258,MATCH(INDEX($J50:$FE50,1,$FJ50),Capacity!$V$3:$V$258,0),2)+IN$9,255),Capacity!$S$3:$S$258,0),2)))</f>
        <v/>
      </c>
      <c r="IO51" t="str">
        <f>IF(IO50="","",IF($FI50="Y",0,INDEX(Capacity!$S$3:$T$258,MATCH(MOD(INDEX(Capacity!$V$3:$W$258,MATCH(INDEX($J50:$FE50,1,$FJ50),Capacity!$V$3:$V$258,0),2)+IO$9,255),Capacity!$S$3:$S$258,0),2)))</f>
        <v/>
      </c>
      <c r="IP51" t="str">
        <f>IF(IP50="","",IF($FI50="Y",0,INDEX(Capacity!$S$3:$T$258,MATCH(MOD(INDEX(Capacity!$V$3:$W$258,MATCH(INDEX($J50:$FE50,1,$FJ50),Capacity!$V$3:$V$258,0),2)+IP$9,255),Capacity!$S$3:$S$258,0),2)))</f>
        <v/>
      </c>
      <c r="IQ51" t="str">
        <f>IF(IQ50="","",IF($FI50="Y",0,INDEX(Capacity!$S$3:$T$258,MATCH(MOD(INDEX(Capacity!$V$3:$W$258,MATCH(INDEX($J50:$FE50,1,$FJ50),Capacity!$V$3:$V$258,0),2)+IQ$9,255),Capacity!$S$3:$S$258,0),2)))</f>
        <v/>
      </c>
      <c r="IR51" t="str">
        <f>IF(IR50="","",IF($FI50="Y",0,INDEX(Capacity!$S$3:$T$258,MATCH(MOD(INDEX(Capacity!$V$3:$W$258,MATCH(INDEX($J50:$FE50,1,$FJ50),Capacity!$V$3:$V$258,0),2)+IR$9,255),Capacity!$S$3:$S$258,0),2)))</f>
        <v/>
      </c>
      <c r="IS51" t="str">
        <f>IF(IS50="","",IF($FI50="Y",0,INDEX(Capacity!$S$3:$T$258,MATCH(MOD(INDEX(Capacity!$V$3:$W$258,MATCH(INDEX($J50:$FE50,1,$FJ50),Capacity!$V$3:$V$258,0),2)+IS$9,255),Capacity!$S$3:$S$258,0),2)))</f>
        <v/>
      </c>
      <c r="IT51" t="str">
        <f>IF(IT50="","",IF($FI50="Y",0,INDEX(Capacity!$S$3:$T$258,MATCH(MOD(INDEX(Capacity!$V$3:$W$258,MATCH(INDEX($J50:$FE50,1,$FJ50),Capacity!$V$3:$V$258,0),2)+IT$9,255),Capacity!$S$3:$S$258,0),2)))</f>
        <v/>
      </c>
      <c r="IU51" t="str">
        <f>IF(IU50="","",IF($FI50="Y",0,INDEX(Capacity!$S$3:$T$258,MATCH(MOD(INDEX(Capacity!$V$3:$W$258,MATCH(INDEX($J50:$FE50,1,$FJ50),Capacity!$V$3:$V$258,0),2)+IU$9,255),Capacity!$S$3:$S$258,0),2)))</f>
        <v/>
      </c>
      <c r="IV51" t="str">
        <f>IF(IV50="","",IF($FI50="Y",0,INDEX(Capacity!$S$3:$T$258,MATCH(MOD(INDEX(Capacity!$V$3:$W$258,MATCH(INDEX($J50:$FE50,1,$FJ50),Capacity!$V$3:$V$258,0),2)+IV$9,255),Capacity!$S$3:$S$258,0),2)))</f>
        <v/>
      </c>
      <c r="IW51" t="str">
        <f>IF(IW50="","",IF($FI50="Y",0,INDEX(Capacity!$S$3:$T$258,MATCH(MOD(INDEX(Capacity!$V$3:$W$258,MATCH(INDEX($J50:$FE50,1,$FJ50),Capacity!$V$3:$V$258,0),2)+IW$9,255),Capacity!$S$3:$S$258,0),2)))</f>
        <v/>
      </c>
      <c r="IX51" t="str">
        <f>IF(IX50="","",IF($FI50="Y",0,INDEX(Capacity!$S$3:$T$258,MATCH(MOD(INDEX(Capacity!$V$3:$W$258,MATCH(INDEX($J50:$FE50,1,$FJ50),Capacity!$V$3:$V$258,0),2)+IX$9,255),Capacity!$S$3:$S$258,0),2)))</f>
        <v/>
      </c>
      <c r="IY51" t="str">
        <f>IF(IY50="","",IF($FI50="Y",0,INDEX(Capacity!$S$3:$T$258,MATCH(MOD(INDEX(Capacity!$V$3:$W$258,MATCH(INDEX($J50:$FE50,1,$FJ50),Capacity!$V$3:$V$258,0),2)+IY$9,255),Capacity!$S$3:$S$258,0),2)))</f>
        <v/>
      </c>
      <c r="IZ51" t="str">
        <f>IF(IZ50="","",IF($FI50="Y",0,INDEX(Capacity!$S$3:$T$258,MATCH(MOD(INDEX(Capacity!$V$3:$W$258,MATCH(INDEX($J50:$FE50,1,$FJ50),Capacity!$V$3:$V$258,0),2)+IZ$9,255),Capacity!$S$3:$S$258,0),2)))</f>
        <v/>
      </c>
      <c r="JA51" t="str">
        <f>IF(JA50="","",IF($FI50="Y",0,INDEX(Capacity!$S$3:$T$258,MATCH(MOD(INDEX(Capacity!$V$3:$W$258,MATCH(INDEX($J50:$FE50,1,$FJ50),Capacity!$V$3:$V$258,0),2)+JA$9,255),Capacity!$S$3:$S$258,0),2)))</f>
        <v/>
      </c>
      <c r="JB51" t="str">
        <f>IF(JB50="","",IF($FI50="Y",0,INDEX(Capacity!$S$3:$T$258,MATCH(MOD(INDEX(Capacity!$V$3:$W$258,MATCH(INDEX($J50:$FE50,1,$FJ50),Capacity!$V$3:$V$258,0),2)+JB$9,255),Capacity!$S$3:$S$258,0),2)))</f>
        <v/>
      </c>
      <c r="JC51" t="str">
        <f>IF(JC50="","",IF($FI50="Y",0,INDEX(Capacity!$S$3:$T$258,MATCH(MOD(INDEX(Capacity!$V$3:$W$258,MATCH(INDEX($J50:$FE50,1,$FJ50),Capacity!$V$3:$V$258,0),2)+JC$9,255),Capacity!$S$3:$S$258,0),2)))</f>
        <v/>
      </c>
      <c r="JD51" t="str">
        <f>IF(JD50="","",IF($FI50="Y",0,INDEX(Capacity!$S$3:$T$258,MATCH(MOD(INDEX(Capacity!$V$3:$W$258,MATCH(INDEX($J50:$FE50,1,$FJ50),Capacity!$V$3:$V$258,0),2)+JD$9,255),Capacity!$S$3:$S$258,0),2)))</f>
        <v/>
      </c>
      <c r="JE51" t="str">
        <f>IF(JE50="","",IF($FI50="Y",0,INDEX(Capacity!$S$3:$T$258,MATCH(MOD(INDEX(Capacity!$V$3:$W$258,MATCH(INDEX($J50:$FE50,1,$FJ50),Capacity!$V$3:$V$258,0),2)+JE$9,255),Capacity!$S$3:$S$258,0),2)))</f>
        <v/>
      </c>
      <c r="JF51" t="str">
        <f>IF(JF50="","",IF($FI50="Y",0,INDEX(Capacity!$S$3:$T$258,MATCH(MOD(INDEX(Capacity!$V$3:$W$258,MATCH(INDEX($J50:$FE50,1,$FJ50),Capacity!$V$3:$V$258,0),2)+JF$9,255),Capacity!$S$3:$S$258,0),2)))</f>
        <v/>
      </c>
      <c r="JG51" t="str">
        <f>IF(JG50="","",IF($FI50="Y",0,INDEX(Capacity!$S$3:$T$258,MATCH(MOD(INDEX(Capacity!$V$3:$W$258,MATCH(INDEX($J50:$FE50,1,$FJ50),Capacity!$V$3:$V$258,0),2)+JG$9,255),Capacity!$S$3:$S$258,0),2)))</f>
        <v/>
      </c>
      <c r="JH51" t="str">
        <f>IF(JH50="","",IF($FI50="Y",0,INDEX(Capacity!$S$3:$T$258,MATCH(MOD(INDEX(Capacity!$V$3:$W$258,MATCH(INDEX($J50:$FE50,1,$FJ50),Capacity!$V$3:$V$258,0),2)+JH$9,255),Capacity!$S$3:$S$258,0),2)))</f>
        <v/>
      </c>
      <c r="JI51" t="str">
        <f>IF(JI50="","",IF($FI50="Y",0,INDEX(Capacity!$S$3:$T$258,MATCH(MOD(INDEX(Capacity!$V$3:$W$258,MATCH(INDEX($J50:$FE50,1,$FJ50),Capacity!$V$3:$V$258,0),2)+JI$9,255),Capacity!$S$3:$S$258,0),2)))</f>
        <v/>
      </c>
      <c r="JJ51" t="str">
        <f>IF(JJ50="","",IF($FI50="Y",0,INDEX(Capacity!$S$3:$T$258,MATCH(MOD(INDEX(Capacity!$V$3:$W$258,MATCH(INDEX($J50:$FE50,1,$FJ50),Capacity!$V$3:$V$258,0),2)+JJ$9,255),Capacity!$S$3:$S$258,0),2)))</f>
        <v/>
      </c>
      <c r="JK51" t="str">
        <f>IF(JK50="","",IF($FI50="Y",0,INDEX(Capacity!$S$3:$T$258,MATCH(MOD(INDEX(Capacity!$V$3:$W$258,MATCH(INDEX($J50:$FE50,1,$FJ50),Capacity!$V$3:$V$258,0),2)+JK$9,255),Capacity!$S$3:$S$258,0),2)))</f>
        <v/>
      </c>
      <c r="JL51" t="str">
        <f>IF(JL50="","",IF($FI50="Y",0,INDEX(Capacity!$S$3:$T$258,MATCH(MOD(INDEX(Capacity!$V$3:$W$258,MATCH(INDEX($J50:$FE50,1,$FJ50),Capacity!$V$3:$V$258,0),2)+JL$9,255),Capacity!$S$3:$S$258,0),2)))</f>
        <v/>
      </c>
      <c r="JM51" t="str">
        <f>IF(JM50="","",IF($FI50="Y",0,INDEX(Capacity!$S$3:$T$258,MATCH(MOD(INDEX(Capacity!$V$3:$W$258,MATCH(INDEX($J50:$FE50,1,$FJ50),Capacity!$V$3:$V$258,0),2)+JM$9,255),Capacity!$S$3:$S$258,0),2)))</f>
        <v/>
      </c>
      <c r="JN51" t="str">
        <f>IF(JN50="","",IF($FI50="Y",0,INDEX(Capacity!$S$3:$T$258,MATCH(MOD(INDEX(Capacity!$V$3:$W$258,MATCH(INDEX($J50:$FE50,1,$FJ50),Capacity!$V$3:$V$258,0),2)+JN$9,255),Capacity!$S$3:$S$258,0),2)))</f>
        <v/>
      </c>
      <c r="JO51" t="str">
        <f>IF(JO50="","",IF($FI50="Y",0,INDEX(Capacity!$S$3:$T$258,MATCH(MOD(INDEX(Capacity!$V$3:$W$258,MATCH(INDEX($J50:$FE50,1,$FJ50),Capacity!$V$3:$V$258,0),2)+JO$9,255),Capacity!$S$3:$S$258,0),2)))</f>
        <v/>
      </c>
      <c r="JP51" t="str">
        <f>IF(JP50="","",IF($FI50="Y",0,INDEX(Capacity!$S$3:$T$258,MATCH(MOD(INDEX(Capacity!$V$3:$W$258,MATCH(INDEX($J50:$FE50,1,$FJ50),Capacity!$V$3:$V$258,0),2)+JP$9,255),Capacity!$S$3:$S$258,0),2)))</f>
        <v/>
      </c>
      <c r="JQ51" t="str">
        <f>IF(JQ50="","",IF($FI50="Y",0,INDEX(Capacity!$S$3:$T$258,MATCH(MOD(INDEX(Capacity!$V$3:$W$258,MATCH(INDEX($J50:$FE50,1,$FJ50),Capacity!$V$3:$V$258,0),2)+JQ$9,255),Capacity!$S$3:$S$258,0),2)))</f>
        <v/>
      </c>
      <c r="JR51" t="str">
        <f>IF(JR50="","",IF($FI50="Y",0,INDEX(Capacity!$S$3:$T$258,MATCH(MOD(INDEX(Capacity!$V$3:$W$258,MATCH(INDEX($J50:$FE50,1,$FJ50),Capacity!$V$3:$V$258,0),2)+JR$9,255),Capacity!$S$3:$S$258,0),2)))</f>
        <v/>
      </c>
      <c r="JS51" t="str">
        <f>IF(JS50="","",IF($FI50="Y",0,INDEX(Capacity!$S$3:$T$258,MATCH(MOD(INDEX(Capacity!$V$3:$W$258,MATCH(INDEX($J50:$FE50,1,$FJ50),Capacity!$V$3:$V$258,0),2)+JS$9,255),Capacity!$S$3:$S$258,0),2)))</f>
        <v/>
      </c>
      <c r="JT51" t="str">
        <f>IF(JT50="","",IF($FI50="Y",0,INDEX(Capacity!$S$3:$T$258,MATCH(MOD(INDEX(Capacity!$V$3:$W$258,MATCH(INDEX($J50:$FE50,1,$FJ50),Capacity!$V$3:$V$258,0),2)+JT$9,255),Capacity!$S$3:$S$258,0),2)))</f>
        <v/>
      </c>
      <c r="JU51" t="str">
        <f>IF(JU50="","",IF($FI50="Y",0,INDEX(Capacity!$S$3:$T$258,MATCH(MOD(INDEX(Capacity!$V$3:$W$258,MATCH(INDEX($J50:$FE50,1,$FJ50),Capacity!$V$3:$V$258,0),2)+JU$9,255),Capacity!$S$3:$S$258,0),2)))</f>
        <v/>
      </c>
      <c r="JV51" t="str">
        <f>IF(JV50="","",IF($FI50="Y",0,INDEX(Capacity!$S$3:$T$258,MATCH(MOD(INDEX(Capacity!$V$3:$W$258,MATCH(INDEX($J50:$FE50,1,$FJ50),Capacity!$V$3:$V$258,0),2)+JV$9,255),Capacity!$S$3:$S$258,0),2)))</f>
        <v/>
      </c>
      <c r="JW51" t="str">
        <f>IF(JW50="","",IF($FI50="Y",0,INDEX(Capacity!$S$3:$T$258,MATCH(MOD(INDEX(Capacity!$V$3:$W$258,MATCH(INDEX($J50:$FE50,1,$FJ50),Capacity!$V$3:$V$258,0),2)+JW$9,255),Capacity!$S$3:$S$258,0),2)))</f>
        <v/>
      </c>
      <c r="JX51" t="str">
        <f>IF(JX50="","",IF($FI50="Y",0,INDEX(Capacity!$S$3:$T$258,MATCH(MOD(INDEX(Capacity!$V$3:$W$258,MATCH(INDEX($J50:$FE50,1,$FJ50),Capacity!$V$3:$V$258,0),2)+JX$9,255),Capacity!$S$3:$S$258,0),2)))</f>
        <v/>
      </c>
      <c r="JY51" t="str">
        <f>IF(JY50="","",IF($FI50="Y",0,INDEX(Capacity!$S$3:$T$258,MATCH(MOD(INDEX(Capacity!$V$3:$W$258,MATCH(INDEX($J50:$FE50,1,$FJ50),Capacity!$V$3:$V$258,0),2)+JY$9,255),Capacity!$S$3:$S$258,0),2)))</f>
        <v/>
      </c>
      <c r="JZ51" t="str">
        <f>IF(JZ50="","",IF($FI50="Y",0,INDEX(Capacity!$S$3:$T$258,MATCH(MOD(INDEX(Capacity!$V$3:$W$258,MATCH(INDEX($J50:$FE50,1,$FJ50),Capacity!$V$3:$V$258,0),2)+JZ$9,255),Capacity!$S$3:$S$258,0),2)))</f>
        <v/>
      </c>
      <c r="KA51" t="str">
        <f>IF(KA50="","",IF($FI50="Y",0,INDEX(Capacity!$S$3:$T$258,MATCH(MOD(INDEX(Capacity!$V$3:$W$258,MATCH(INDEX($J50:$FE50,1,$FJ50),Capacity!$V$3:$V$258,0),2)+KA$9,255),Capacity!$S$3:$S$258,0),2)))</f>
        <v/>
      </c>
      <c r="KB51" t="str">
        <f>IF(KB50="","",IF($FI50="Y",0,INDEX(Capacity!$S$3:$T$258,MATCH(MOD(INDEX(Capacity!$V$3:$W$258,MATCH(INDEX($J50:$FE50,1,$FJ50),Capacity!$V$3:$V$258,0),2)+KB$9,255),Capacity!$S$3:$S$258,0),2)))</f>
        <v/>
      </c>
      <c r="KC51" t="str">
        <f>IF(KC50="","",IF($FI50="Y",0,INDEX(Capacity!$S$3:$T$258,MATCH(MOD(INDEX(Capacity!$V$3:$W$258,MATCH(INDEX($J50:$FE50,1,$FJ50),Capacity!$V$3:$V$258,0),2)+KC$9,255),Capacity!$S$3:$S$258,0),2)))</f>
        <v/>
      </c>
      <c r="KD51" t="str">
        <f>IF(KD50="","",IF($FI50="Y",0,INDEX(Capacity!$S$3:$T$258,MATCH(MOD(INDEX(Capacity!$V$3:$W$258,MATCH(INDEX($J50:$FE50,1,$FJ50),Capacity!$V$3:$V$258,0),2)+KD$9,255),Capacity!$S$3:$S$258,0),2)))</f>
        <v/>
      </c>
      <c r="KE51" t="str">
        <f>IF(KE50="","",IF($FI50="Y",0,INDEX(Capacity!$S$3:$T$258,MATCH(MOD(INDEX(Capacity!$V$3:$W$258,MATCH(INDEX($J50:$FE50,1,$FJ50),Capacity!$V$3:$V$258,0),2)+KE$9,255),Capacity!$S$3:$S$258,0),2)))</f>
        <v/>
      </c>
      <c r="KF51" t="str">
        <f>IF(KF50="","",IF($FI50="Y",0,INDEX(Capacity!$S$3:$T$258,MATCH(MOD(INDEX(Capacity!$V$3:$W$258,MATCH(INDEX($J50:$FE50,1,$FJ50),Capacity!$V$3:$V$258,0),2)+KF$9,255),Capacity!$S$3:$S$258,0),2)))</f>
        <v/>
      </c>
      <c r="KG51" t="str">
        <f>IF(KG50="","",IF($FI50="Y",0,INDEX(Capacity!$S$3:$T$258,MATCH(MOD(INDEX(Capacity!$V$3:$W$258,MATCH(INDEX($J50:$FE50,1,$FJ50),Capacity!$V$3:$V$258,0),2)+KG$9,255),Capacity!$S$3:$S$258,0),2)))</f>
        <v/>
      </c>
      <c r="KH51" t="str">
        <f>IF(KH50="","",IF($FI50="Y",0,INDEX(Capacity!$S$3:$T$258,MATCH(MOD(INDEX(Capacity!$V$3:$W$258,MATCH(INDEX($J50:$FE50,1,$FJ50),Capacity!$V$3:$V$258,0),2)+KH$9,255),Capacity!$S$3:$S$258,0),2)))</f>
        <v/>
      </c>
      <c r="KI51" t="str">
        <f>IF(KI50="","",IF($FI50="Y",0,INDEX(Capacity!$S$3:$T$258,MATCH(MOD(INDEX(Capacity!$V$3:$W$258,MATCH(INDEX($J50:$FE50,1,$FJ50),Capacity!$V$3:$V$258,0),2)+KI$9,255),Capacity!$S$3:$S$258,0),2)))</f>
        <v/>
      </c>
      <c r="KJ51" t="str">
        <f>IF(KJ50="","",IF($FI50="Y",0,INDEX(Capacity!$S$3:$T$258,MATCH(MOD(INDEX(Capacity!$V$3:$W$258,MATCH(INDEX($J50:$FE50,1,$FJ50),Capacity!$V$3:$V$258,0),2)+KJ$9,255),Capacity!$S$3:$S$258,0),2)))</f>
        <v/>
      </c>
      <c r="KK51" t="str">
        <f>IF(KK50="","",IF($FI50="Y",0,INDEX(Capacity!$S$3:$T$258,MATCH(MOD(INDEX(Capacity!$V$3:$W$258,MATCH(INDEX($J50:$FE50,1,$FJ50),Capacity!$V$3:$V$258,0),2)+KK$9,255),Capacity!$S$3:$S$258,0),2)))</f>
        <v/>
      </c>
      <c r="KL51" t="str">
        <f>IF(KL50="","",IF($FI50="Y",0,INDEX(Capacity!$S$3:$T$258,MATCH(MOD(INDEX(Capacity!$V$3:$W$258,MATCH(INDEX($J50:$FE50,1,$FJ50),Capacity!$V$3:$V$258,0),2)+KL$9,255),Capacity!$S$3:$S$258,0),2)))</f>
        <v/>
      </c>
      <c r="KM51" t="str">
        <f>IF(KM50="","",IF($FI50="Y",0,INDEX(Capacity!$S$3:$T$258,MATCH(MOD(INDEX(Capacity!$V$3:$W$258,MATCH(INDEX($J50:$FE50,1,$FJ50),Capacity!$V$3:$V$258,0),2)+KM$9,255),Capacity!$S$3:$S$258,0),2)))</f>
        <v/>
      </c>
      <c r="KN51" t="str">
        <f>IF(KN50="","",IF($FI50="Y",0,INDEX(Capacity!$S$3:$T$258,MATCH(MOD(INDEX(Capacity!$V$3:$W$258,MATCH(INDEX($J50:$FE50,1,$FJ50),Capacity!$V$3:$V$258,0),2)+KN$9,255),Capacity!$S$3:$S$258,0),2)))</f>
        <v/>
      </c>
      <c r="KO51" t="str">
        <f>IF(KO50="","",IF($FI50="Y",0,INDEX(Capacity!$S$3:$T$258,MATCH(MOD(INDEX(Capacity!$V$3:$W$258,MATCH(INDEX($J50:$FE50,1,$FJ50),Capacity!$V$3:$V$258,0),2)+KO$9,255),Capacity!$S$3:$S$258,0),2)))</f>
        <v/>
      </c>
      <c r="KP51" t="str">
        <f>IF(KP50="","",IF($FI50="Y",0,INDEX(Capacity!$S$3:$T$258,MATCH(MOD(INDEX(Capacity!$V$3:$W$258,MATCH(INDEX($J50:$FE50,1,$FJ50),Capacity!$V$3:$V$258,0),2)+KP$9,255),Capacity!$S$3:$S$258,0),2)))</f>
        <v/>
      </c>
      <c r="KQ51" t="str">
        <f>IF(KQ50="","",IF($FI50="Y",0,INDEX(Capacity!$S$3:$T$258,MATCH(MOD(INDEX(Capacity!$V$3:$W$258,MATCH(INDEX($J50:$FE50,1,$FJ50),Capacity!$V$3:$V$258,0),2)+KQ$9,255),Capacity!$S$3:$S$258,0),2)))</f>
        <v/>
      </c>
      <c r="KR51" t="str">
        <f>IF(KR50="","",IF($FI50="Y",0,INDEX(Capacity!$S$3:$T$258,MATCH(MOD(INDEX(Capacity!$V$3:$W$258,MATCH(INDEX($J50:$FE50,1,$FJ50),Capacity!$V$3:$V$258,0),2)+KR$9,255),Capacity!$S$3:$S$258,0),2)))</f>
        <v/>
      </c>
      <c r="KS51" t="str">
        <f>IF(KS50="","",IF($FI50="Y",0,INDEX(Capacity!$S$3:$T$258,MATCH(MOD(INDEX(Capacity!$V$3:$W$258,MATCH(INDEX($J50:$FE50,1,$FJ50),Capacity!$V$3:$V$258,0),2)+KS$9,255),Capacity!$S$3:$S$258,0),2)))</f>
        <v/>
      </c>
      <c r="KT51" t="str">
        <f>IF(KT50="","",IF($FI50="Y",0,INDEX(Capacity!$S$3:$T$258,MATCH(MOD(INDEX(Capacity!$V$3:$W$258,MATCH(INDEX($J50:$FE50,1,$FJ50),Capacity!$V$3:$V$258,0),2)+KT$9,255),Capacity!$S$3:$S$258,0),2)))</f>
        <v/>
      </c>
      <c r="KU51" t="str">
        <f>IF(KU50="","",IF($FI50="Y",0,INDEX(Capacity!$S$3:$T$258,MATCH(MOD(INDEX(Capacity!$V$3:$W$258,MATCH(INDEX($J50:$FE50,1,$FJ50),Capacity!$V$3:$V$258,0),2)+KU$9,255),Capacity!$S$3:$S$258,0),2)))</f>
        <v/>
      </c>
      <c r="KV51" t="str">
        <f>IF(KV50="","",IF($FI50="Y",0,INDEX(Capacity!$S$3:$T$258,MATCH(MOD(INDEX(Capacity!$V$3:$W$258,MATCH(INDEX($J50:$FE50,1,$FJ50),Capacity!$V$3:$V$258,0),2)+KV$9,255),Capacity!$S$3:$S$258,0),2)))</f>
        <v/>
      </c>
      <c r="KW51" t="str">
        <f>IF(KW50="","",IF($FI50="Y",0,INDEX(Capacity!$S$3:$T$258,MATCH(MOD(INDEX(Capacity!$V$3:$W$258,MATCH(INDEX($J50:$FE50,1,$FJ50),Capacity!$V$3:$V$258,0),2)+KW$9,255),Capacity!$S$3:$S$258,0),2)))</f>
        <v/>
      </c>
      <c r="KX51" t="str">
        <f>IF(KX50="","",IF($FI50="Y",0,INDEX(Capacity!$S$3:$T$258,MATCH(MOD(INDEX(Capacity!$V$3:$W$258,MATCH(INDEX($J50:$FE50,1,$FJ50),Capacity!$V$3:$V$258,0),2)+KX$9,255),Capacity!$S$3:$S$258,0),2)))</f>
        <v/>
      </c>
      <c r="KY51" t="str">
        <f>IF(KY50="","",IF($FI50="Y",0,INDEX(Capacity!$S$3:$T$258,MATCH(MOD(INDEX(Capacity!$V$3:$W$258,MATCH(INDEX($J50:$FE50,1,$FJ50),Capacity!$V$3:$V$258,0),2)+KY$9,255),Capacity!$S$3:$S$258,0),2)))</f>
        <v/>
      </c>
      <c r="KZ51" t="str">
        <f>IF(KZ50="","",IF($FI50="Y",0,INDEX(Capacity!$S$3:$T$258,MATCH(MOD(INDEX(Capacity!$V$3:$W$258,MATCH(INDEX($J50:$FE50,1,$FJ50),Capacity!$V$3:$V$258,0),2)+KZ$9,255),Capacity!$S$3:$S$258,0),2)))</f>
        <v/>
      </c>
      <c r="LA51" t="str">
        <f>IF(LA50="","",IF($FI50="Y",0,INDEX(Capacity!$S$3:$T$258,MATCH(MOD(INDEX(Capacity!$V$3:$W$258,MATCH(INDEX($J50:$FE50,1,$FJ50),Capacity!$V$3:$V$258,0),2)+LA$9,255),Capacity!$S$3:$S$258,0),2)))</f>
        <v/>
      </c>
      <c r="LB51" t="str">
        <f>IF(LB50="","",IF($FI50="Y",0,INDEX(Capacity!$S$3:$T$258,MATCH(MOD(INDEX(Capacity!$V$3:$W$258,MATCH(INDEX($J50:$FE50,1,$FJ50),Capacity!$V$3:$V$258,0),2)+LB$9,255),Capacity!$S$3:$S$258,0),2)))</f>
        <v/>
      </c>
      <c r="LC51" t="str">
        <f>IF(LC50="","",IF($FI50="Y",0,INDEX(Capacity!$S$3:$T$258,MATCH(MOD(INDEX(Capacity!$V$3:$W$258,MATCH(INDEX($J50:$FE50,1,$FJ50),Capacity!$V$3:$V$258,0),2)+LC$9,255),Capacity!$S$3:$S$258,0),2)))</f>
        <v/>
      </c>
      <c r="LD51" t="str">
        <f>IF(LD50="","",IF($FI50="Y",0,INDEX(Capacity!$S$3:$T$258,MATCH(MOD(INDEX(Capacity!$V$3:$W$258,MATCH(INDEX($J50:$FE50,1,$FJ50),Capacity!$V$3:$V$258,0),2)+LD$9,255),Capacity!$S$3:$S$258,0),2)))</f>
        <v/>
      </c>
      <c r="LE51" t="str">
        <f>IF(LE50="","",IF($FI50="Y",0,INDEX(Capacity!$S$3:$T$258,MATCH(MOD(INDEX(Capacity!$V$3:$W$258,MATCH(INDEX($J50:$FE50,1,$FJ50),Capacity!$V$3:$V$258,0),2)+LE$9,255),Capacity!$S$3:$S$258,0),2)))</f>
        <v/>
      </c>
      <c r="LF51" t="str">
        <f>IF(LF50="","",IF($FI50="Y",0,INDEX(Capacity!$S$3:$T$258,MATCH(MOD(INDEX(Capacity!$V$3:$W$258,MATCH(INDEX($J50:$FE50,1,$FJ50),Capacity!$V$3:$V$258,0),2)+LF$9,255),Capacity!$S$3:$S$258,0),2)))</f>
        <v/>
      </c>
      <c r="LG51" t="str">
        <f>IF(LG50="","",IF($FI50="Y",0,INDEX(Capacity!$S$3:$T$258,MATCH(MOD(INDEX(Capacity!$V$3:$W$258,MATCH(INDEX($J50:$FE50,1,$FJ50),Capacity!$V$3:$V$258,0),2)+LG$9,255),Capacity!$S$3:$S$258,0),2)))</f>
        <v/>
      </c>
      <c r="LH51" t="str">
        <f>IF(LH50="","",IF($FI50="Y",0,INDEX(Capacity!$S$3:$T$258,MATCH(MOD(INDEX(Capacity!$V$3:$W$258,MATCH(INDEX($J50:$FE50,1,$FJ50),Capacity!$V$3:$V$258,0),2)+LH$9,255),Capacity!$S$3:$S$258,0),2)))</f>
        <v/>
      </c>
    </row>
    <row r="52" spans="9:320" x14ac:dyDescent="0.25">
      <c r="I52" s="7">
        <f t="shared" si="26"/>
        <v>43</v>
      </c>
      <c r="J52" t="str">
        <f t="shared" si="58"/>
        <v/>
      </c>
      <c r="K52" t="str">
        <f t="shared" si="58"/>
        <v/>
      </c>
      <c r="L52" t="str">
        <f t="shared" si="58"/>
        <v/>
      </c>
      <c r="M52" t="str">
        <f t="shared" si="58"/>
        <v/>
      </c>
      <c r="N52" t="str">
        <f t="shared" si="58"/>
        <v/>
      </c>
      <c r="O52" t="str">
        <f t="shared" si="58"/>
        <v/>
      </c>
      <c r="P52" t="str">
        <f t="shared" si="58"/>
        <v/>
      </c>
      <c r="Q52" t="str">
        <f t="shared" si="58"/>
        <v/>
      </c>
      <c r="R52" t="str">
        <f t="shared" si="58"/>
        <v/>
      </c>
      <c r="S52" t="str">
        <f t="shared" si="58"/>
        <v/>
      </c>
      <c r="T52" t="str">
        <f t="shared" si="58"/>
        <v/>
      </c>
      <c r="U52" t="str">
        <f t="shared" si="58"/>
        <v/>
      </c>
      <c r="V52" t="str">
        <f t="shared" si="58"/>
        <v/>
      </c>
      <c r="W52" t="str">
        <f t="shared" si="58"/>
        <v/>
      </c>
      <c r="X52" t="str">
        <f t="shared" si="58"/>
        <v/>
      </c>
      <c r="Y52" t="str">
        <f t="shared" si="56"/>
        <v/>
      </c>
      <c r="Z52" t="str">
        <f t="shared" si="48"/>
        <v/>
      </c>
      <c r="AA52" t="str">
        <f t="shared" si="48"/>
        <v/>
      </c>
      <c r="AB52" t="str">
        <f t="shared" si="48"/>
        <v/>
      </c>
      <c r="AC52" t="str">
        <f t="shared" si="48"/>
        <v/>
      </c>
      <c r="AD52" t="str">
        <f t="shared" si="48"/>
        <v/>
      </c>
      <c r="AE52" t="str">
        <f t="shared" si="48"/>
        <v/>
      </c>
      <c r="AF52" t="str">
        <f t="shared" si="48"/>
        <v/>
      </c>
      <c r="AG52" t="str">
        <f t="shared" si="48"/>
        <v/>
      </c>
      <c r="AH52" t="str">
        <f t="shared" si="48"/>
        <v/>
      </c>
      <c r="AI52" t="str">
        <f t="shared" si="48"/>
        <v/>
      </c>
      <c r="AJ52" t="str">
        <f t="shared" si="48"/>
        <v/>
      </c>
      <c r="AK52" t="str">
        <f t="shared" si="48"/>
        <v/>
      </c>
      <c r="AL52" t="str">
        <f t="shared" si="48"/>
        <v/>
      </c>
      <c r="AM52" t="str">
        <f t="shared" si="48"/>
        <v/>
      </c>
      <c r="AN52" t="str">
        <f t="shared" si="48"/>
        <v/>
      </c>
      <c r="AO52" t="str">
        <f t="shared" si="48"/>
        <v/>
      </c>
      <c r="AP52" t="str">
        <f t="shared" si="53"/>
        <v/>
      </c>
      <c r="AQ52" t="str">
        <f t="shared" si="53"/>
        <v/>
      </c>
      <c r="AR52" t="str">
        <f t="shared" si="53"/>
        <v/>
      </c>
      <c r="AS52" t="str">
        <f t="shared" si="53"/>
        <v/>
      </c>
      <c r="AT52" t="str">
        <f t="shared" si="53"/>
        <v/>
      </c>
      <c r="AU52" t="str">
        <f t="shared" si="53"/>
        <v/>
      </c>
      <c r="AV52" t="str">
        <f t="shared" si="53"/>
        <v/>
      </c>
      <c r="AW52" t="str">
        <f t="shared" si="53"/>
        <v/>
      </c>
      <c r="AX52" t="str">
        <f t="shared" si="53"/>
        <v/>
      </c>
      <c r="AY52" t="str">
        <f t="shared" si="53"/>
        <v/>
      </c>
      <c r="AZ52">
        <f t="shared" si="53"/>
        <v>0</v>
      </c>
      <c r="BA52">
        <f t="shared" si="53"/>
        <v>78</v>
      </c>
      <c r="BB52">
        <f t="shared" si="53"/>
        <v>5</v>
      </c>
      <c r="BC52">
        <f t="shared" si="53"/>
        <v>99</v>
      </c>
      <c r="BD52">
        <f t="shared" si="53"/>
        <v>151</v>
      </c>
      <c r="BE52">
        <f t="shared" si="51"/>
        <v>34</v>
      </c>
      <c r="BF52">
        <f t="shared" si="51"/>
        <v>32</v>
      </c>
      <c r="BG52">
        <f t="shared" si="51"/>
        <v>254</v>
      </c>
      <c r="BH52">
        <f t="shared" si="51"/>
        <v>155</v>
      </c>
      <c r="BI52">
        <f t="shared" si="51"/>
        <v>26</v>
      </c>
      <c r="BJ52">
        <f t="shared" si="51"/>
        <v>222</v>
      </c>
      <c r="BK52">
        <f t="shared" si="51"/>
        <v>0</v>
      </c>
      <c r="BL52">
        <f t="shared" si="51"/>
        <v>0</v>
      </c>
      <c r="BM52">
        <f t="shared" si="51"/>
        <v>0</v>
      </c>
      <c r="BN52">
        <f t="shared" si="51"/>
        <v>0</v>
      </c>
      <c r="BO52">
        <f t="shared" si="51"/>
        <v>0</v>
      </c>
      <c r="BP52">
        <f t="shared" si="51"/>
        <v>0</v>
      </c>
      <c r="BQ52">
        <f t="shared" si="51"/>
        <v>0</v>
      </c>
      <c r="BR52">
        <f t="shared" si="51"/>
        <v>0</v>
      </c>
      <c r="BS52">
        <f t="shared" si="51"/>
        <v>0</v>
      </c>
      <c r="BT52">
        <f t="shared" si="51"/>
        <v>0</v>
      </c>
      <c r="BU52">
        <f t="shared" si="51"/>
        <v>0</v>
      </c>
      <c r="BV52">
        <f t="shared" si="55"/>
        <v>0</v>
      </c>
      <c r="BW52">
        <f t="shared" si="55"/>
        <v>0</v>
      </c>
      <c r="BX52">
        <f t="shared" si="55"/>
        <v>0</v>
      </c>
      <c r="BY52">
        <f t="shared" si="55"/>
        <v>0</v>
      </c>
      <c r="BZ52">
        <f t="shared" si="55"/>
        <v>0</v>
      </c>
      <c r="CA52">
        <f t="shared" si="55"/>
        <v>0</v>
      </c>
      <c r="CB52">
        <f t="shared" si="55"/>
        <v>0</v>
      </c>
      <c r="CC52">
        <f t="shared" si="55"/>
        <v>0</v>
      </c>
      <c r="CD52">
        <f t="shared" si="55"/>
        <v>0</v>
      </c>
      <c r="CE52">
        <f t="shared" si="55"/>
        <v>0</v>
      </c>
      <c r="CF52">
        <f t="shared" si="55"/>
        <v>0</v>
      </c>
      <c r="CG52">
        <f t="shared" si="55"/>
        <v>0</v>
      </c>
      <c r="CH52">
        <f t="shared" si="55"/>
        <v>0</v>
      </c>
      <c r="CI52">
        <f t="shared" si="55"/>
        <v>0</v>
      </c>
      <c r="CJ52">
        <f t="shared" si="55"/>
        <v>0</v>
      </c>
      <c r="CK52">
        <f t="shared" si="55"/>
        <v>0</v>
      </c>
      <c r="CL52">
        <f t="shared" ref="CL52:DA67" si="59">IFERROR(IF(INDEX($FM$10:$LH$118,$I52,$FK52-CL$8+1)="",_xlfn.BITXOR(CL51,0),_xlfn.BITXOR(CL51,INDEX($FM$10:$LH$118,$I52,$FK52-CL$8+1))),"")</f>
        <v>0</v>
      </c>
      <c r="CM52">
        <f t="shared" si="59"/>
        <v>0</v>
      </c>
      <c r="CN52">
        <f t="shared" si="59"/>
        <v>0</v>
      </c>
      <c r="CO52">
        <f t="shared" si="59"/>
        <v>0</v>
      </c>
      <c r="CP52">
        <f t="shared" si="59"/>
        <v>0</v>
      </c>
      <c r="CQ52">
        <f t="shared" si="59"/>
        <v>0</v>
      </c>
      <c r="CR52">
        <f t="shared" si="59"/>
        <v>0</v>
      </c>
      <c r="CS52">
        <f t="shared" si="59"/>
        <v>0</v>
      </c>
      <c r="CT52">
        <f t="shared" si="59"/>
        <v>0</v>
      </c>
      <c r="CU52">
        <f t="shared" si="59"/>
        <v>0</v>
      </c>
      <c r="CV52">
        <f t="shared" si="59"/>
        <v>0</v>
      </c>
      <c r="CW52">
        <f t="shared" si="59"/>
        <v>0</v>
      </c>
      <c r="CX52">
        <f t="shared" si="59"/>
        <v>0</v>
      </c>
      <c r="CY52">
        <f t="shared" si="59"/>
        <v>0</v>
      </c>
      <c r="CZ52">
        <f t="shared" si="59"/>
        <v>0</v>
      </c>
      <c r="DA52">
        <f t="shared" si="59"/>
        <v>0</v>
      </c>
      <c r="DB52">
        <f t="shared" si="49"/>
        <v>0</v>
      </c>
      <c r="DC52">
        <f t="shared" si="49"/>
        <v>0</v>
      </c>
      <c r="DD52">
        <f t="shared" si="49"/>
        <v>0</v>
      </c>
      <c r="DE52">
        <f t="shared" si="49"/>
        <v>0</v>
      </c>
      <c r="DF52">
        <f t="shared" si="57"/>
        <v>0</v>
      </c>
      <c r="DG52">
        <f t="shared" si="57"/>
        <v>0</v>
      </c>
      <c r="DH52">
        <f t="shared" si="57"/>
        <v>0</v>
      </c>
      <c r="DI52">
        <f t="shared" si="57"/>
        <v>0</v>
      </c>
      <c r="DJ52">
        <f t="shared" si="57"/>
        <v>0</v>
      </c>
      <c r="DK52">
        <f t="shared" si="57"/>
        <v>0</v>
      </c>
      <c r="DL52">
        <f t="shared" si="57"/>
        <v>0</v>
      </c>
      <c r="DM52">
        <f t="shared" si="57"/>
        <v>0</v>
      </c>
      <c r="DN52">
        <f t="shared" si="57"/>
        <v>0</v>
      </c>
      <c r="DO52">
        <f t="shared" si="57"/>
        <v>0</v>
      </c>
      <c r="DP52">
        <f t="shared" si="57"/>
        <v>0</v>
      </c>
      <c r="DQ52">
        <f t="shared" si="57"/>
        <v>0</v>
      </c>
      <c r="DR52">
        <f t="shared" si="57"/>
        <v>0</v>
      </c>
      <c r="DS52">
        <f t="shared" si="57"/>
        <v>0</v>
      </c>
      <c r="DT52">
        <f t="shared" si="57"/>
        <v>0</v>
      </c>
      <c r="DU52">
        <f t="shared" si="57"/>
        <v>0</v>
      </c>
      <c r="DV52">
        <f t="shared" si="57"/>
        <v>0</v>
      </c>
      <c r="DW52">
        <f t="shared" si="57"/>
        <v>0</v>
      </c>
      <c r="DX52">
        <f t="shared" si="50"/>
        <v>0</v>
      </c>
      <c r="DY52">
        <f t="shared" si="50"/>
        <v>0</v>
      </c>
      <c r="DZ52">
        <f t="shared" si="50"/>
        <v>0</v>
      </c>
      <c r="EA52">
        <f t="shared" si="50"/>
        <v>0</v>
      </c>
      <c r="EB52">
        <f t="shared" si="50"/>
        <v>0</v>
      </c>
      <c r="EC52">
        <f t="shared" si="50"/>
        <v>0</v>
      </c>
      <c r="ED52">
        <f t="shared" si="50"/>
        <v>0</v>
      </c>
      <c r="EE52">
        <f t="shared" si="50"/>
        <v>0</v>
      </c>
      <c r="EF52">
        <f t="shared" si="50"/>
        <v>0</v>
      </c>
      <c r="EG52">
        <f t="shared" si="50"/>
        <v>0</v>
      </c>
      <c r="EH52">
        <f t="shared" si="50"/>
        <v>0</v>
      </c>
      <c r="EI52">
        <f t="shared" si="50"/>
        <v>0</v>
      </c>
      <c r="EJ52">
        <f t="shared" si="54"/>
        <v>0</v>
      </c>
      <c r="EK52">
        <f t="shared" si="54"/>
        <v>0</v>
      </c>
      <c r="EL52">
        <f t="shared" si="54"/>
        <v>0</v>
      </c>
      <c r="EM52">
        <f t="shared" si="54"/>
        <v>0</v>
      </c>
      <c r="EN52">
        <f t="shared" si="54"/>
        <v>0</v>
      </c>
      <c r="EO52">
        <f t="shared" si="54"/>
        <v>0</v>
      </c>
      <c r="EP52">
        <f t="shared" si="54"/>
        <v>0</v>
      </c>
      <c r="EQ52">
        <f t="shared" si="54"/>
        <v>0</v>
      </c>
      <c r="ER52">
        <f t="shared" si="54"/>
        <v>0</v>
      </c>
      <c r="ES52">
        <f t="shared" si="54"/>
        <v>0</v>
      </c>
      <c r="ET52">
        <f t="shared" si="54"/>
        <v>0</v>
      </c>
      <c r="EU52">
        <f t="shared" si="54"/>
        <v>0</v>
      </c>
      <c r="EV52">
        <f t="shared" si="54"/>
        <v>0</v>
      </c>
      <c r="EW52">
        <f t="shared" si="52"/>
        <v>0</v>
      </c>
      <c r="EX52">
        <f t="shared" si="52"/>
        <v>0</v>
      </c>
      <c r="EY52">
        <f t="shared" si="52"/>
        <v>0</v>
      </c>
      <c r="EZ52">
        <f t="shared" si="52"/>
        <v>0</v>
      </c>
      <c r="FA52">
        <f t="shared" si="52"/>
        <v>0</v>
      </c>
      <c r="FB52">
        <f t="shared" si="52"/>
        <v>0</v>
      </c>
      <c r="FC52">
        <f t="shared" si="52"/>
        <v>0</v>
      </c>
      <c r="FD52">
        <f t="shared" si="52"/>
        <v>0</v>
      </c>
      <c r="FE52">
        <f t="shared" si="52"/>
        <v>0</v>
      </c>
      <c r="FG52" s="48" t="str">
        <f t="shared" si="27"/>
        <v/>
      </c>
      <c r="FI52" s="1" t="str">
        <f t="shared" si="24"/>
        <v/>
      </c>
      <c r="FJ52">
        <f t="shared" si="25"/>
        <v>44</v>
      </c>
      <c r="FK52">
        <f>FM8-FJ51+1</f>
        <v>1</v>
      </c>
      <c r="FM52">
        <f>IF(FM51="","",IF($FI51="Y",0,INDEX(Capacity!$S$3:$T$258,MATCH(MOD(INDEX(Capacity!$V$3:$W$258,MATCH(INDEX($J51:$FE51,1,$FJ51),Capacity!$V$3:$V$258,0),2)+FM$9,255),Capacity!$S$3:$S$258,0),2)))</f>
        <v>152</v>
      </c>
      <c r="FN52">
        <f>IF(FN51="","",IF($FI51="Y",0,INDEX(Capacity!$S$3:$T$258,MATCH(MOD(INDEX(Capacity!$V$3:$W$258,MATCH(INDEX($J51:$FE51,1,$FJ51),Capacity!$V$3:$V$258,0),2)+FN$9,255),Capacity!$S$3:$S$258,0),2)))</f>
        <v>135</v>
      </c>
      <c r="FO52">
        <f>IF(FO51="","",IF($FI51="Y",0,INDEX(Capacity!$S$3:$T$258,MATCH(MOD(INDEX(Capacity!$V$3:$W$258,MATCH(INDEX($J51:$FE51,1,$FJ51),Capacity!$V$3:$V$258,0),2)+FO$9,255),Capacity!$S$3:$S$258,0),2)))</f>
        <v>107</v>
      </c>
      <c r="FP52">
        <f>IF(FP51="","",IF($FI51="Y",0,INDEX(Capacity!$S$3:$T$258,MATCH(MOD(INDEX(Capacity!$V$3:$W$258,MATCH(INDEX($J51:$FE51,1,$FJ51),Capacity!$V$3:$V$258,0),2)+FP$9,255),Capacity!$S$3:$S$258,0),2)))</f>
        <v>161</v>
      </c>
      <c r="FQ52">
        <f>IF(FQ51="","",IF($FI51="Y",0,INDEX(Capacity!$S$3:$T$258,MATCH(MOD(INDEX(Capacity!$V$3:$W$258,MATCH(INDEX($J51:$FE51,1,$FJ51),Capacity!$V$3:$V$258,0),2)+FQ$9,255),Capacity!$S$3:$S$258,0),2)))</f>
        <v>120</v>
      </c>
      <c r="FR52">
        <f>IF(FR51="","",IF($FI51="Y",0,INDEX(Capacity!$S$3:$T$258,MATCH(MOD(INDEX(Capacity!$V$3:$W$258,MATCH(INDEX($J51:$FE51,1,$FJ51),Capacity!$V$3:$V$258,0),2)+FR$9,255),Capacity!$S$3:$S$258,0),2)))</f>
        <v>169</v>
      </c>
      <c r="FS52">
        <f>IF(FS51="","",IF($FI51="Y",0,INDEX(Capacity!$S$3:$T$258,MATCH(MOD(INDEX(Capacity!$V$3:$W$258,MATCH(INDEX($J51:$FE51,1,$FJ51),Capacity!$V$3:$V$258,0),2)+FS$9,255),Capacity!$S$3:$S$258,0),2)))</f>
        <v>127</v>
      </c>
      <c r="FT52">
        <f>IF(FT51="","",IF($FI51="Y",0,INDEX(Capacity!$S$3:$T$258,MATCH(MOD(INDEX(Capacity!$V$3:$W$258,MATCH(INDEX($J51:$FE51,1,$FJ51),Capacity!$V$3:$V$258,0),2)+FT$9,255),Capacity!$S$3:$S$258,0),2)))</f>
        <v>231</v>
      </c>
      <c r="FU52">
        <f>IF(FU51="","",IF($FI51="Y",0,INDEX(Capacity!$S$3:$T$258,MATCH(MOD(INDEX(Capacity!$V$3:$W$258,MATCH(INDEX($J51:$FE51,1,$FJ51),Capacity!$V$3:$V$258,0),2)+FU$9,255),Capacity!$S$3:$S$258,0),2)))</f>
        <v>206</v>
      </c>
      <c r="FV52">
        <f>IF(FV51="","",IF($FI51="Y",0,INDEX(Capacity!$S$3:$T$258,MATCH(MOD(INDEX(Capacity!$V$3:$W$258,MATCH(INDEX($J51:$FE51,1,$FJ51),Capacity!$V$3:$V$258,0),2)+FV$9,255),Capacity!$S$3:$S$258,0),2)))</f>
        <v>140</v>
      </c>
      <c r="FW52">
        <f>IF(FW51="","",IF($FI51="Y",0,INDEX(Capacity!$S$3:$T$258,MATCH(MOD(INDEX(Capacity!$V$3:$W$258,MATCH(INDEX($J51:$FE51,1,$FJ51),Capacity!$V$3:$V$258,0),2)+FW$9,255),Capacity!$S$3:$S$258,0),2)))</f>
        <v>222</v>
      </c>
      <c r="FX52" t="str">
        <f>IF(FX51="","",IF($FI51="Y",0,INDEX(Capacity!$S$3:$T$258,MATCH(MOD(INDEX(Capacity!$V$3:$W$258,MATCH(INDEX($J51:$FE51,1,$FJ51),Capacity!$V$3:$V$258,0),2)+FX$9,255),Capacity!$S$3:$S$258,0),2)))</f>
        <v/>
      </c>
      <c r="FY52" t="str">
        <f>IF(FY51="","",IF($FI51="Y",0,INDEX(Capacity!$S$3:$T$258,MATCH(MOD(INDEX(Capacity!$V$3:$W$258,MATCH(INDEX($J51:$FE51,1,$FJ51),Capacity!$V$3:$V$258,0),2)+FY$9,255),Capacity!$S$3:$S$258,0),2)))</f>
        <v/>
      </c>
      <c r="FZ52" t="str">
        <f>IF(FZ51="","",IF($FI51="Y",0,INDEX(Capacity!$S$3:$T$258,MATCH(MOD(INDEX(Capacity!$V$3:$W$258,MATCH(INDEX($J51:$FE51,1,$FJ51),Capacity!$V$3:$V$258,0),2)+FZ$9,255),Capacity!$S$3:$S$258,0),2)))</f>
        <v/>
      </c>
      <c r="GA52" t="str">
        <f>IF(GA51="","",IF($FI51="Y",0,INDEX(Capacity!$S$3:$T$258,MATCH(MOD(INDEX(Capacity!$V$3:$W$258,MATCH(INDEX($J51:$FE51,1,$FJ51),Capacity!$V$3:$V$258,0),2)+GA$9,255),Capacity!$S$3:$S$258,0),2)))</f>
        <v/>
      </c>
      <c r="GB52" t="str">
        <f>IF(GB51="","",IF($FI51="Y",0,INDEX(Capacity!$S$3:$T$258,MATCH(MOD(INDEX(Capacity!$V$3:$W$258,MATCH(INDEX($J51:$FE51,1,$FJ51),Capacity!$V$3:$V$258,0),2)+GB$9,255),Capacity!$S$3:$S$258,0),2)))</f>
        <v/>
      </c>
      <c r="GC52" t="str">
        <f>IF(GC51="","",IF($FI51="Y",0,INDEX(Capacity!$S$3:$T$258,MATCH(MOD(INDEX(Capacity!$V$3:$W$258,MATCH(INDEX($J51:$FE51,1,$FJ51),Capacity!$V$3:$V$258,0),2)+GC$9,255),Capacity!$S$3:$S$258,0),2)))</f>
        <v/>
      </c>
      <c r="GD52" t="str">
        <f>IF(GD51="","",IF($FI51="Y",0,INDEX(Capacity!$S$3:$T$258,MATCH(MOD(INDEX(Capacity!$V$3:$W$258,MATCH(INDEX($J51:$FE51,1,$FJ51),Capacity!$V$3:$V$258,0),2)+GD$9,255),Capacity!$S$3:$S$258,0),2)))</f>
        <v/>
      </c>
      <c r="GE52" t="str">
        <f>IF(GE51="","",IF($FI51="Y",0,INDEX(Capacity!$S$3:$T$258,MATCH(MOD(INDEX(Capacity!$V$3:$W$258,MATCH(INDEX($J51:$FE51,1,$FJ51),Capacity!$V$3:$V$258,0),2)+GE$9,255),Capacity!$S$3:$S$258,0),2)))</f>
        <v/>
      </c>
      <c r="GF52" t="str">
        <f>IF(GF51="","",IF($FI51="Y",0,INDEX(Capacity!$S$3:$T$258,MATCH(MOD(INDEX(Capacity!$V$3:$W$258,MATCH(INDEX($J51:$FE51,1,$FJ51),Capacity!$V$3:$V$258,0),2)+GF$9,255),Capacity!$S$3:$S$258,0),2)))</f>
        <v/>
      </c>
      <c r="GG52" t="str">
        <f>IF(GG51="","",IF($FI51="Y",0,INDEX(Capacity!$S$3:$T$258,MATCH(MOD(INDEX(Capacity!$V$3:$W$258,MATCH(INDEX($J51:$FE51,1,$FJ51),Capacity!$V$3:$V$258,0),2)+GG$9,255),Capacity!$S$3:$S$258,0),2)))</f>
        <v/>
      </c>
      <c r="GH52" t="str">
        <f>IF(GH51="","",IF($FI51="Y",0,INDEX(Capacity!$S$3:$T$258,MATCH(MOD(INDEX(Capacity!$V$3:$W$258,MATCH(INDEX($J51:$FE51,1,$FJ51),Capacity!$V$3:$V$258,0),2)+GH$9,255),Capacity!$S$3:$S$258,0),2)))</f>
        <v/>
      </c>
      <c r="GI52" t="str">
        <f>IF(GI51="","",IF($FI51="Y",0,INDEX(Capacity!$S$3:$T$258,MATCH(MOD(INDEX(Capacity!$V$3:$W$258,MATCH(INDEX($J51:$FE51,1,$FJ51),Capacity!$V$3:$V$258,0),2)+GI$9,255),Capacity!$S$3:$S$258,0),2)))</f>
        <v/>
      </c>
      <c r="GJ52" t="str">
        <f>IF(GJ51="","",IF($FI51="Y",0,INDEX(Capacity!$S$3:$T$258,MATCH(MOD(INDEX(Capacity!$V$3:$W$258,MATCH(INDEX($J51:$FE51,1,$FJ51),Capacity!$V$3:$V$258,0),2)+GJ$9,255),Capacity!$S$3:$S$258,0),2)))</f>
        <v/>
      </c>
      <c r="GK52" t="str">
        <f>IF(GK51="","",IF($FI51="Y",0,INDEX(Capacity!$S$3:$T$258,MATCH(MOD(INDEX(Capacity!$V$3:$W$258,MATCH(INDEX($J51:$FE51,1,$FJ51),Capacity!$V$3:$V$258,0),2)+GK$9,255),Capacity!$S$3:$S$258,0),2)))</f>
        <v/>
      </c>
      <c r="GL52" t="str">
        <f>IF(GL51="","",IF($FI51="Y",0,INDEX(Capacity!$S$3:$T$258,MATCH(MOD(INDEX(Capacity!$V$3:$W$258,MATCH(INDEX($J51:$FE51,1,$FJ51),Capacity!$V$3:$V$258,0),2)+GL$9,255),Capacity!$S$3:$S$258,0),2)))</f>
        <v/>
      </c>
      <c r="GM52" t="str">
        <f>IF(GM51="","",IF($FI51="Y",0,INDEX(Capacity!$S$3:$T$258,MATCH(MOD(INDEX(Capacity!$V$3:$W$258,MATCH(INDEX($J51:$FE51,1,$FJ51),Capacity!$V$3:$V$258,0),2)+GM$9,255),Capacity!$S$3:$S$258,0),2)))</f>
        <v/>
      </c>
      <c r="GN52" t="str">
        <f>IF(GN51="","",IF($FI51="Y",0,INDEX(Capacity!$S$3:$T$258,MATCH(MOD(INDEX(Capacity!$V$3:$W$258,MATCH(INDEX($J51:$FE51,1,$FJ51),Capacity!$V$3:$V$258,0),2)+GN$9,255),Capacity!$S$3:$S$258,0),2)))</f>
        <v/>
      </c>
      <c r="GO52" t="str">
        <f>IF(GO51="","",IF($FI51="Y",0,INDEX(Capacity!$S$3:$T$258,MATCH(MOD(INDEX(Capacity!$V$3:$W$258,MATCH(INDEX($J51:$FE51,1,$FJ51),Capacity!$V$3:$V$258,0),2)+GO$9,255),Capacity!$S$3:$S$258,0),2)))</f>
        <v/>
      </c>
      <c r="GP52" t="str">
        <f>IF(GP51="","",IF($FI51="Y",0,INDEX(Capacity!$S$3:$T$258,MATCH(MOD(INDEX(Capacity!$V$3:$W$258,MATCH(INDEX($J51:$FE51,1,$FJ51),Capacity!$V$3:$V$258,0),2)+GP$9,255),Capacity!$S$3:$S$258,0),2)))</f>
        <v/>
      </c>
      <c r="GQ52" t="str">
        <f>IF(GQ51="","",IF($FI51="Y",0,INDEX(Capacity!$S$3:$T$258,MATCH(MOD(INDEX(Capacity!$V$3:$W$258,MATCH(INDEX($J51:$FE51,1,$FJ51),Capacity!$V$3:$V$258,0),2)+GQ$9,255),Capacity!$S$3:$S$258,0),2)))</f>
        <v/>
      </c>
      <c r="GR52" t="str">
        <f>IF(GR51="","",IF($FI51="Y",0,INDEX(Capacity!$S$3:$T$258,MATCH(MOD(INDEX(Capacity!$V$3:$W$258,MATCH(INDEX($J51:$FE51,1,$FJ51),Capacity!$V$3:$V$258,0),2)+GR$9,255),Capacity!$S$3:$S$258,0),2)))</f>
        <v/>
      </c>
      <c r="GS52" t="str">
        <f>IF(GS51="","",IF($FI51="Y",0,INDEX(Capacity!$S$3:$T$258,MATCH(MOD(INDEX(Capacity!$V$3:$W$258,MATCH(INDEX($J51:$FE51,1,$FJ51),Capacity!$V$3:$V$258,0),2)+GS$9,255),Capacity!$S$3:$S$258,0),2)))</f>
        <v/>
      </c>
      <c r="GT52" t="str">
        <f>IF(GT51="","",IF($FI51="Y",0,INDEX(Capacity!$S$3:$T$258,MATCH(MOD(INDEX(Capacity!$V$3:$W$258,MATCH(INDEX($J51:$FE51,1,$FJ51),Capacity!$V$3:$V$258,0),2)+GT$9,255),Capacity!$S$3:$S$258,0),2)))</f>
        <v/>
      </c>
      <c r="GU52" t="str">
        <f>IF(GU51="","",IF($FI51="Y",0,INDEX(Capacity!$S$3:$T$258,MATCH(MOD(INDEX(Capacity!$V$3:$W$258,MATCH(INDEX($J51:$FE51,1,$FJ51),Capacity!$V$3:$V$258,0),2)+GU$9,255),Capacity!$S$3:$S$258,0),2)))</f>
        <v/>
      </c>
      <c r="GV52" t="str">
        <f>IF(GV51="","",IF($FI51="Y",0,INDEX(Capacity!$S$3:$T$258,MATCH(MOD(INDEX(Capacity!$V$3:$W$258,MATCH(INDEX($J51:$FE51,1,$FJ51),Capacity!$V$3:$V$258,0),2)+GV$9,255),Capacity!$S$3:$S$258,0),2)))</f>
        <v/>
      </c>
      <c r="GW52" t="str">
        <f>IF(GW51="","",IF($FI51="Y",0,INDEX(Capacity!$S$3:$T$258,MATCH(MOD(INDEX(Capacity!$V$3:$W$258,MATCH(INDEX($J51:$FE51,1,$FJ51),Capacity!$V$3:$V$258,0),2)+GW$9,255),Capacity!$S$3:$S$258,0),2)))</f>
        <v/>
      </c>
      <c r="GX52" t="str">
        <f>IF(GX51="","",IF($FI51="Y",0,INDEX(Capacity!$S$3:$T$258,MATCH(MOD(INDEX(Capacity!$V$3:$W$258,MATCH(INDEX($J51:$FE51,1,$FJ51),Capacity!$V$3:$V$258,0),2)+GX$9,255),Capacity!$S$3:$S$258,0),2)))</f>
        <v/>
      </c>
      <c r="GY52" t="str">
        <f>IF(GY51="","",IF($FI51="Y",0,INDEX(Capacity!$S$3:$T$258,MATCH(MOD(INDEX(Capacity!$V$3:$W$258,MATCH(INDEX($J51:$FE51,1,$FJ51),Capacity!$V$3:$V$258,0),2)+GY$9,255),Capacity!$S$3:$S$258,0),2)))</f>
        <v/>
      </c>
      <c r="GZ52" t="str">
        <f>IF(GZ51="","",IF($FI51="Y",0,INDEX(Capacity!$S$3:$T$258,MATCH(MOD(INDEX(Capacity!$V$3:$W$258,MATCH(INDEX($J51:$FE51,1,$FJ51),Capacity!$V$3:$V$258,0),2)+GZ$9,255),Capacity!$S$3:$S$258,0),2)))</f>
        <v/>
      </c>
      <c r="HA52" t="str">
        <f>IF(HA51="","",IF($FI51="Y",0,INDEX(Capacity!$S$3:$T$258,MATCH(MOD(INDEX(Capacity!$V$3:$W$258,MATCH(INDEX($J51:$FE51,1,$FJ51),Capacity!$V$3:$V$258,0),2)+HA$9,255),Capacity!$S$3:$S$258,0),2)))</f>
        <v/>
      </c>
      <c r="HB52" t="str">
        <f>IF(HB51="","",IF($FI51="Y",0,INDEX(Capacity!$S$3:$T$258,MATCH(MOD(INDEX(Capacity!$V$3:$W$258,MATCH(INDEX($J51:$FE51,1,$FJ51),Capacity!$V$3:$V$258,0),2)+HB$9,255),Capacity!$S$3:$S$258,0),2)))</f>
        <v/>
      </c>
      <c r="HC52" t="str">
        <f>IF(HC51="","",IF($FI51="Y",0,INDEX(Capacity!$S$3:$T$258,MATCH(MOD(INDEX(Capacity!$V$3:$W$258,MATCH(INDEX($J51:$FE51,1,$FJ51),Capacity!$V$3:$V$258,0),2)+HC$9,255),Capacity!$S$3:$S$258,0),2)))</f>
        <v/>
      </c>
      <c r="HD52" t="str">
        <f>IF(HD51="","",IF($FI51="Y",0,INDEX(Capacity!$S$3:$T$258,MATCH(MOD(INDEX(Capacity!$V$3:$W$258,MATCH(INDEX($J51:$FE51,1,$FJ51),Capacity!$V$3:$V$258,0),2)+HD$9,255),Capacity!$S$3:$S$258,0),2)))</f>
        <v/>
      </c>
      <c r="HE52" t="str">
        <f>IF(HE51="","",IF($FI51="Y",0,INDEX(Capacity!$S$3:$T$258,MATCH(MOD(INDEX(Capacity!$V$3:$W$258,MATCH(INDEX($J51:$FE51,1,$FJ51),Capacity!$V$3:$V$258,0),2)+HE$9,255),Capacity!$S$3:$S$258,0),2)))</f>
        <v/>
      </c>
      <c r="HF52" t="str">
        <f>IF(HF51="","",IF($FI51="Y",0,INDEX(Capacity!$S$3:$T$258,MATCH(MOD(INDEX(Capacity!$V$3:$W$258,MATCH(INDEX($J51:$FE51,1,$FJ51),Capacity!$V$3:$V$258,0),2)+HF$9,255),Capacity!$S$3:$S$258,0),2)))</f>
        <v/>
      </c>
      <c r="HG52" t="str">
        <f>IF(HG51="","",IF($FI51="Y",0,INDEX(Capacity!$S$3:$T$258,MATCH(MOD(INDEX(Capacity!$V$3:$W$258,MATCH(INDEX($J51:$FE51,1,$FJ51),Capacity!$V$3:$V$258,0),2)+HG$9,255),Capacity!$S$3:$S$258,0),2)))</f>
        <v/>
      </c>
      <c r="HH52" t="str">
        <f>IF(HH51="","",IF($FI51="Y",0,INDEX(Capacity!$S$3:$T$258,MATCH(MOD(INDEX(Capacity!$V$3:$W$258,MATCH(INDEX($J51:$FE51,1,$FJ51),Capacity!$V$3:$V$258,0),2)+HH$9,255),Capacity!$S$3:$S$258,0),2)))</f>
        <v/>
      </c>
      <c r="HI52" t="str">
        <f>IF(HI51="","",IF($FI51="Y",0,INDEX(Capacity!$S$3:$T$258,MATCH(MOD(INDEX(Capacity!$V$3:$W$258,MATCH(INDEX($J51:$FE51,1,$FJ51),Capacity!$V$3:$V$258,0),2)+HI$9,255),Capacity!$S$3:$S$258,0),2)))</f>
        <v/>
      </c>
      <c r="HJ52" t="str">
        <f>IF(HJ51="","",IF($FI51="Y",0,INDEX(Capacity!$S$3:$T$258,MATCH(MOD(INDEX(Capacity!$V$3:$W$258,MATCH(INDEX($J51:$FE51,1,$FJ51),Capacity!$V$3:$V$258,0),2)+HJ$9,255),Capacity!$S$3:$S$258,0),2)))</f>
        <v/>
      </c>
      <c r="HK52" t="str">
        <f>IF(HK51="","",IF($FI51="Y",0,INDEX(Capacity!$S$3:$T$258,MATCH(MOD(INDEX(Capacity!$V$3:$W$258,MATCH(INDEX($J51:$FE51,1,$FJ51),Capacity!$V$3:$V$258,0),2)+HK$9,255),Capacity!$S$3:$S$258,0),2)))</f>
        <v/>
      </c>
      <c r="HL52" t="str">
        <f>IF(HL51="","",IF($FI51="Y",0,INDEX(Capacity!$S$3:$T$258,MATCH(MOD(INDEX(Capacity!$V$3:$W$258,MATCH(INDEX($J51:$FE51,1,$FJ51),Capacity!$V$3:$V$258,0),2)+HL$9,255),Capacity!$S$3:$S$258,0),2)))</f>
        <v/>
      </c>
      <c r="HM52" t="str">
        <f>IF(HM51="","",IF($FI51="Y",0,INDEX(Capacity!$S$3:$T$258,MATCH(MOD(INDEX(Capacity!$V$3:$W$258,MATCH(INDEX($J51:$FE51,1,$FJ51),Capacity!$V$3:$V$258,0),2)+HM$9,255),Capacity!$S$3:$S$258,0),2)))</f>
        <v/>
      </c>
      <c r="HN52" t="str">
        <f>IF(HN51="","",IF($FI51="Y",0,INDEX(Capacity!$S$3:$T$258,MATCH(MOD(INDEX(Capacity!$V$3:$W$258,MATCH(INDEX($J51:$FE51,1,$FJ51),Capacity!$V$3:$V$258,0),2)+HN$9,255),Capacity!$S$3:$S$258,0),2)))</f>
        <v/>
      </c>
      <c r="HO52" t="str">
        <f>IF(HO51="","",IF($FI51="Y",0,INDEX(Capacity!$S$3:$T$258,MATCH(MOD(INDEX(Capacity!$V$3:$W$258,MATCH(INDEX($J51:$FE51,1,$FJ51),Capacity!$V$3:$V$258,0),2)+HO$9,255),Capacity!$S$3:$S$258,0),2)))</f>
        <v/>
      </c>
      <c r="HP52" t="str">
        <f>IF(HP51="","",IF($FI51="Y",0,INDEX(Capacity!$S$3:$T$258,MATCH(MOD(INDEX(Capacity!$V$3:$W$258,MATCH(INDEX($J51:$FE51,1,$FJ51),Capacity!$V$3:$V$258,0),2)+HP$9,255),Capacity!$S$3:$S$258,0),2)))</f>
        <v/>
      </c>
      <c r="HQ52" t="str">
        <f>IF(HQ51="","",IF($FI51="Y",0,INDEX(Capacity!$S$3:$T$258,MATCH(MOD(INDEX(Capacity!$V$3:$W$258,MATCH(INDEX($J51:$FE51,1,$FJ51),Capacity!$V$3:$V$258,0),2)+HQ$9,255),Capacity!$S$3:$S$258,0),2)))</f>
        <v/>
      </c>
      <c r="HR52" t="str">
        <f>IF(HR51="","",IF($FI51="Y",0,INDEX(Capacity!$S$3:$T$258,MATCH(MOD(INDEX(Capacity!$V$3:$W$258,MATCH(INDEX($J51:$FE51,1,$FJ51),Capacity!$V$3:$V$258,0),2)+HR$9,255),Capacity!$S$3:$S$258,0),2)))</f>
        <v/>
      </c>
      <c r="HS52" t="str">
        <f>IF(HS51="","",IF($FI51="Y",0,INDEX(Capacity!$S$3:$T$258,MATCH(MOD(INDEX(Capacity!$V$3:$W$258,MATCH(INDEX($J51:$FE51,1,$FJ51),Capacity!$V$3:$V$258,0),2)+HS$9,255),Capacity!$S$3:$S$258,0),2)))</f>
        <v/>
      </c>
      <c r="HT52" t="str">
        <f>IF(HT51="","",IF($FI51="Y",0,INDEX(Capacity!$S$3:$T$258,MATCH(MOD(INDEX(Capacity!$V$3:$W$258,MATCH(INDEX($J51:$FE51,1,$FJ51),Capacity!$V$3:$V$258,0),2)+HT$9,255),Capacity!$S$3:$S$258,0),2)))</f>
        <v/>
      </c>
      <c r="HU52" t="str">
        <f>IF(HU51="","",IF($FI51="Y",0,INDEX(Capacity!$S$3:$T$258,MATCH(MOD(INDEX(Capacity!$V$3:$W$258,MATCH(INDEX($J51:$FE51,1,$FJ51),Capacity!$V$3:$V$258,0),2)+HU$9,255),Capacity!$S$3:$S$258,0),2)))</f>
        <v/>
      </c>
      <c r="HV52" t="str">
        <f>IF(HV51="","",IF($FI51="Y",0,INDEX(Capacity!$S$3:$T$258,MATCH(MOD(INDEX(Capacity!$V$3:$W$258,MATCH(INDEX($J51:$FE51,1,$FJ51),Capacity!$V$3:$V$258,0),2)+HV$9,255),Capacity!$S$3:$S$258,0),2)))</f>
        <v/>
      </c>
      <c r="HW52" t="str">
        <f>IF(HW51="","",IF($FI51="Y",0,INDEX(Capacity!$S$3:$T$258,MATCH(MOD(INDEX(Capacity!$V$3:$W$258,MATCH(INDEX($J51:$FE51,1,$FJ51),Capacity!$V$3:$V$258,0),2)+HW$9,255),Capacity!$S$3:$S$258,0),2)))</f>
        <v/>
      </c>
      <c r="HX52" t="str">
        <f>IF(HX51="","",IF($FI51="Y",0,INDEX(Capacity!$S$3:$T$258,MATCH(MOD(INDEX(Capacity!$V$3:$W$258,MATCH(INDEX($J51:$FE51,1,$FJ51),Capacity!$V$3:$V$258,0),2)+HX$9,255),Capacity!$S$3:$S$258,0),2)))</f>
        <v/>
      </c>
      <c r="HY52" t="str">
        <f>IF(HY51="","",IF($FI51="Y",0,INDEX(Capacity!$S$3:$T$258,MATCH(MOD(INDEX(Capacity!$V$3:$W$258,MATCH(INDEX($J51:$FE51,1,$FJ51),Capacity!$V$3:$V$258,0),2)+HY$9,255),Capacity!$S$3:$S$258,0),2)))</f>
        <v/>
      </c>
      <c r="HZ52" t="str">
        <f>IF(HZ51="","",IF($FI51="Y",0,INDEX(Capacity!$S$3:$T$258,MATCH(MOD(INDEX(Capacity!$V$3:$W$258,MATCH(INDEX($J51:$FE51,1,$FJ51),Capacity!$V$3:$V$258,0),2)+HZ$9,255),Capacity!$S$3:$S$258,0),2)))</f>
        <v/>
      </c>
      <c r="IA52" t="str">
        <f>IF(IA51="","",IF($FI51="Y",0,INDEX(Capacity!$S$3:$T$258,MATCH(MOD(INDEX(Capacity!$V$3:$W$258,MATCH(INDEX($J51:$FE51,1,$FJ51),Capacity!$V$3:$V$258,0),2)+IA$9,255),Capacity!$S$3:$S$258,0),2)))</f>
        <v/>
      </c>
      <c r="IB52" t="str">
        <f>IF(IB51="","",IF($FI51="Y",0,INDEX(Capacity!$S$3:$T$258,MATCH(MOD(INDEX(Capacity!$V$3:$W$258,MATCH(INDEX($J51:$FE51,1,$FJ51),Capacity!$V$3:$V$258,0),2)+IB$9,255),Capacity!$S$3:$S$258,0),2)))</f>
        <v/>
      </c>
      <c r="IC52" t="str">
        <f>IF(IC51="","",IF($FI51="Y",0,INDEX(Capacity!$S$3:$T$258,MATCH(MOD(INDEX(Capacity!$V$3:$W$258,MATCH(INDEX($J51:$FE51,1,$FJ51),Capacity!$V$3:$V$258,0),2)+IC$9,255),Capacity!$S$3:$S$258,0),2)))</f>
        <v/>
      </c>
      <c r="ID52" t="str">
        <f>IF(ID51="","",IF($FI51="Y",0,INDEX(Capacity!$S$3:$T$258,MATCH(MOD(INDEX(Capacity!$V$3:$W$258,MATCH(INDEX($J51:$FE51,1,$FJ51),Capacity!$V$3:$V$258,0),2)+ID$9,255),Capacity!$S$3:$S$258,0),2)))</f>
        <v/>
      </c>
      <c r="IE52" t="str">
        <f>IF(IE51="","",IF($FI51="Y",0,INDEX(Capacity!$S$3:$T$258,MATCH(MOD(INDEX(Capacity!$V$3:$W$258,MATCH(INDEX($J51:$FE51,1,$FJ51),Capacity!$V$3:$V$258,0),2)+IE$9,255),Capacity!$S$3:$S$258,0),2)))</f>
        <v/>
      </c>
      <c r="IF52" t="str">
        <f>IF(IF51="","",IF($FI51="Y",0,INDEX(Capacity!$S$3:$T$258,MATCH(MOD(INDEX(Capacity!$V$3:$W$258,MATCH(INDEX($J51:$FE51,1,$FJ51),Capacity!$V$3:$V$258,0),2)+IF$9,255),Capacity!$S$3:$S$258,0),2)))</f>
        <v/>
      </c>
      <c r="IG52" t="str">
        <f>IF(IG51="","",IF($FI51="Y",0,INDEX(Capacity!$S$3:$T$258,MATCH(MOD(INDEX(Capacity!$V$3:$W$258,MATCH(INDEX($J51:$FE51,1,$FJ51),Capacity!$V$3:$V$258,0),2)+IG$9,255),Capacity!$S$3:$S$258,0),2)))</f>
        <v/>
      </c>
      <c r="IH52" t="str">
        <f>IF(IH51="","",IF($FI51="Y",0,INDEX(Capacity!$S$3:$T$258,MATCH(MOD(INDEX(Capacity!$V$3:$W$258,MATCH(INDEX($J51:$FE51,1,$FJ51),Capacity!$V$3:$V$258,0),2)+IH$9,255),Capacity!$S$3:$S$258,0),2)))</f>
        <v/>
      </c>
      <c r="II52" t="str">
        <f>IF(II51="","",IF($FI51="Y",0,INDEX(Capacity!$S$3:$T$258,MATCH(MOD(INDEX(Capacity!$V$3:$W$258,MATCH(INDEX($J51:$FE51,1,$FJ51),Capacity!$V$3:$V$258,0),2)+II$9,255),Capacity!$S$3:$S$258,0),2)))</f>
        <v/>
      </c>
      <c r="IJ52" t="str">
        <f>IF(IJ51="","",IF($FI51="Y",0,INDEX(Capacity!$S$3:$T$258,MATCH(MOD(INDEX(Capacity!$V$3:$W$258,MATCH(INDEX($J51:$FE51,1,$FJ51),Capacity!$V$3:$V$258,0),2)+IJ$9,255),Capacity!$S$3:$S$258,0),2)))</f>
        <v/>
      </c>
      <c r="IK52" t="str">
        <f>IF(IK51="","",IF($FI51="Y",0,INDEX(Capacity!$S$3:$T$258,MATCH(MOD(INDEX(Capacity!$V$3:$W$258,MATCH(INDEX($J51:$FE51,1,$FJ51),Capacity!$V$3:$V$258,0),2)+IK$9,255),Capacity!$S$3:$S$258,0),2)))</f>
        <v/>
      </c>
      <c r="IL52" t="str">
        <f>IF(IL51="","",IF($FI51="Y",0,INDEX(Capacity!$S$3:$T$258,MATCH(MOD(INDEX(Capacity!$V$3:$W$258,MATCH(INDEX($J51:$FE51,1,$FJ51),Capacity!$V$3:$V$258,0),2)+IL$9,255),Capacity!$S$3:$S$258,0),2)))</f>
        <v/>
      </c>
      <c r="IM52" t="str">
        <f>IF(IM51="","",IF($FI51="Y",0,INDEX(Capacity!$S$3:$T$258,MATCH(MOD(INDEX(Capacity!$V$3:$W$258,MATCH(INDEX($J51:$FE51,1,$FJ51),Capacity!$V$3:$V$258,0),2)+IM$9,255),Capacity!$S$3:$S$258,0),2)))</f>
        <v/>
      </c>
      <c r="IN52" t="str">
        <f>IF(IN51="","",IF($FI51="Y",0,INDEX(Capacity!$S$3:$T$258,MATCH(MOD(INDEX(Capacity!$V$3:$W$258,MATCH(INDEX($J51:$FE51,1,$FJ51),Capacity!$V$3:$V$258,0),2)+IN$9,255),Capacity!$S$3:$S$258,0),2)))</f>
        <v/>
      </c>
      <c r="IO52" t="str">
        <f>IF(IO51="","",IF($FI51="Y",0,INDEX(Capacity!$S$3:$T$258,MATCH(MOD(INDEX(Capacity!$V$3:$W$258,MATCH(INDEX($J51:$FE51,1,$FJ51),Capacity!$V$3:$V$258,0),2)+IO$9,255),Capacity!$S$3:$S$258,0),2)))</f>
        <v/>
      </c>
      <c r="IP52" t="str">
        <f>IF(IP51="","",IF($FI51="Y",0,INDEX(Capacity!$S$3:$T$258,MATCH(MOD(INDEX(Capacity!$V$3:$W$258,MATCH(INDEX($J51:$FE51,1,$FJ51),Capacity!$V$3:$V$258,0),2)+IP$9,255),Capacity!$S$3:$S$258,0),2)))</f>
        <v/>
      </c>
      <c r="IQ52" t="str">
        <f>IF(IQ51="","",IF($FI51="Y",0,INDEX(Capacity!$S$3:$T$258,MATCH(MOD(INDEX(Capacity!$V$3:$W$258,MATCH(INDEX($J51:$FE51,1,$FJ51),Capacity!$V$3:$V$258,0),2)+IQ$9,255),Capacity!$S$3:$S$258,0),2)))</f>
        <v/>
      </c>
      <c r="IR52" t="str">
        <f>IF(IR51="","",IF($FI51="Y",0,INDEX(Capacity!$S$3:$T$258,MATCH(MOD(INDEX(Capacity!$V$3:$W$258,MATCH(INDEX($J51:$FE51,1,$FJ51),Capacity!$V$3:$V$258,0),2)+IR$9,255),Capacity!$S$3:$S$258,0),2)))</f>
        <v/>
      </c>
      <c r="IS52" t="str">
        <f>IF(IS51="","",IF($FI51="Y",0,INDEX(Capacity!$S$3:$T$258,MATCH(MOD(INDEX(Capacity!$V$3:$W$258,MATCH(INDEX($J51:$FE51,1,$FJ51),Capacity!$V$3:$V$258,0),2)+IS$9,255),Capacity!$S$3:$S$258,0),2)))</f>
        <v/>
      </c>
      <c r="IT52" t="str">
        <f>IF(IT51="","",IF($FI51="Y",0,INDEX(Capacity!$S$3:$T$258,MATCH(MOD(INDEX(Capacity!$V$3:$W$258,MATCH(INDEX($J51:$FE51,1,$FJ51),Capacity!$V$3:$V$258,0),2)+IT$9,255),Capacity!$S$3:$S$258,0),2)))</f>
        <v/>
      </c>
      <c r="IU52" t="str">
        <f>IF(IU51="","",IF($FI51="Y",0,INDEX(Capacity!$S$3:$T$258,MATCH(MOD(INDEX(Capacity!$V$3:$W$258,MATCH(INDEX($J51:$FE51,1,$FJ51),Capacity!$V$3:$V$258,0),2)+IU$9,255),Capacity!$S$3:$S$258,0),2)))</f>
        <v/>
      </c>
      <c r="IV52" t="str">
        <f>IF(IV51="","",IF($FI51="Y",0,INDEX(Capacity!$S$3:$T$258,MATCH(MOD(INDEX(Capacity!$V$3:$W$258,MATCH(INDEX($J51:$FE51,1,$FJ51),Capacity!$V$3:$V$258,0),2)+IV$9,255),Capacity!$S$3:$S$258,0),2)))</f>
        <v/>
      </c>
      <c r="IW52" t="str">
        <f>IF(IW51="","",IF($FI51="Y",0,INDEX(Capacity!$S$3:$T$258,MATCH(MOD(INDEX(Capacity!$V$3:$W$258,MATCH(INDEX($J51:$FE51,1,$FJ51),Capacity!$V$3:$V$258,0),2)+IW$9,255),Capacity!$S$3:$S$258,0),2)))</f>
        <v/>
      </c>
      <c r="IX52" t="str">
        <f>IF(IX51="","",IF($FI51="Y",0,INDEX(Capacity!$S$3:$T$258,MATCH(MOD(INDEX(Capacity!$V$3:$W$258,MATCH(INDEX($J51:$FE51,1,$FJ51),Capacity!$V$3:$V$258,0),2)+IX$9,255),Capacity!$S$3:$S$258,0),2)))</f>
        <v/>
      </c>
      <c r="IY52" t="str">
        <f>IF(IY51="","",IF($FI51="Y",0,INDEX(Capacity!$S$3:$T$258,MATCH(MOD(INDEX(Capacity!$V$3:$W$258,MATCH(INDEX($J51:$FE51,1,$FJ51),Capacity!$V$3:$V$258,0),2)+IY$9,255),Capacity!$S$3:$S$258,0),2)))</f>
        <v/>
      </c>
      <c r="IZ52" t="str">
        <f>IF(IZ51="","",IF($FI51="Y",0,INDEX(Capacity!$S$3:$T$258,MATCH(MOD(INDEX(Capacity!$V$3:$W$258,MATCH(INDEX($J51:$FE51,1,$FJ51),Capacity!$V$3:$V$258,0),2)+IZ$9,255),Capacity!$S$3:$S$258,0),2)))</f>
        <v/>
      </c>
      <c r="JA52" t="str">
        <f>IF(JA51="","",IF($FI51="Y",0,INDEX(Capacity!$S$3:$T$258,MATCH(MOD(INDEX(Capacity!$V$3:$W$258,MATCH(INDEX($J51:$FE51,1,$FJ51),Capacity!$V$3:$V$258,0),2)+JA$9,255),Capacity!$S$3:$S$258,0),2)))</f>
        <v/>
      </c>
      <c r="JB52" t="str">
        <f>IF(JB51="","",IF($FI51="Y",0,INDEX(Capacity!$S$3:$T$258,MATCH(MOD(INDEX(Capacity!$V$3:$W$258,MATCH(INDEX($J51:$FE51,1,$FJ51),Capacity!$V$3:$V$258,0),2)+JB$9,255),Capacity!$S$3:$S$258,0),2)))</f>
        <v/>
      </c>
      <c r="JC52" t="str">
        <f>IF(JC51="","",IF($FI51="Y",0,INDEX(Capacity!$S$3:$T$258,MATCH(MOD(INDEX(Capacity!$V$3:$W$258,MATCH(INDEX($J51:$FE51,1,$FJ51),Capacity!$V$3:$V$258,0),2)+JC$9,255),Capacity!$S$3:$S$258,0),2)))</f>
        <v/>
      </c>
      <c r="JD52" t="str">
        <f>IF(JD51="","",IF($FI51="Y",0,INDEX(Capacity!$S$3:$T$258,MATCH(MOD(INDEX(Capacity!$V$3:$W$258,MATCH(INDEX($J51:$FE51,1,$FJ51),Capacity!$V$3:$V$258,0),2)+JD$9,255),Capacity!$S$3:$S$258,0),2)))</f>
        <v/>
      </c>
      <c r="JE52" t="str">
        <f>IF(JE51="","",IF($FI51="Y",0,INDEX(Capacity!$S$3:$T$258,MATCH(MOD(INDEX(Capacity!$V$3:$W$258,MATCH(INDEX($J51:$FE51,1,$FJ51),Capacity!$V$3:$V$258,0),2)+JE$9,255),Capacity!$S$3:$S$258,0),2)))</f>
        <v/>
      </c>
      <c r="JF52" t="str">
        <f>IF(JF51="","",IF($FI51="Y",0,INDEX(Capacity!$S$3:$T$258,MATCH(MOD(INDEX(Capacity!$V$3:$W$258,MATCH(INDEX($J51:$FE51,1,$FJ51),Capacity!$V$3:$V$258,0),2)+JF$9,255),Capacity!$S$3:$S$258,0),2)))</f>
        <v/>
      </c>
      <c r="JG52" t="str">
        <f>IF(JG51="","",IF($FI51="Y",0,INDEX(Capacity!$S$3:$T$258,MATCH(MOD(INDEX(Capacity!$V$3:$W$258,MATCH(INDEX($J51:$FE51,1,$FJ51),Capacity!$V$3:$V$258,0),2)+JG$9,255),Capacity!$S$3:$S$258,0),2)))</f>
        <v/>
      </c>
      <c r="JH52" t="str">
        <f>IF(JH51="","",IF($FI51="Y",0,INDEX(Capacity!$S$3:$T$258,MATCH(MOD(INDEX(Capacity!$V$3:$W$258,MATCH(INDEX($J51:$FE51,1,$FJ51),Capacity!$V$3:$V$258,0),2)+JH$9,255),Capacity!$S$3:$S$258,0),2)))</f>
        <v/>
      </c>
      <c r="JI52" t="str">
        <f>IF(JI51="","",IF($FI51="Y",0,INDEX(Capacity!$S$3:$T$258,MATCH(MOD(INDEX(Capacity!$V$3:$W$258,MATCH(INDEX($J51:$FE51,1,$FJ51),Capacity!$V$3:$V$258,0),2)+JI$9,255),Capacity!$S$3:$S$258,0),2)))</f>
        <v/>
      </c>
      <c r="JJ52" t="str">
        <f>IF(JJ51="","",IF($FI51="Y",0,INDEX(Capacity!$S$3:$T$258,MATCH(MOD(INDEX(Capacity!$V$3:$W$258,MATCH(INDEX($J51:$FE51,1,$FJ51),Capacity!$V$3:$V$258,0),2)+JJ$9,255),Capacity!$S$3:$S$258,0),2)))</f>
        <v/>
      </c>
      <c r="JK52" t="str">
        <f>IF(JK51="","",IF($FI51="Y",0,INDEX(Capacity!$S$3:$T$258,MATCH(MOD(INDEX(Capacity!$V$3:$W$258,MATCH(INDEX($J51:$FE51,1,$FJ51),Capacity!$V$3:$V$258,0),2)+JK$9,255),Capacity!$S$3:$S$258,0),2)))</f>
        <v/>
      </c>
      <c r="JL52" t="str">
        <f>IF(JL51="","",IF($FI51="Y",0,INDEX(Capacity!$S$3:$T$258,MATCH(MOD(INDEX(Capacity!$V$3:$W$258,MATCH(INDEX($J51:$FE51,1,$FJ51),Capacity!$V$3:$V$258,0),2)+JL$9,255),Capacity!$S$3:$S$258,0),2)))</f>
        <v/>
      </c>
      <c r="JM52" t="str">
        <f>IF(JM51="","",IF($FI51="Y",0,INDEX(Capacity!$S$3:$T$258,MATCH(MOD(INDEX(Capacity!$V$3:$W$258,MATCH(INDEX($J51:$FE51,1,$FJ51),Capacity!$V$3:$V$258,0),2)+JM$9,255),Capacity!$S$3:$S$258,0),2)))</f>
        <v/>
      </c>
      <c r="JN52" t="str">
        <f>IF(JN51="","",IF($FI51="Y",0,INDEX(Capacity!$S$3:$T$258,MATCH(MOD(INDEX(Capacity!$V$3:$W$258,MATCH(INDEX($J51:$FE51,1,$FJ51),Capacity!$V$3:$V$258,0),2)+JN$9,255),Capacity!$S$3:$S$258,0),2)))</f>
        <v/>
      </c>
      <c r="JO52" t="str">
        <f>IF(JO51="","",IF($FI51="Y",0,INDEX(Capacity!$S$3:$T$258,MATCH(MOD(INDEX(Capacity!$V$3:$W$258,MATCH(INDEX($J51:$FE51,1,$FJ51),Capacity!$V$3:$V$258,0),2)+JO$9,255),Capacity!$S$3:$S$258,0),2)))</f>
        <v/>
      </c>
      <c r="JP52" t="str">
        <f>IF(JP51="","",IF($FI51="Y",0,INDEX(Capacity!$S$3:$T$258,MATCH(MOD(INDEX(Capacity!$V$3:$W$258,MATCH(INDEX($J51:$FE51,1,$FJ51),Capacity!$V$3:$V$258,0),2)+JP$9,255),Capacity!$S$3:$S$258,0),2)))</f>
        <v/>
      </c>
      <c r="JQ52" t="str">
        <f>IF(JQ51="","",IF($FI51="Y",0,INDEX(Capacity!$S$3:$T$258,MATCH(MOD(INDEX(Capacity!$V$3:$W$258,MATCH(INDEX($J51:$FE51,1,$FJ51),Capacity!$V$3:$V$258,0),2)+JQ$9,255),Capacity!$S$3:$S$258,0),2)))</f>
        <v/>
      </c>
      <c r="JR52" t="str">
        <f>IF(JR51="","",IF($FI51="Y",0,INDEX(Capacity!$S$3:$T$258,MATCH(MOD(INDEX(Capacity!$V$3:$W$258,MATCH(INDEX($J51:$FE51,1,$FJ51),Capacity!$V$3:$V$258,0),2)+JR$9,255),Capacity!$S$3:$S$258,0),2)))</f>
        <v/>
      </c>
      <c r="JS52" t="str">
        <f>IF(JS51="","",IF($FI51="Y",0,INDEX(Capacity!$S$3:$T$258,MATCH(MOD(INDEX(Capacity!$V$3:$W$258,MATCH(INDEX($J51:$FE51,1,$FJ51),Capacity!$V$3:$V$258,0),2)+JS$9,255),Capacity!$S$3:$S$258,0),2)))</f>
        <v/>
      </c>
      <c r="JT52" t="str">
        <f>IF(JT51="","",IF($FI51="Y",0,INDEX(Capacity!$S$3:$T$258,MATCH(MOD(INDEX(Capacity!$V$3:$W$258,MATCH(INDEX($J51:$FE51,1,$FJ51),Capacity!$V$3:$V$258,0),2)+JT$9,255),Capacity!$S$3:$S$258,0),2)))</f>
        <v/>
      </c>
      <c r="JU52" t="str">
        <f>IF(JU51="","",IF($FI51="Y",0,INDEX(Capacity!$S$3:$T$258,MATCH(MOD(INDEX(Capacity!$V$3:$W$258,MATCH(INDEX($J51:$FE51,1,$FJ51),Capacity!$V$3:$V$258,0),2)+JU$9,255),Capacity!$S$3:$S$258,0),2)))</f>
        <v/>
      </c>
      <c r="JV52" t="str">
        <f>IF(JV51="","",IF($FI51="Y",0,INDEX(Capacity!$S$3:$T$258,MATCH(MOD(INDEX(Capacity!$V$3:$W$258,MATCH(INDEX($J51:$FE51,1,$FJ51),Capacity!$V$3:$V$258,0),2)+JV$9,255),Capacity!$S$3:$S$258,0),2)))</f>
        <v/>
      </c>
      <c r="JW52" t="str">
        <f>IF(JW51="","",IF($FI51="Y",0,INDEX(Capacity!$S$3:$T$258,MATCH(MOD(INDEX(Capacity!$V$3:$W$258,MATCH(INDEX($J51:$FE51,1,$FJ51),Capacity!$V$3:$V$258,0),2)+JW$9,255),Capacity!$S$3:$S$258,0),2)))</f>
        <v/>
      </c>
      <c r="JX52" t="str">
        <f>IF(JX51="","",IF($FI51="Y",0,INDEX(Capacity!$S$3:$T$258,MATCH(MOD(INDEX(Capacity!$V$3:$W$258,MATCH(INDEX($J51:$FE51,1,$FJ51),Capacity!$V$3:$V$258,0),2)+JX$9,255),Capacity!$S$3:$S$258,0),2)))</f>
        <v/>
      </c>
      <c r="JY52" t="str">
        <f>IF(JY51="","",IF($FI51="Y",0,INDEX(Capacity!$S$3:$T$258,MATCH(MOD(INDEX(Capacity!$V$3:$W$258,MATCH(INDEX($J51:$FE51,1,$FJ51),Capacity!$V$3:$V$258,0),2)+JY$9,255),Capacity!$S$3:$S$258,0),2)))</f>
        <v/>
      </c>
      <c r="JZ52" t="str">
        <f>IF(JZ51="","",IF($FI51="Y",0,INDEX(Capacity!$S$3:$T$258,MATCH(MOD(INDEX(Capacity!$V$3:$W$258,MATCH(INDEX($J51:$FE51,1,$FJ51),Capacity!$V$3:$V$258,0),2)+JZ$9,255),Capacity!$S$3:$S$258,0),2)))</f>
        <v/>
      </c>
      <c r="KA52" t="str">
        <f>IF(KA51="","",IF($FI51="Y",0,INDEX(Capacity!$S$3:$T$258,MATCH(MOD(INDEX(Capacity!$V$3:$W$258,MATCH(INDEX($J51:$FE51,1,$FJ51),Capacity!$V$3:$V$258,0),2)+KA$9,255),Capacity!$S$3:$S$258,0),2)))</f>
        <v/>
      </c>
      <c r="KB52" t="str">
        <f>IF(KB51="","",IF($FI51="Y",0,INDEX(Capacity!$S$3:$T$258,MATCH(MOD(INDEX(Capacity!$V$3:$W$258,MATCH(INDEX($J51:$FE51,1,$FJ51),Capacity!$V$3:$V$258,0),2)+KB$9,255),Capacity!$S$3:$S$258,0),2)))</f>
        <v/>
      </c>
      <c r="KC52" t="str">
        <f>IF(KC51="","",IF($FI51="Y",0,INDEX(Capacity!$S$3:$T$258,MATCH(MOD(INDEX(Capacity!$V$3:$W$258,MATCH(INDEX($J51:$FE51,1,$FJ51),Capacity!$V$3:$V$258,0),2)+KC$9,255),Capacity!$S$3:$S$258,0),2)))</f>
        <v/>
      </c>
      <c r="KD52" t="str">
        <f>IF(KD51="","",IF($FI51="Y",0,INDEX(Capacity!$S$3:$T$258,MATCH(MOD(INDEX(Capacity!$V$3:$W$258,MATCH(INDEX($J51:$FE51,1,$FJ51),Capacity!$V$3:$V$258,0),2)+KD$9,255),Capacity!$S$3:$S$258,0),2)))</f>
        <v/>
      </c>
      <c r="KE52" t="str">
        <f>IF(KE51="","",IF($FI51="Y",0,INDEX(Capacity!$S$3:$T$258,MATCH(MOD(INDEX(Capacity!$V$3:$W$258,MATCH(INDEX($J51:$FE51,1,$FJ51),Capacity!$V$3:$V$258,0),2)+KE$9,255),Capacity!$S$3:$S$258,0),2)))</f>
        <v/>
      </c>
      <c r="KF52" t="str">
        <f>IF(KF51="","",IF($FI51="Y",0,INDEX(Capacity!$S$3:$T$258,MATCH(MOD(INDEX(Capacity!$V$3:$W$258,MATCH(INDEX($J51:$FE51,1,$FJ51),Capacity!$V$3:$V$258,0),2)+KF$9,255),Capacity!$S$3:$S$258,0),2)))</f>
        <v/>
      </c>
      <c r="KG52" t="str">
        <f>IF(KG51="","",IF($FI51="Y",0,INDEX(Capacity!$S$3:$T$258,MATCH(MOD(INDEX(Capacity!$V$3:$W$258,MATCH(INDEX($J51:$FE51,1,$FJ51),Capacity!$V$3:$V$258,0),2)+KG$9,255),Capacity!$S$3:$S$258,0),2)))</f>
        <v/>
      </c>
      <c r="KH52" t="str">
        <f>IF(KH51="","",IF($FI51="Y",0,INDEX(Capacity!$S$3:$T$258,MATCH(MOD(INDEX(Capacity!$V$3:$W$258,MATCH(INDEX($J51:$FE51,1,$FJ51),Capacity!$V$3:$V$258,0),2)+KH$9,255),Capacity!$S$3:$S$258,0),2)))</f>
        <v/>
      </c>
      <c r="KI52" t="str">
        <f>IF(KI51="","",IF($FI51="Y",0,INDEX(Capacity!$S$3:$T$258,MATCH(MOD(INDEX(Capacity!$V$3:$W$258,MATCH(INDEX($J51:$FE51,1,$FJ51),Capacity!$V$3:$V$258,0),2)+KI$9,255),Capacity!$S$3:$S$258,0),2)))</f>
        <v/>
      </c>
      <c r="KJ52" t="str">
        <f>IF(KJ51="","",IF($FI51="Y",0,INDEX(Capacity!$S$3:$T$258,MATCH(MOD(INDEX(Capacity!$V$3:$W$258,MATCH(INDEX($J51:$FE51,1,$FJ51),Capacity!$V$3:$V$258,0),2)+KJ$9,255),Capacity!$S$3:$S$258,0),2)))</f>
        <v/>
      </c>
      <c r="KK52" t="str">
        <f>IF(KK51="","",IF($FI51="Y",0,INDEX(Capacity!$S$3:$T$258,MATCH(MOD(INDEX(Capacity!$V$3:$W$258,MATCH(INDEX($J51:$FE51,1,$FJ51),Capacity!$V$3:$V$258,0),2)+KK$9,255),Capacity!$S$3:$S$258,0),2)))</f>
        <v/>
      </c>
      <c r="KL52" t="str">
        <f>IF(KL51="","",IF($FI51="Y",0,INDEX(Capacity!$S$3:$T$258,MATCH(MOD(INDEX(Capacity!$V$3:$W$258,MATCH(INDEX($J51:$FE51,1,$FJ51),Capacity!$V$3:$V$258,0),2)+KL$9,255),Capacity!$S$3:$S$258,0),2)))</f>
        <v/>
      </c>
      <c r="KM52" t="str">
        <f>IF(KM51="","",IF($FI51="Y",0,INDEX(Capacity!$S$3:$T$258,MATCH(MOD(INDEX(Capacity!$V$3:$W$258,MATCH(INDEX($J51:$FE51,1,$FJ51),Capacity!$V$3:$V$258,0),2)+KM$9,255),Capacity!$S$3:$S$258,0),2)))</f>
        <v/>
      </c>
      <c r="KN52" t="str">
        <f>IF(KN51="","",IF($FI51="Y",0,INDEX(Capacity!$S$3:$T$258,MATCH(MOD(INDEX(Capacity!$V$3:$W$258,MATCH(INDEX($J51:$FE51,1,$FJ51),Capacity!$V$3:$V$258,0),2)+KN$9,255),Capacity!$S$3:$S$258,0),2)))</f>
        <v/>
      </c>
      <c r="KO52" t="str">
        <f>IF(KO51="","",IF($FI51="Y",0,INDEX(Capacity!$S$3:$T$258,MATCH(MOD(INDEX(Capacity!$V$3:$W$258,MATCH(INDEX($J51:$FE51,1,$FJ51),Capacity!$V$3:$V$258,0),2)+KO$9,255),Capacity!$S$3:$S$258,0),2)))</f>
        <v/>
      </c>
      <c r="KP52" t="str">
        <f>IF(KP51="","",IF($FI51="Y",0,INDEX(Capacity!$S$3:$T$258,MATCH(MOD(INDEX(Capacity!$V$3:$W$258,MATCH(INDEX($J51:$FE51,1,$FJ51),Capacity!$V$3:$V$258,0),2)+KP$9,255),Capacity!$S$3:$S$258,0),2)))</f>
        <v/>
      </c>
      <c r="KQ52" t="str">
        <f>IF(KQ51="","",IF($FI51="Y",0,INDEX(Capacity!$S$3:$T$258,MATCH(MOD(INDEX(Capacity!$V$3:$W$258,MATCH(INDEX($J51:$FE51,1,$FJ51),Capacity!$V$3:$V$258,0),2)+KQ$9,255),Capacity!$S$3:$S$258,0),2)))</f>
        <v/>
      </c>
      <c r="KR52" t="str">
        <f>IF(KR51="","",IF($FI51="Y",0,INDEX(Capacity!$S$3:$T$258,MATCH(MOD(INDEX(Capacity!$V$3:$W$258,MATCH(INDEX($J51:$FE51,1,$FJ51),Capacity!$V$3:$V$258,0),2)+KR$9,255),Capacity!$S$3:$S$258,0),2)))</f>
        <v/>
      </c>
      <c r="KS52" t="str">
        <f>IF(KS51="","",IF($FI51="Y",0,INDEX(Capacity!$S$3:$T$258,MATCH(MOD(INDEX(Capacity!$V$3:$W$258,MATCH(INDEX($J51:$FE51,1,$FJ51),Capacity!$V$3:$V$258,0),2)+KS$9,255),Capacity!$S$3:$S$258,0),2)))</f>
        <v/>
      </c>
      <c r="KT52" t="str">
        <f>IF(KT51="","",IF($FI51="Y",0,INDEX(Capacity!$S$3:$T$258,MATCH(MOD(INDEX(Capacity!$V$3:$W$258,MATCH(INDEX($J51:$FE51,1,$FJ51),Capacity!$V$3:$V$258,0),2)+KT$9,255),Capacity!$S$3:$S$258,0),2)))</f>
        <v/>
      </c>
      <c r="KU52" t="str">
        <f>IF(KU51="","",IF($FI51="Y",0,INDEX(Capacity!$S$3:$T$258,MATCH(MOD(INDEX(Capacity!$V$3:$W$258,MATCH(INDEX($J51:$FE51,1,$FJ51),Capacity!$V$3:$V$258,0),2)+KU$9,255),Capacity!$S$3:$S$258,0),2)))</f>
        <v/>
      </c>
      <c r="KV52" t="str">
        <f>IF(KV51="","",IF($FI51="Y",0,INDEX(Capacity!$S$3:$T$258,MATCH(MOD(INDEX(Capacity!$V$3:$W$258,MATCH(INDEX($J51:$FE51,1,$FJ51),Capacity!$V$3:$V$258,0),2)+KV$9,255),Capacity!$S$3:$S$258,0),2)))</f>
        <v/>
      </c>
      <c r="KW52" t="str">
        <f>IF(KW51="","",IF($FI51="Y",0,INDEX(Capacity!$S$3:$T$258,MATCH(MOD(INDEX(Capacity!$V$3:$W$258,MATCH(INDEX($J51:$FE51,1,$FJ51),Capacity!$V$3:$V$258,0),2)+KW$9,255),Capacity!$S$3:$S$258,0),2)))</f>
        <v/>
      </c>
      <c r="KX52" t="str">
        <f>IF(KX51="","",IF($FI51="Y",0,INDEX(Capacity!$S$3:$T$258,MATCH(MOD(INDEX(Capacity!$V$3:$W$258,MATCH(INDEX($J51:$FE51,1,$FJ51),Capacity!$V$3:$V$258,0),2)+KX$9,255),Capacity!$S$3:$S$258,0),2)))</f>
        <v/>
      </c>
      <c r="KY52" t="str">
        <f>IF(KY51="","",IF($FI51="Y",0,INDEX(Capacity!$S$3:$T$258,MATCH(MOD(INDEX(Capacity!$V$3:$W$258,MATCH(INDEX($J51:$FE51,1,$FJ51),Capacity!$V$3:$V$258,0),2)+KY$9,255),Capacity!$S$3:$S$258,0),2)))</f>
        <v/>
      </c>
      <c r="KZ52" t="str">
        <f>IF(KZ51="","",IF($FI51="Y",0,INDEX(Capacity!$S$3:$T$258,MATCH(MOD(INDEX(Capacity!$V$3:$W$258,MATCH(INDEX($J51:$FE51,1,$FJ51),Capacity!$V$3:$V$258,0),2)+KZ$9,255),Capacity!$S$3:$S$258,0),2)))</f>
        <v/>
      </c>
      <c r="LA52" t="str">
        <f>IF(LA51="","",IF($FI51="Y",0,INDEX(Capacity!$S$3:$T$258,MATCH(MOD(INDEX(Capacity!$V$3:$W$258,MATCH(INDEX($J51:$FE51,1,$FJ51),Capacity!$V$3:$V$258,0),2)+LA$9,255),Capacity!$S$3:$S$258,0),2)))</f>
        <v/>
      </c>
      <c r="LB52" t="str">
        <f>IF(LB51="","",IF($FI51="Y",0,INDEX(Capacity!$S$3:$T$258,MATCH(MOD(INDEX(Capacity!$V$3:$W$258,MATCH(INDEX($J51:$FE51,1,$FJ51),Capacity!$V$3:$V$258,0),2)+LB$9,255),Capacity!$S$3:$S$258,0),2)))</f>
        <v/>
      </c>
      <c r="LC52" t="str">
        <f>IF(LC51="","",IF($FI51="Y",0,INDEX(Capacity!$S$3:$T$258,MATCH(MOD(INDEX(Capacity!$V$3:$W$258,MATCH(INDEX($J51:$FE51,1,$FJ51),Capacity!$V$3:$V$258,0),2)+LC$9,255),Capacity!$S$3:$S$258,0),2)))</f>
        <v/>
      </c>
      <c r="LD52" t="str">
        <f>IF(LD51="","",IF($FI51="Y",0,INDEX(Capacity!$S$3:$T$258,MATCH(MOD(INDEX(Capacity!$V$3:$W$258,MATCH(INDEX($J51:$FE51,1,$FJ51),Capacity!$V$3:$V$258,0),2)+LD$9,255),Capacity!$S$3:$S$258,0),2)))</f>
        <v/>
      </c>
      <c r="LE52" t="str">
        <f>IF(LE51="","",IF($FI51="Y",0,INDEX(Capacity!$S$3:$T$258,MATCH(MOD(INDEX(Capacity!$V$3:$W$258,MATCH(INDEX($J51:$FE51,1,$FJ51),Capacity!$V$3:$V$258,0),2)+LE$9,255),Capacity!$S$3:$S$258,0),2)))</f>
        <v/>
      </c>
      <c r="LF52" t="str">
        <f>IF(LF51="","",IF($FI51="Y",0,INDEX(Capacity!$S$3:$T$258,MATCH(MOD(INDEX(Capacity!$V$3:$W$258,MATCH(INDEX($J51:$FE51,1,$FJ51),Capacity!$V$3:$V$258,0),2)+LF$9,255),Capacity!$S$3:$S$258,0),2)))</f>
        <v/>
      </c>
      <c r="LG52" t="str">
        <f>IF(LG51="","",IF($FI51="Y",0,INDEX(Capacity!$S$3:$T$258,MATCH(MOD(INDEX(Capacity!$V$3:$W$258,MATCH(INDEX($J51:$FE51,1,$FJ51),Capacity!$V$3:$V$258,0),2)+LG$9,255),Capacity!$S$3:$S$258,0),2)))</f>
        <v/>
      </c>
      <c r="LH52" t="str">
        <f>IF(LH51="","",IF($FI51="Y",0,INDEX(Capacity!$S$3:$T$258,MATCH(MOD(INDEX(Capacity!$V$3:$W$258,MATCH(INDEX($J51:$FE51,1,$FJ51),Capacity!$V$3:$V$258,0),2)+LH$9,255),Capacity!$S$3:$S$258,0),2)))</f>
        <v/>
      </c>
    </row>
    <row r="53" spans="9:320" x14ac:dyDescent="0.25">
      <c r="I53" s="7">
        <f t="shared" si="26"/>
        <v>44</v>
      </c>
      <c r="J53" t="str">
        <f t="shared" si="58"/>
        <v/>
      </c>
      <c r="K53" t="str">
        <f t="shared" si="58"/>
        <v/>
      </c>
      <c r="L53" t="str">
        <f t="shared" si="58"/>
        <v/>
      </c>
      <c r="M53" t="str">
        <f t="shared" si="58"/>
        <v/>
      </c>
      <c r="N53" t="str">
        <f t="shared" si="58"/>
        <v/>
      </c>
      <c r="O53" t="str">
        <f t="shared" si="58"/>
        <v/>
      </c>
      <c r="P53" t="str">
        <f t="shared" si="58"/>
        <v/>
      </c>
      <c r="Q53" t="str">
        <f t="shared" si="58"/>
        <v/>
      </c>
      <c r="R53" t="str">
        <f t="shared" si="58"/>
        <v/>
      </c>
      <c r="S53" t="str">
        <f t="shared" si="58"/>
        <v/>
      </c>
      <c r="T53" t="str">
        <f t="shared" si="58"/>
        <v/>
      </c>
      <c r="U53" t="str">
        <f t="shared" si="58"/>
        <v/>
      </c>
      <c r="V53" t="str">
        <f t="shared" si="58"/>
        <v/>
      </c>
      <c r="W53" t="str">
        <f t="shared" si="58"/>
        <v/>
      </c>
      <c r="X53" t="str">
        <f t="shared" si="58"/>
        <v/>
      </c>
      <c r="Y53" t="str">
        <f t="shared" si="56"/>
        <v/>
      </c>
      <c r="Z53" t="str">
        <f t="shared" si="48"/>
        <v/>
      </c>
      <c r="AA53" t="str">
        <f t="shared" si="48"/>
        <v/>
      </c>
      <c r="AB53" t="str">
        <f t="shared" si="48"/>
        <v/>
      </c>
      <c r="AC53" t="str">
        <f t="shared" si="48"/>
        <v/>
      </c>
      <c r="AD53" t="str">
        <f t="shared" si="48"/>
        <v/>
      </c>
      <c r="AE53" t="str">
        <f t="shared" si="48"/>
        <v/>
      </c>
      <c r="AF53" t="str">
        <f t="shared" si="48"/>
        <v/>
      </c>
      <c r="AG53" t="str">
        <f t="shared" si="48"/>
        <v/>
      </c>
      <c r="AH53" t="str">
        <f t="shared" si="48"/>
        <v/>
      </c>
      <c r="AI53" t="str">
        <f t="shared" si="48"/>
        <v/>
      </c>
      <c r="AJ53" t="str">
        <f t="shared" si="48"/>
        <v/>
      </c>
      <c r="AK53" t="str">
        <f t="shared" si="48"/>
        <v/>
      </c>
      <c r="AL53" t="str">
        <f t="shared" si="48"/>
        <v/>
      </c>
      <c r="AM53" t="str">
        <f t="shared" si="48"/>
        <v/>
      </c>
      <c r="AN53" t="str">
        <f t="shared" si="48"/>
        <v/>
      </c>
      <c r="AO53" t="str">
        <f t="shared" si="48"/>
        <v/>
      </c>
      <c r="AP53" t="str">
        <f t="shared" si="53"/>
        <v/>
      </c>
      <c r="AQ53" t="str">
        <f t="shared" si="53"/>
        <v/>
      </c>
      <c r="AR53" t="str">
        <f t="shared" si="53"/>
        <v/>
      </c>
      <c r="AS53" t="str">
        <f t="shared" si="53"/>
        <v/>
      </c>
      <c r="AT53" t="str">
        <f t="shared" si="53"/>
        <v/>
      </c>
      <c r="AU53" t="str">
        <f t="shared" si="53"/>
        <v/>
      </c>
      <c r="AV53" t="str">
        <f t="shared" si="53"/>
        <v/>
      </c>
      <c r="AW53" t="str">
        <f t="shared" si="53"/>
        <v/>
      </c>
      <c r="AX53" t="str">
        <f t="shared" si="53"/>
        <v/>
      </c>
      <c r="AY53" t="str">
        <f t="shared" si="53"/>
        <v/>
      </c>
      <c r="AZ53" t="str">
        <f t="shared" si="53"/>
        <v/>
      </c>
      <c r="BA53">
        <f t="shared" si="53"/>
        <v>0</v>
      </c>
      <c r="BB53">
        <f t="shared" si="53"/>
        <v>101</v>
      </c>
      <c r="BC53">
        <f t="shared" si="53"/>
        <v>65</v>
      </c>
      <c r="BD53">
        <f t="shared" si="53"/>
        <v>106</v>
      </c>
      <c r="BE53">
        <f t="shared" si="51"/>
        <v>192</v>
      </c>
      <c r="BF53">
        <f t="shared" si="51"/>
        <v>105</v>
      </c>
      <c r="BG53">
        <f t="shared" si="51"/>
        <v>243</v>
      </c>
      <c r="BH53">
        <f t="shared" si="51"/>
        <v>216</v>
      </c>
      <c r="BI53">
        <f t="shared" si="51"/>
        <v>159</v>
      </c>
      <c r="BJ53">
        <f t="shared" si="51"/>
        <v>191</v>
      </c>
      <c r="BK53">
        <f t="shared" si="51"/>
        <v>240</v>
      </c>
      <c r="BL53">
        <f t="shared" si="51"/>
        <v>0</v>
      </c>
      <c r="BM53">
        <f t="shared" si="51"/>
        <v>0</v>
      </c>
      <c r="BN53">
        <f t="shared" si="51"/>
        <v>0</v>
      </c>
      <c r="BO53">
        <f t="shared" si="51"/>
        <v>0</v>
      </c>
      <c r="BP53">
        <f t="shared" si="51"/>
        <v>0</v>
      </c>
      <c r="BQ53">
        <f t="shared" si="51"/>
        <v>0</v>
      </c>
      <c r="BR53">
        <f t="shared" si="51"/>
        <v>0</v>
      </c>
      <c r="BS53">
        <f t="shared" si="51"/>
        <v>0</v>
      </c>
      <c r="BT53">
        <f t="shared" si="51"/>
        <v>0</v>
      </c>
      <c r="BU53">
        <f t="shared" si="51"/>
        <v>0</v>
      </c>
      <c r="BV53">
        <f t="shared" si="55"/>
        <v>0</v>
      </c>
      <c r="BW53">
        <f t="shared" si="55"/>
        <v>0</v>
      </c>
      <c r="BX53">
        <f t="shared" si="55"/>
        <v>0</v>
      </c>
      <c r="BY53">
        <f t="shared" si="55"/>
        <v>0</v>
      </c>
      <c r="BZ53">
        <f t="shared" si="55"/>
        <v>0</v>
      </c>
      <c r="CA53">
        <f t="shared" si="55"/>
        <v>0</v>
      </c>
      <c r="CB53">
        <f t="shared" si="55"/>
        <v>0</v>
      </c>
      <c r="CC53">
        <f t="shared" si="55"/>
        <v>0</v>
      </c>
      <c r="CD53">
        <f t="shared" si="55"/>
        <v>0</v>
      </c>
      <c r="CE53">
        <f t="shared" si="55"/>
        <v>0</v>
      </c>
      <c r="CF53">
        <f t="shared" si="55"/>
        <v>0</v>
      </c>
      <c r="CG53">
        <f t="shared" si="55"/>
        <v>0</v>
      </c>
      <c r="CH53">
        <f t="shared" si="55"/>
        <v>0</v>
      </c>
      <c r="CI53">
        <f t="shared" si="55"/>
        <v>0</v>
      </c>
      <c r="CJ53">
        <f t="shared" si="55"/>
        <v>0</v>
      </c>
      <c r="CK53">
        <f t="shared" si="55"/>
        <v>0</v>
      </c>
      <c r="CL53">
        <f t="shared" si="59"/>
        <v>0</v>
      </c>
      <c r="CM53">
        <f t="shared" si="59"/>
        <v>0</v>
      </c>
      <c r="CN53">
        <f t="shared" si="59"/>
        <v>0</v>
      </c>
      <c r="CO53">
        <f t="shared" si="59"/>
        <v>0</v>
      </c>
      <c r="CP53">
        <f t="shared" si="59"/>
        <v>0</v>
      </c>
      <c r="CQ53">
        <f t="shared" si="59"/>
        <v>0</v>
      </c>
      <c r="CR53">
        <f t="shared" si="59"/>
        <v>0</v>
      </c>
      <c r="CS53">
        <f t="shared" si="59"/>
        <v>0</v>
      </c>
      <c r="CT53">
        <f t="shared" si="59"/>
        <v>0</v>
      </c>
      <c r="CU53">
        <f t="shared" si="59"/>
        <v>0</v>
      </c>
      <c r="CV53">
        <f t="shared" si="59"/>
        <v>0</v>
      </c>
      <c r="CW53">
        <f t="shared" si="59"/>
        <v>0</v>
      </c>
      <c r="CX53">
        <f t="shared" si="59"/>
        <v>0</v>
      </c>
      <c r="CY53">
        <f t="shared" si="59"/>
        <v>0</v>
      </c>
      <c r="CZ53">
        <f t="shared" si="59"/>
        <v>0</v>
      </c>
      <c r="DA53">
        <f t="shared" si="59"/>
        <v>0</v>
      </c>
      <c r="DB53">
        <f t="shared" si="49"/>
        <v>0</v>
      </c>
      <c r="DC53">
        <f t="shared" si="49"/>
        <v>0</v>
      </c>
      <c r="DD53">
        <f t="shared" si="49"/>
        <v>0</v>
      </c>
      <c r="DE53">
        <f t="shared" si="49"/>
        <v>0</v>
      </c>
      <c r="DF53">
        <f t="shared" si="57"/>
        <v>0</v>
      </c>
      <c r="DG53">
        <f t="shared" si="57"/>
        <v>0</v>
      </c>
      <c r="DH53">
        <f t="shared" si="57"/>
        <v>0</v>
      </c>
      <c r="DI53">
        <f t="shared" si="57"/>
        <v>0</v>
      </c>
      <c r="DJ53">
        <f t="shared" si="57"/>
        <v>0</v>
      </c>
      <c r="DK53">
        <f t="shared" si="57"/>
        <v>0</v>
      </c>
      <c r="DL53">
        <f t="shared" si="57"/>
        <v>0</v>
      </c>
      <c r="DM53">
        <f t="shared" si="57"/>
        <v>0</v>
      </c>
      <c r="DN53">
        <f t="shared" si="57"/>
        <v>0</v>
      </c>
      <c r="DO53">
        <f t="shared" si="57"/>
        <v>0</v>
      </c>
      <c r="DP53">
        <f t="shared" si="57"/>
        <v>0</v>
      </c>
      <c r="DQ53">
        <f t="shared" si="57"/>
        <v>0</v>
      </c>
      <c r="DR53">
        <f t="shared" si="57"/>
        <v>0</v>
      </c>
      <c r="DS53">
        <f t="shared" si="57"/>
        <v>0</v>
      </c>
      <c r="DT53">
        <f t="shared" si="57"/>
        <v>0</v>
      </c>
      <c r="DU53">
        <f t="shared" si="57"/>
        <v>0</v>
      </c>
      <c r="DV53">
        <f t="shared" si="57"/>
        <v>0</v>
      </c>
      <c r="DW53">
        <f t="shared" si="57"/>
        <v>0</v>
      </c>
      <c r="DX53">
        <f t="shared" si="50"/>
        <v>0</v>
      </c>
      <c r="DY53">
        <f t="shared" si="50"/>
        <v>0</v>
      </c>
      <c r="DZ53">
        <f t="shared" si="50"/>
        <v>0</v>
      </c>
      <c r="EA53">
        <f t="shared" si="50"/>
        <v>0</v>
      </c>
      <c r="EB53">
        <f t="shared" si="50"/>
        <v>0</v>
      </c>
      <c r="EC53">
        <f t="shared" si="50"/>
        <v>0</v>
      </c>
      <c r="ED53">
        <f t="shared" si="50"/>
        <v>0</v>
      </c>
      <c r="EE53">
        <f t="shared" si="50"/>
        <v>0</v>
      </c>
      <c r="EF53">
        <f t="shared" si="50"/>
        <v>0</v>
      </c>
      <c r="EG53">
        <f t="shared" si="50"/>
        <v>0</v>
      </c>
      <c r="EH53">
        <f t="shared" si="50"/>
        <v>0</v>
      </c>
      <c r="EI53">
        <f t="shared" si="50"/>
        <v>0</v>
      </c>
      <c r="EJ53">
        <f t="shared" si="54"/>
        <v>0</v>
      </c>
      <c r="EK53">
        <f t="shared" si="54"/>
        <v>0</v>
      </c>
      <c r="EL53">
        <f t="shared" si="54"/>
        <v>0</v>
      </c>
      <c r="EM53">
        <f t="shared" si="54"/>
        <v>0</v>
      </c>
      <c r="EN53">
        <f t="shared" si="54"/>
        <v>0</v>
      </c>
      <c r="EO53">
        <f t="shared" si="54"/>
        <v>0</v>
      </c>
      <c r="EP53">
        <f t="shared" si="54"/>
        <v>0</v>
      </c>
      <c r="EQ53">
        <f t="shared" si="54"/>
        <v>0</v>
      </c>
      <c r="ER53">
        <f t="shared" si="54"/>
        <v>0</v>
      </c>
      <c r="ES53">
        <f t="shared" si="54"/>
        <v>0</v>
      </c>
      <c r="ET53">
        <f t="shared" si="54"/>
        <v>0</v>
      </c>
      <c r="EU53">
        <f t="shared" si="54"/>
        <v>0</v>
      </c>
      <c r="EV53">
        <f t="shared" si="54"/>
        <v>0</v>
      </c>
      <c r="EW53">
        <f t="shared" si="52"/>
        <v>0</v>
      </c>
      <c r="EX53">
        <f t="shared" si="52"/>
        <v>0</v>
      </c>
      <c r="EY53">
        <f t="shared" si="52"/>
        <v>0</v>
      </c>
      <c r="EZ53">
        <f t="shared" si="52"/>
        <v>0</v>
      </c>
      <c r="FA53">
        <f t="shared" si="52"/>
        <v>0</v>
      </c>
      <c r="FB53">
        <f t="shared" si="52"/>
        <v>0</v>
      </c>
      <c r="FC53">
        <f t="shared" si="52"/>
        <v>0</v>
      </c>
      <c r="FD53">
        <f t="shared" si="52"/>
        <v>0</v>
      </c>
      <c r="FE53">
        <f t="shared" si="52"/>
        <v>0</v>
      </c>
      <c r="FG53" s="48" t="str">
        <f t="shared" si="27"/>
        <v/>
      </c>
      <c r="FI53" s="1" t="str">
        <f t="shared" si="24"/>
        <v/>
      </c>
      <c r="FJ53">
        <f t="shared" si="25"/>
        <v>45</v>
      </c>
      <c r="FK53">
        <f>FM8-FJ52+1</f>
        <v>0</v>
      </c>
      <c r="FM53">
        <f>IF(FM52="","",IF($FI52="Y",0,INDEX(Capacity!$S$3:$T$258,MATCH(MOD(INDEX(Capacity!$V$3:$W$258,MATCH(INDEX($J52:$FE52,1,$FJ52),Capacity!$V$3:$V$258,0),2)+FM$9,255),Capacity!$S$3:$S$258,0),2)))</f>
        <v>78</v>
      </c>
      <c r="FN53">
        <f>IF(FN52="","",IF($FI52="Y",0,INDEX(Capacity!$S$3:$T$258,MATCH(MOD(INDEX(Capacity!$V$3:$W$258,MATCH(INDEX($J52:$FE52,1,$FJ52),Capacity!$V$3:$V$258,0),2)+FN$9,255),Capacity!$S$3:$S$258,0),2)))</f>
        <v>96</v>
      </c>
      <c r="FO53">
        <f>IF(FO52="","",IF($FI52="Y",0,INDEX(Capacity!$S$3:$T$258,MATCH(MOD(INDEX(Capacity!$V$3:$W$258,MATCH(INDEX($J52:$FE52,1,$FJ52),Capacity!$V$3:$V$258,0),2)+FO$9,255),Capacity!$S$3:$S$258,0),2)))</f>
        <v>34</v>
      </c>
      <c r="FP53">
        <f>IF(FP52="","",IF($FI52="Y",0,INDEX(Capacity!$S$3:$T$258,MATCH(MOD(INDEX(Capacity!$V$3:$W$258,MATCH(INDEX($J52:$FE52,1,$FJ52),Capacity!$V$3:$V$258,0),2)+FP$9,255),Capacity!$S$3:$S$258,0),2)))</f>
        <v>253</v>
      </c>
      <c r="FQ53">
        <f>IF(FQ52="","",IF($FI52="Y",0,INDEX(Capacity!$S$3:$T$258,MATCH(MOD(INDEX(Capacity!$V$3:$W$258,MATCH(INDEX($J52:$FE52,1,$FJ52),Capacity!$V$3:$V$258,0),2)+FQ$9,255),Capacity!$S$3:$S$258,0),2)))</f>
        <v>226</v>
      </c>
      <c r="FR53">
        <f>IF(FR52="","",IF($FI52="Y",0,INDEX(Capacity!$S$3:$T$258,MATCH(MOD(INDEX(Capacity!$V$3:$W$258,MATCH(INDEX($J52:$FE52,1,$FJ52),Capacity!$V$3:$V$258,0),2)+FR$9,255),Capacity!$S$3:$S$258,0),2)))</f>
        <v>73</v>
      </c>
      <c r="FS53">
        <f>IF(FS52="","",IF($FI52="Y",0,INDEX(Capacity!$S$3:$T$258,MATCH(MOD(INDEX(Capacity!$V$3:$W$258,MATCH(INDEX($J52:$FE52,1,$FJ52),Capacity!$V$3:$V$258,0),2)+FS$9,255),Capacity!$S$3:$S$258,0),2)))</f>
        <v>13</v>
      </c>
      <c r="FT53">
        <f>IF(FT52="","",IF($FI52="Y",0,INDEX(Capacity!$S$3:$T$258,MATCH(MOD(INDEX(Capacity!$V$3:$W$258,MATCH(INDEX($J52:$FE52,1,$FJ52),Capacity!$V$3:$V$258,0),2)+FT$9,255),Capacity!$S$3:$S$258,0),2)))</f>
        <v>67</v>
      </c>
      <c r="FU53">
        <f>IF(FU52="","",IF($FI52="Y",0,INDEX(Capacity!$S$3:$T$258,MATCH(MOD(INDEX(Capacity!$V$3:$W$258,MATCH(INDEX($J52:$FE52,1,$FJ52),Capacity!$V$3:$V$258,0),2)+FU$9,255),Capacity!$S$3:$S$258,0),2)))</f>
        <v>133</v>
      </c>
      <c r="FV53">
        <f>IF(FV52="","",IF($FI52="Y",0,INDEX(Capacity!$S$3:$T$258,MATCH(MOD(INDEX(Capacity!$V$3:$W$258,MATCH(INDEX($J52:$FE52,1,$FJ52),Capacity!$V$3:$V$258,0),2)+FV$9,255),Capacity!$S$3:$S$258,0),2)))</f>
        <v>97</v>
      </c>
      <c r="FW53">
        <f>IF(FW52="","",IF($FI52="Y",0,INDEX(Capacity!$S$3:$T$258,MATCH(MOD(INDEX(Capacity!$V$3:$W$258,MATCH(INDEX($J52:$FE52,1,$FJ52),Capacity!$V$3:$V$258,0),2)+FW$9,255),Capacity!$S$3:$S$258,0),2)))</f>
        <v>240</v>
      </c>
      <c r="FX53" t="str">
        <f>IF(FX52="","",IF($FI52="Y",0,INDEX(Capacity!$S$3:$T$258,MATCH(MOD(INDEX(Capacity!$V$3:$W$258,MATCH(INDEX($J52:$FE52,1,$FJ52),Capacity!$V$3:$V$258,0),2)+FX$9,255),Capacity!$S$3:$S$258,0),2)))</f>
        <v/>
      </c>
      <c r="FY53" t="str">
        <f>IF(FY52="","",IF($FI52="Y",0,INDEX(Capacity!$S$3:$T$258,MATCH(MOD(INDEX(Capacity!$V$3:$W$258,MATCH(INDEX($J52:$FE52,1,$FJ52),Capacity!$V$3:$V$258,0),2)+FY$9,255),Capacity!$S$3:$S$258,0),2)))</f>
        <v/>
      </c>
      <c r="FZ53" t="str">
        <f>IF(FZ52="","",IF($FI52="Y",0,INDEX(Capacity!$S$3:$T$258,MATCH(MOD(INDEX(Capacity!$V$3:$W$258,MATCH(INDEX($J52:$FE52,1,$FJ52),Capacity!$V$3:$V$258,0),2)+FZ$9,255),Capacity!$S$3:$S$258,0),2)))</f>
        <v/>
      </c>
      <c r="GA53" t="str">
        <f>IF(GA52="","",IF($FI52="Y",0,INDEX(Capacity!$S$3:$T$258,MATCH(MOD(INDEX(Capacity!$V$3:$W$258,MATCH(INDEX($J52:$FE52,1,$FJ52),Capacity!$V$3:$V$258,0),2)+GA$9,255),Capacity!$S$3:$S$258,0),2)))</f>
        <v/>
      </c>
      <c r="GB53" t="str">
        <f>IF(GB52="","",IF($FI52="Y",0,INDEX(Capacity!$S$3:$T$258,MATCH(MOD(INDEX(Capacity!$V$3:$W$258,MATCH(INDEX($J52:$FE52,1,$FJ52),Capacity!$V$3:$V$258,0),2)+GB$9,255),Capacity!$S$3:$S$258,0),2)))</f>
        <v/>
      </c>
      <c r="GC53" t="str">
        <f>IF(GC52="","",IF($FI52="Y",0,INDEX(Capacity!$S$3:$T$258,MATCH(MOD(INDEX(Capacity!$V$3:$W$258,MATCH(INDEX($J52:$FE52,1,$FJ52),Capacity!$V$3:$V$258,0),2)+GC$9,255),Capacity!$S$3:$S$258,0),2)))</f>
        <v/>
      </c>
      <c r="GD53" t="str">
        <f>IF(GD52="","",IF($FI52="Y",0,INDEX(Capacity!$S$3:$T$258,MATCH(MOD(INDEX(Capacity!$V$3:$W$258,MATCH(INDEX($J52:$FE52,1,$FJ52),Capacity!$V$3:$V$258,0),2)+GD$9,255),Capacity!$S$3:$S$258,0),2)))</f>
        <v/>
      </c>
      <c r="GE53" t="str">
        <f>IF(GE52="","",IF($FI52="Y",0,INDEX(Capacity!$S$3:$T$258,MATCH(MOD(INDEX(Capacity!$V$3:$W$258,MATCH(INDEX($J52:$FE52,1,$FJ52),Capacity!$V$3:$V$258,0),2)+GE$9,255),Capacity!$S$3:$S$258,0),2)))</f>
        <v/>
      </c>
      <c r="GF53" t="str">
        <f>IF(GF52="","",IF($FI52="Y",0,INDEX(Capacity!$S$3:$T$258,MATCH(MOD(INDEX(Capacity!$V$3:$W$258,MATCH(INDEX($J52:$FE52,1,$FJ52),Capacity!$V$3:$V$258,0),2)+GF$9,255),Capacity!$S$3:$S$258,0),2)))</f>
        <v/>
      </c>
      <c r="GG53" t="str">
        <f>IF(GG52="","",IF($FI52="Y",0,INDEX(Capacity!$S$3:$T$258,MATCH(MOD(INDEX(Capacity!$V$3:$W$258,MATCH(INDEX($J52:$FE52,1,$FJ52),Capacity!$V$3:$V$258,0),2)+GG$9,255),Capacity!$S$3:$S$258,0),2)))</f>
        <v/>
      </c>
      <c r="GH53" t="str">
        <f>IF(GH52="","",IF($FI52="Y",0,INDEX(Capacity!$S$3:$T$258,MATCH(MOD(INDEX(Capacity!$V$3:$W$258,MATCH(INDEX($J52:$FE52,1,$FJ52),Capacity!$V$3:$V$258,0),2)+GH$9,255),Capacity!$S$3:$S$258,0),2)))</f>
        <v/>
      </c>
      <c r="GI53" t="str">
        <f>IF(GI52="","",IF($FI52="Y",0,INDEX(Capacity!$S$3:$T$258,MATCH(MOD(INDEX(Capacity!$V$3:$W$258,MATCH(INDEX($J52:$FE52,1,$FJ52),Capacity!$V$3:$V$258,0),2)+GI$9,255),Capacity!$S$3:$S$258,0),2)))</f>
        <v/>
      </c>
      <c r="GJ53" t="str">
        <f>IF(GJ52="","",IF($FI52="Y",0,INDEX(Capacity!$S$3:$T$258,MATCH(MOD(INDEX(Capacity!$V$3:$W$258,MATCH(INDEX($J52:$FE52,1,$FJ52),Capacity!$V$3:$V$258,0),2)+GJ$9,255),Capacity!$S$3:$S$258,0),2)))</f>
        <v/>
      </c>
      <c r="GK53" t="str">
        <f>IF(GK52="","",IF($FI52="Y",0,INDEX(Capacity!$S$3:$T$258,MATCH(MOD(INDEX(Capacity!$V$3:$W$258,MATCH(INDEX($J52:$FE52,1,$FJ52),Capacity!$V$3:$V$258,0),2)+GK$9,255),Capacity!$S$3:$S$258,0),2)))</f>
        <v/>
      </c>
      <c r="GL53" t="str">
        <f>IF(GL52="","",IF($FI52="Y",0,INDEX(Capacity!$S$3:$T$258,MATCH(MOD(INDEX(Capacity!$V$3:$W$258,MATCH(INDEX($J52:$FE52,1,$FJ52),Capacity!$V$3:$V$258,0),2)+GL$9,255),Capacity!$S$3:$S$258,0),2)))</f>
        <v/>
      </c>
      <c r="GM53" t="str">
        <f>IF(GM52="","",IF($FI52="Y",0,INDEX(Capacity!$S$3:$T$258,MATCH(MOD(INDEX(Capacity!$V$3:$W$258,MATCH(INDEX($J52:$FE52,1,$FJ52),Capacity!$V$3:$V$258,0),2)+GM$9,255),Capacity!$S$3:$S$258,0),2)))</f>
        <v/>
      </c>
      <c r="GN53" t="str">
        <f>IF(GN52="","",IF($FI52="Y",0,INDEX(Capacity!$S$3:$T$258,MATCH(MOD(INDEX(Capacity!$V$3:$W$258,MATCH(INDEX($J52:$FE52,1,$FJ52),Capacity!$V$3:$V$258,0),2)+GN$9,255),Capacity!$S$3:$S$258,0),2)))</f>
        <v/>
      </c>
      <c r="GO53" t="str">
        <f>IF(GO52="","",IF($FI52="Y",0,INDEX(Capacity!$S$3:$T$258,MATCH(MOD(INDEX(Capacity!$V$3:$W$258,MATCH(INDEX($J52:$FE52,1,$FJ52),Capacity!$V$3:$V$258,0),2)+GO$9,255),Capacity!$S$3:$S$258,0),2)))</f>
        <v/>
      </c>
      <c r="GP53" t="str">
        <f>IF(GP52="","",IF($FI52="Y",0,INDEX(Capacity!$S$3:$T$258,MATCH(MOD(INDEX(Capacity!$V$3:$W$258,MATCH(INDEX($J52:$FE52,1,$FJ52),Capacity!$V$3:$V$258,0),2)+GP$9,255),Capacity!$S$3:$S$258,0),2)))</f>
        <v/>
      </c>
      <c r="GQ53" t="str">
        <f>IF(GQ52="","",IF($FI52="Y",0,INDEX(Capacity!$S$3:$T$258,MATCH(MOD(INDEX(Capacity!$V$3:$W$258,MATCH(INDEX($J52:$FE52,1,$FJ52),Capacity!$V$3:$V$258,0),2)+GQ$9,255),Capacity!$S$3:$S$258,0),2)))</f>
        <v/>
      </c>
      <c r="GR53" t="str">
        <f>IF(GR52="","",IF($FI52="Y",0,INDEX(Capacity!$S$3:$T$258,MATCH(MOD(INDEX(Capacity!$V$3:$W$258,MATCH(INDEX($J52:$FE52,1,$FJ52),Capacity!$V$3:$V$258,0),2)+GR$9,255),Capacity!$S$3:$S$258,0),2)))</f>
        <v/>
      </c>
      <c r="GS53" t="str">
        <f>IF(GS52="","",IF($FI52="Y",0,INDEX(Capacity!$S$3:$T$258,MATCH(MOD(INDEX(Capacity!$V$3:$W$258,MATCH(INDEX($J52:$FE52,1,$FJ52),Capacity!$V$3:$V$258,0),2)+GS$9,255),Capacity!$S$3:$S$258,0),2)))</f>
        <v/>
      </c>
      <c r="GT53" t="str">
        <f>IF(GT52="","",IF($FI52="Y",0,INDEX(Capacity!$S$3:$T$258,MATCH(MOD(INDEX(Capacity!$V$3:$W$258,MATCH(INDEX($J52:$FE52,1,$FJ52),Capacity!$V$3:$V$258,0),2)+GT$9,255),Capacity!$S$3:$S$258,0),2)))</f>
        <v/>
      </c>
      <c r="GU53" t="str">
        <f>IF(GU52="","",IF($FI52="Y",0,INDEX(Capacity!$S$3:$T$258,MATCH(MOD(INDEX(Capacity!$V$3:$W$258,MATCH(INDEX($J52:$FE52,1,$FJ52),Capacity!$V$3:$V$258,0),2)+GU$9,255),Capacity!$S$3:$S$258,0),2)))</f>
        <v/>
      </c>
      <c r="GV53" t="str">
        <f>IF(GV52="","",IF($FI52="Y",0,INDEX(Capacity!$S$3:$T$258,MATCH(MOD(INDEX(Capacity!$V$3:$W$258,MATCH(INDEX($J52:$FE52,1,$FJ52),Capacity!$V$3:$V$258,0),2)+GV$9,255),Capacity!$S$3:$S$258,0),2)))</f>
        <v/>
      </c>
      <c r="GW53" t="str">
        <f>IF(GW52="","",IF($FI52="Y",0,INDEX(Capacity!$S$3:$T$258,MATCH(MOD(INDEX(Capacity!$V$3:$W$258,MATCH(INDEX($J52:$FE52,1,$FJ52),Capacity!$V$3:$V$258,0),2)+GW$9,255),Capacity!$S$3:$S$258,0),2)))</f>
        <v/>
      </c>
      <c r="GX53" t="str">
        <f>IF(GX52="","",IF($FI52="Y",0,INDEX(Capacity!$S$3:$T$258,MATCH(MOD(INDEX(Capacity!$V$3:$W$258,MATCH(INDEX($J52:$FE52,1,$FJ52),Capacity!$V$3:$V$258,0),2)+GX$9,255),Capacity!$S$3:$S$258,0),2)))</f>
        <v/>
      </c>
      <c r="GY53" t="str">
        <f>IF(GY52="","",IF($FI52="Y",0,INDEX(Capacity!$S$3:$T$258,MATCH(MOD(INDEX(Capacity!$V$3:$W$258,MATCH(INDEX($J52:$FE52,1,$FJ52),Capacity!$V$3:$V$258,0),2)+GY$9,255),Capacity!$S$3:$S$258,0),2)))</f>
        <v/>
      </c>
      <c r="GZ53" t="str">
        <f>IF(GZ52="","",IF($FI52="Y",0,INDEX(Capacity!$S$3:$T$258,MATCH(MOD(INDEX(Capacity!$V$3:$W$258,MATCH(INDEX($J52:$FE52,1,$FJ52),Capacity!$V$3:$V$258,0),2)+GZ$9,255),Capacity!$S$3:$S$258,0),2)))</f>
        <v/>
      </c>
      <c r="HA53" t="str">
        <f>IF(HA52="","",IF($FI52="Y",0,INDEX(Capacity!$S$3:$T$258,MATCH(MOD(INDEX(Capacity!$V$3:$W$258,MATCH(INDEX($J52:$FE52,1,$FJ52),Capacity!$V$3:$V$258,0),2)+HA$9,255),Capacity!$S$3:$S$258,0),2)))</f>
        <v/>
      </c>
      <c r="HB53" t="str">
        <f>IF(HB52="","",IF($FI52="Y",0,INDEX(Capacity!$S$3:$T$258,MATCH(MOD(INDEX(Capacity!$V$3:$W$258,MATCH(INDEX($J52:$FE52,1,$FJ52),Capacity!$V$3:$V$258,0),2)+HB$9,255),Capacity!$S$3:$S$258,0),2)))</f>
        <v/>
      </c>
      <c r="HC53" t="str">
        <f>IF(HC52="","",IF($FI52="Y",0,INDEX(Capacity!$S$3:$T$258,MATCH(MOD(INDEX(Capacity!$V$3:$W$258,MATCH(INDEX($J52:$FE52,1,$FJ52),Capacity!$V$3:$V$258,0),2)+HC$9,255),Capacity!$S$3:$S$258,0),2)))</f>
        <v/>
      </c>
      <c r="HD53" t="str">
        <f>IF(HD52="","",IF($FI52="Y",0,INDEX(Capacity!$S$3:$T$258,MATCH(MOD(INDEX(Capacity!$V$3:$W$258,MATCH(INDEX($J52:$FE52,1,$FJ52),Capacity!$V$3:$V$258,0),2)+HD$9,255),Capacity!$S$3:$S$258,0),2)))</f>
        <v/>
      </c>
      <c r="HE53" t="str">
        <f>IF(HE52="","",IF($FI52="Y",0,INDEX(Capacity!$S$3:$T$258,MATCH(MOD(INDEX(Capacity!$V$3:$W$258,MATCH(INDEX($J52:$FE52,1,$FJ52),Capacity!$V$3:$V$258,0),2)+HE$9,255),Capacity!$S$3:$S$258,0),2)))</f>
        <v/>
      </c>
      <c r="HF53" t="str">
        <f>IF(HF52="","",IF($FI52="Y",0,INDEX(Capacity!$S$3:$T$258,MATCH(MOD(INDEX(Capacity!$V$3:$W$258,MATCH(INDEX($J52:$FE52,1,$FJ52),Capacity!$V$3:$V$258,0),2)+HF$9,255),Capacity!$S$3:$S$258,0),2)))</f>
        <v/>
      </c>
      <c r="HG53" t="str">
        <f>IF(HG52="","",IF($FI52="Y",0,INDEX(Capacity!$S$3:$T$258,MATCH(MOD(INDEX(Capacity!$V$3:$W$258,MATCH(INDEX($J52:$FE52,1,$FJ52),Capacity!$V$3:$V$258,0),2)+HG$9,255),Capacity!$S$3:$S$258,0),2)))</f>
        <v/>
      </c>
      <c r="HH53" t="str">
        <f>IF(HH52="","",IF($FI52="Y",0,INDEX(Capacity!$S$3:$T$258,MATCH(MOD(INDEX(Capacity!$V$3:$W$258,MATCH(INDEX($J52:$FE52,1,$FJ52),Capacity!$V$3:$V$258,0),2)+HH$9,255),Capacity!$S$3:$S$258,0),2)))</f>
        <v/>
      </c>
      <c r="HI53" t="str">
        <f>IF(HI52="","",IF($FI52="Y",0,INDEX(Capacity!$S$3:$T$258,MATCH(MOD(INDEX(Capacity!$V$3:$W$258,MATCH(INDEX($J52:$FE52,1,$FJ52),Capacity!$V$3:$V$258,0),2)+HI$9,255),Capacity!$S$3:$S$258,0),2)))</f>
        <v/>
      </c>
      <c r="HJ53" t="str">
        <f>IF(HJ52="","",IF($FI52="Y",0,INDEX(Capacity!$S$3:$T$258,MATCH(MOD(INDEX(Capacity!$V$3:$W$258,MATCH(INDEX($J52:$FE52,1,$FJ52),Capacity!$V$3:$V$258,0),2)+HJ$9,255),Capacity!$S$3:$S$258,0),2)))</f>
        <v/>
      </c>
      <c r="HK53" t="str">
        <f>IF(HK52="","",IF($FI52="Y",0,INDEX(Capacity!$S$3:$T$258,MATCH(MOD(INDEX(Capacity!$V$3:$W$258,MATCH(INDEX($J52:$FE52,1,$FJ52),Capacity!$V$3:$V$258,0),2)+HK$9,255),Capacity!$S$3:$S$258,0),2)))</f>
        <v/>
      </c>
      <c r="HL53" t="str">
        <f>IF(HL52="","",IF($FI52="Y",0,INDEX(Capacity!$S$3:$T$258,MATCH(MOD(INDEX(Capacity!$V$3:$W$258,MATCH(INDEX($J52:$FE52,1,$FJ52),Capacity!$V$3:$V$258,0),2)+HL$9,255),Capacity!$S$3:$S$258,0),2)))</f>
        <v/>
      </c>
      <c r="HM53" t="str">
        <f>IF(HM52="","",IF($FI52="Y",0,INDEX(Capacity!$S$3:$T$258,MATCH(MOD(INDEX(Capacity!$V$3:$W$258,MATCH(INDEX($J52:$FE52,1,$FJ52),Capacity!$V$3:$V$258,0),2)+HM$9,255),Capacity!$S$3:$S$258,0),2)))</f>
        <v/>
      </c>
      <c r="HN53" t="str">
        <f>IF(HN52="","",IF($FI52="Y",0,INDEX(Capacity!$S$3:$T$258,MATCH(MOD(INDEX(Capacity!$V$3:$W$258,MATCH(INDEX($J52:$FE52,1,$FJ52),Capacity!$V$3:$V$258,0),2)+HN$9,255),Capacity!$S$3:$S$258,0),2)))</f>
        <v/>
      </c>
      <c r="HO53" t="str">
        <f>IF(HO52="","",IF($FI52="Y",0,INDEX(Capacity!$S$3:$T$258,MATCH(MOD(INDEX(Capacity!$V$3:$W$258,MATCH(INDEX($J52:$FE52,1,$FJ52),Capacity!$V$3:$V$258,0),2)+HO$9,255),Capacity!$S$3:$S$258,0),2)))</f>
        <v/>
      </c>
      <c r="HP53" t="str">
        <f>IF(HP52="","",IF($FI52="Y",0,INDEX(Capacity!$S$3:$T$258,MATCH(MOD(INDEX(Capacity!$V$3:$W$258,MATCH(INDEX($J52:$FE52,1,$FJ52),Capacity!$V$3:$V$258,0),2)+HP$9,255),Capacity!$S$3:$S$258,0),2)))</f>
        <v/>
      </c>
      <c r="HQ53" t="str">
        <f>IF(HQ52="","",IF($FI52="Y",0,INDEX(Capacity!$S$3:$T$258,MATCH(MOD(INDEX(Capacity!$V$3:$W$258,MATCH(INDEX($J52:$FE52,1,$FJ52),Capacity!$V$3:$V$258,0),2)+HQ$9,255),Capacity!$S$3:$S$258,0),2)))</f>
        <v/>
      </c>
      <c r="HR53" t="str">
        <f>IF(HR52="","",IF($FI52="Y",0,INDEX(Capacity!$S$3:$T$258,MATCH(MOD(INDEX(Capacity!$V$3:$W$258,MATCH(INDEX($J52:$FE52,1,$FJ52),Capacity!$V$3:$V$258,0),2)+HR$9,255),Capacity!$S$3:$S$258,0),2)))</f>
        <v/>
      </c>
      <c r="HS53" t="str">
        <f>IF(HS52="","",IF($FI52="Y",0,INDEX(Capacity!$S$3:$T$258,MATCH(MOD(INDEX(Capacity!$V$3:$W$258,MATCH(INDEX($J52:$FE52,1,$FJ52),Capacity!$V$3:$V$258,0),2)+HS$9,255),Capacity!$S$3:$S$258,0),2)))</f>
        <v/>
      </c>
      <c r="HT53" t="str">
        <f>IF(HT52="","",IF($FI52="Y",0,INDEX(Capacity!$S$3:$T$258,MATCH(MOD(INDEX(Capacity!$V$3:$W$258,MATCH(INDEX($J52:$FE52,1,$FJ52),Capacity!$V$3:$V$258,0),2)+HT$9,255),Capacity!$S$3:$S$258,0),2)))</f>
        <v/>
      </c>
      <c r="HU53" t="str">
        <f>IF(HU52="","",IF($FI52="Y",0,INDEX(Capacity!$S$3:$T$258,MATCH(MOD(INDEX(Capacity!$V$3:$W$258,MATCH(INDEX($J52:$FE52,1,$FJ52),Capacity!$V$3:$V$258,0),2)+HU$9,255),Capacity!$S$3:$S$258,0),2)))</f>
        <v/>
      </c>
      <c r="HV53" t="str">
        <f>IF(HV52="","",IF($FI52="Y",0,INDEX(Capacity!$S$3:$T$258,MATCH(MOD(INDEX(Capacity!$V$3:$W$258,MATCH(INDEX($J52:$FE52,1,$FJ52),Capacity!$V$3:$V$258,0),2)+HV$9,255),Capacity!$S$3:$S$258,0),2)))</f>
        <v/>
      </c>
      <c r="HW53" t="str">
        <f>IF(HW52="","",IF($FI52="Y",0,INDEX(Capacity!$S$3:$T$258,MATCH(MOD(INDEX(Capacity!$V$3:$W$258,MATCH(INDEX($J52:$FE52,1,$FJ52),Capacity!$V$3:$V$258,0),2)+HW$9,255),Capacity!$S$3:$S$258,0),2)))</f>
        <v/>
      </c>
      <c r="HX53" t="str">
        <f>IF(HX52="","",IF($FI52="Y",0,INDEX(Capacity!$S$3:$T$258,MATCH(MOD(INDEX(Capacity!$V$3:$W$258,MATCH(INDEX($J52:$FE52,1,$FJ52),Capacity!$V$3:$V$258,0),2)+HX$9,255),Capacity!$S$3:$S$258,0),2)))</f>
        <v/>
      </c>
      <c r="HY53" t="str">
        <f>IF(HY52="","",IF($FI52="Y",0,INDEX(Capacity!$S$3:$T$258,MATCH(MOD(INDEX(Capacity!$V$3:$W$258,MATCH(INDEX($J52:$FE52,1,$FJ52),Capacity!$V$3:$V$258,0),2)+HY$9,255),Capacity!$S$3:$S$258,0),2)))</f>
        <v/>
      </c>
      <c r="HZ53" t="str">
        <f>IF(HZ52="","",IF($FI52="Y",0,INDEX(Capacity!$S$3:$T$258,MATCH(MOD(INDEX(Capacity!$V$3:$W$258,MATCH(INDEX($J52:$FE52,1,$FJ52),Capacity!$V$3:$V$258,0),2)+HZ$9,255),Capacity!$S$3:$S$258,0),2)))</f>
        <v/>
      </c>
      <c r="IA53" t="str">
        <f>IF(IA52="","",IF($FI52="Y",0,INDEX(Capacity!$S$3:$T$258,MATCH(MOD(INDEX(Capacity!$V$3:$W$258,MATCH(INDEX($J52:$FE52,1,$FJ52),Capacity!$V$3:$V$258,0),2)+IA$9,255),Capacity!$S$3:$S$258,0),2)))</f>
        <v/>
      </c>
      <c r="IB53" t="str">
        <f>IF(IB52="","",IF($FI52="Y",0,INDEX(Capacity!$S$3:$T$258,MATCH(MOD(INDEX(Capacity!$V$3:$W$258,MATCH(INDEX($J52:$FE52,1,$FJ52),Capacity!$V$3:$V$258,0),2)+IB$9,255),Capacity!$S$3:$S$258,0),2)))</f>
        <v/>
      </c>
      <c r="IC53" t="str">
        <f>IF(IC52="","",IF($FI52="Y",0,INDEX(Capacity!$S$3:$T$258,MATCH(MOD(INDEX(Capacity!$V$3:$W$258,MATCH(INDEX($J52:$FE52,1,$FJ52),Capacity!$V$3:$V$258,0),2)+IC$9,255),Capacity!$S$3:$S$258,0),2)))</f>
        <v/>
      </c>
      <c r="ID53" t="str">
        <f>IF(ID52="","",IF($FI52="Y",0,INDEX(Capacity!$S$3:$T$258,MATCH(MOD(INDEX(Capacity!$V$3:$W$258,MATCH(INDEX($J52:$FE52,1,$FJ52),Capacity!$V$3:$V$258,0),2)+ID$9,255),Capacity!$S$3:$S$258,0),2)))</f>
        <v/>
      </c>
      <c r="IE53" t="str">
        <f>IF(IE52="","",IF($FI52="Y",0,INDEX(Capacity!$S$3:$T$258,MATCH(MOD(INDEX(Capacity!$V$3:$W$258,MATCH(INDEX($J52:$FE52,1,$FJ52),Capacity!$V$3:$V$258,0),2)+IE$9,255),Capacity!$S$3:$S$258,0),2)))</f>
        <v/>
      </c>
      <c r="IF53" t="str">
        <f>IF(IF52="","",IF($FI52="Y",0,INDEX(Capacity!$S$3:$T$258,MATCH(MOD(INDEX(Capacity!$V$3:$W$258,MATCH(INDEX($J52:$FE52,1,$FJ52),Capacity!$V$3:$V$258,0),2)+IF$9,255),Capacity!$S$3:$S$258,0),2)))</f>
        <v/>
      </c>
      <c r="IG53" t="str">
        <f>IF(IG52="","",IF($FI52="Y",0,INDEX(Capacity!$S$3:$T$258,MATCH(MOD(INDEX(Capacity!$V$3:$W$258,MATCH(INDEX($J52:$FE52,1,$FJ52),Capacity!$V$3:$V$258,0),2)+IG$9,255),Capacity!$S$3:$S$258,0),2)))</f>
        <v/>
      </c>
      <c r="IH53" t="str">
        <f>IF(IH52="","",IF($FI52="Y",0,INDEX(Capacity!$S$3:$T$258,MATCH(MOD(INDEX(Capacity!$V$3:$W$258,MATCH(INDEX($J52:$FE52,1,$FJ52),Capacity!$V$3:$V$258,0),2)+IH$9,255),Capacity!$S$3:$S$258,0),2)))</f>
        <v/>
      </c>
      <c r="II53" t="str">
        <f>IF(II52="","",IF($FI52="Y",0,INDEX(Capacity!$S$3:$T$258,MATCH(MOD(INDEX(Capacity!$V$3:$W$258,MATCH(INDEX($J52:$FE52,1,$FJ52),Capacity!$V$3:$V$258,0),2)+II$9,255),Capacity!$S$3:$S$258,0),2)))</f>
        <v/>
      </c>
      <c r="IJ53" t="str">
        <f>IF(IJ52="","",IF($FI52="Y",0,INDEX(Capacity!$S$3:$T$258,MATCH(MOD(INDEX(Capacity!$V$3:$W$258,MATCH(INDEX($J52:$FE52,1,$FJ52),Capacity!$V$3:$V$258,0),2)+IJ$9,255),Capacity!$S$3:$S$258,0),2)))</f>
        <v/>
      </c>
      <c r="IK53" t="str">
        <f>IF(IK52="","",IF($FI52="Y",0,INDEX(Capacity!$S$3:$T$258,MATCH(MOD(INDEX(Capacity!$V$3:$W$258,MATCH(INDEX($J52:$FE52,1,$FJ52),Capacity!$V$3:$V$258,0),2)+IK$9,255),Capacity!$S$3:$S$258,0),2)))</f>
        <v/>
      </c>
      <c r="IL53" t="str">
        <f>IF(IL52="","",IF($FI52="Y",0,INDEX(Capacity!$S$3:$T$258,MATCH(MOD(INDEX(Capacity!$V$3:$W$258,MATCH(INDEX($J52:$FE52,1,$FJ52),Capacity!$V$3:$V$258,0),2)+IL$9,255),Capacity!$S$3:$S$258,0),2)))</f>
        <v/>
      </c>
      <c r="IM53" t="str">
        <f>IF(IM52="","",IF($FI52="Y",0,INDEX(Capacity!$S$3:$T$258,MATCH(MOD(INDEX(Capacity!$V$3:$W$258,MATCH(INDEX($J52:$FE52,1,$FJ52),Capacity!$V$3:$V$258,0),2)+IM$9,255),Capacity!$S$3:$S$258,0),2)))</f>
        <v/>
      </c>
      <c r="IN53" t="str">
        <f>IF(IN52="","",IF($FI52="Y",0,INDEX(Capacity!$S$3:$T$258,MATCH(MOD(INDEX(Capacity!$V$3:$W$258,MATCH(INDEX($J52:$FE52,1,$FJ52),Capacity!$V$3:$V$258,0),2)+IN$9,255),Capacity!$S$3:$S$258,0),2)))</f>
        <v/>
      </c>
      <c r="IO53" t="str">
        <f>IF(IO52="","",IF($FI52="Y",0,INDEX(Capacity!$S$3:$T$258,MATCH(MOD(INDEX(Capacity!$V$3:$W$258,MATCH(INDEX($J52:$FE52,1,$FJ52),Capacity!$V$3:$V$258,0),2)+IO$9,255),Capacity!$S$3:$S$258,0),2)))</f>
        <v/>
      </c>
      <c r="IP53" t="str">
        <f>IF(IP52="","",IF($FI52="Y",0,INDEX(Capacity!$S$3:$T$258,MATCH(MOD(INDEX(Capacity!$V$3:$W$258,MATCH(INDEX($J52:$FE52,1,$FJ52),Capacity!$V$3:$V$258,0),2)+IP$9,255),Capacity!$S$3:$S$258,0),2)))</f>
        <v/>
      </c>
      <c r="IQ53" t="str">
        <f>IF(IQ52="","",IF($FI52="Y",0,INDEX(Capacity!$S$3:$T$258,MATCH(MOD(INDEX(Capacity!$V$3:$W$258,MATCH(INDEX($J52:$FE52,1,$FJ52),Capacity!$V$3:$V$258,0),2)+IQ$9,255),Capacity!$S$3:$S$258,0),2)))</f>
        <v/>
      </c>
      <c r="IR53" t="str">
        <f>IF(IR52="","",IF($FI52="Y",0,INDEX(Capacity!$S$3:$T$258,MATCH(MOD(INDEX(Capacity!$V$3:$W$258,MATCH(INDEX($J52:$FE52,1,$FJ52),Capacity!$V$3:$V$258,0),2)+IR$9,255),Capacity!$S$3:$S$258,0),2)))</f>
        <v/>
      </c>
      <c r="IS53" t="str">
        <f>IF(IS52="","",IF($FI52="Y",0,INDEX(Capacity!$S$3:$T$258,MATCH(MOD(INDEX(Capacity!$V$3:$W$258,MATCH(INDEX($J52:$FE52,1,$FJ52),Capacity!$V$3:$V$258,0),2)+IS$9,255),Capacity!$S$3:$S$258,0),2)))</f>
        <v/>
      </c>
      <c r="IT53" t="str">
        <f>IF(IT52="","",IF($FI52="Y",0,INDEX(Capacity!$S$3:$T$258,MATCH(MOD(INDEX(Capacity!$V$3:$W$258,MATCH(INDEX($J52:$FE52,1,$FJ52),Capacity!$V$3:$V$258,0),2)+IT$9,255),Capacity!$S$3:$S$258,0),2)))</f>
        <v/>
      </c>
      <c r="IU53" t="str">
        <f>IF(IU52="","",IF($FI52="Y",0,INDEX(Capacity!$S$3:$T$258,MATCH(MOD(INDEX(Capacity!$V$3:$W$258,MATCH(INDEX($J52:$FE52,1,$FJ52),Capacity!$V$3:$V$258,0),2)+IU$9,255),Capacity!$S$3:$S$258,0),2)))</f>
        <v/>
      </c>
      <c r="IV53" t="str">
        <f>IF(IV52="","",IF($FI52="Y",0,INDEX(Capacity!$S$3:$T$258,MATCH(MOD(INDEX(Capacity!$V$3:$W$258,MATCH(INDEX($J52:$FE52,1,$FJ52),Capacity!$V$3:$V$258,0),2)+IV$9,255),Capacity!$S$3:$S$258,0),2)))</f>
        <v/>
      </c>
      <c r="IW53" t="str">
        <f>IF(IW52="","",IF($FI52="Y",0,INDEX(Capacity!$S$3:$T$258,MATCH(MOD(INDEX(Capacity!$V$3:$W$258,MATCH(INDEX($J52:$FE52,1,$FJ52),Capacity!$V$3:$V$258,0),2)+IW$9,255),Capacity!$S$3:$S$258,0),2)))</f>
        <v/>
      </c>
      <c r="IX53" t="str">
        <f>IF(IX52="","",IF($FI52="Y",0,INDEX(Capacity!$S$3:$T$258,MATCH(MOD(INDEX(Capacity!$V$3:$W$258,MATCH(INDEX($J52:$FE52,1,$FJ52),Capacity!$V$3:$V$258,0),2)+IX$9,255),Capacity!$S$3:$S$258,0),2)))</f>
        <v/>
      </c>
      <c r="IY53" t="str">
        <f>IF(IY52="","",IF($FI52="Y",0,INDEX(Capacity!$S$3:$T$258,MATCH(MOD(INDEX(Capacity!$V$3:$W$258,MATCH(INDEX($J52:$FE52,1,$FJ52),Capacity!$V$3:$V$258,0),2)+IY$9,255),Capacity!$S$3:$S$258,0),2)))</f>
        <v/>
      </c>
      <c r="IZ53" t="str">
        <f>IF(IZ52="","",IF($FI52="Y",0,INDEX(Capacity!$S$3:$T$258,MATCH(MOD(INDEX(Capacity!$V$3:$W$258,MATCH(INDEX($J52:$FE52,1,$FJ52),Capacity!$V$3:$V$258,0),2)+IZ$9,255),Capacity!$S$3:$S$258,0),2)))</f>
        <v/>
      </c>
      <c r="JA53" t="str">
        <f>IF(JA52="","",IF($FI52="Y",0,INDEX(Capacity!$S$3:$T$258,MATCH(MOD(INDEX(Capacity!$V$3:$W$258,MATCH(INDEX($J52:$FE52,1,$FJ52),Capacity!$V$3:$V$258,0),2)+JA$9,255),Capacity!$S$3:$S$258,0),2)))</f>
        <v/>
      </c>
      <c r="JB53" t="str">
        <f>IF(JB52="","",IF($FI52="Y",0,INDEX(Capacity!$S$3:$T$258,MATCH(MOD(INDEX(Capacity!$V$3:$W$258,MATCH(INDEX($J52:$FE52,1,$FJ52),Capacity!$V$3:$V$258,0),2)+JB$9,255),Capacity!$S$3:$S$258,0),2)))</f>
        <v/>
      </c>
      <c r="JC53" t="str">
        <f>IF(JC52="","",IF($FI52="Y",0,INDEX(Capacity!$S$3:$T$258,MATCH(MOD(INDEX(Capacity!$V$3:$W$258,MATCH(INDEX($J52:$FE52,1,$FJ52),Capacity!$V$3:$V$258,0),2)+JC$9,255),Capacity!$S$3:$S$258,0),2)))</f>
        <v/>
      </c>
      <c r="JD53" t="str">
        <f>IF(JD52="","",IF($FI52="Y",0,INDEX(Capacity!$S$3:$T$258,MATCH(MOD(INDEX(Capacity!$V$3:$W$258,MATCH(INDEX($J52:$FE52,1,$FJ52),Capacity!$V$3:$V$258,0),2)+JD$9,255),Capacity!$S$3:$S$258,0),2)))</f>
        <v/>
      </c>
      <c r="JE53" t="str">
        <f>IF(JE52="","",IF($FI52="Y",0,INDEX(Capacity!$S$3:$T$258,MATCH(MOD(INDEX(Capacity!$V$3:$W$258,MATCH(INDEX($J52:$FE52,1,$FJ52),Capacity!$V$3:$V$258,0),2)+JE$9,255),Capacity!$S$3:$S$258,0),2)))</f>
        <v/>
      </c>
      <c r="JF53" t="str">
        <f>IF(JF52="","",IF($FI52="Y",0,INDEX(Capacity!$S$3:$T$258,MATCH(MOD(INDEX(Capacity!$V$3:$W$258,MATCH(INDEX($J52:$FE52,1,$FJ52),Capacity!$V$3:$V$258,0),2)+JF$9,255),Capacity!$S$3:$S$258,0),2)))</f>
        <v/>
      </c>
      <c r="JG53" t="str">
        <f>IF(JG52="","",IF($FI52="Y",0,INDEX(Capacity!$S$3:$T$258,MATCH(MOD(INDEX(Capacity!$V$3:$W$258,MATCH(INDEX($J52:$FE52,1,$FJ52),Capacity!$V$3:$V$258,0),2)+JG$9,255),Capacity!$S$3:$S$258,0),2)))</f>
        <v/>
      </c>
      <c r="JH53" t="str">
        <f>IF(JH52="","",IF($FI52="Y",0,INDEX(Capacity!$S$3:$T$258,MATCH(MOD(INDEX(Capacity!$V$3:$W$258,MATCH(INDEX($J52:$FE52,1,$FJ52),Capacity!$V$3:$V$258,0),2)+JH$9,255),Capacity!$S$3:$S$258,0),2)))</f>
        <v/>
      </c>
      <c r="JI53" t="str">
        <f>IF(JI52="","",IF($FI52="Y",0,INDEX(Capacity!$S$3:$T$258,MATCH(MOD(INDEX(Capacity!$V$3:$W$258,MATCH(INDEX($J52:$FE52,1,$FJ52),Capacity!$V$3:$V$258,0),2)+JI$9,255),Capacity!$S$3:$S$258,0),2)))</f>
        <v/>
      </c>
      <c r="JJ53" t="str">
        <f>IF(JJ52="","",IF($FI52="Y",0,INDEX(Capacity!$S$3:$T$258,MATCH(MOD(INDEX(Capacity!$V$3:$W$258,MATCH(INDEX($J52:$FE52,1,$FJ52),Capacity!$V$3:$V$258,0),2)+JJ$9,255),Capacity!$S$3:$S$258,0),2)))</f>
        <v/>
      </c>
      <c r="JK53" t="str">
        <f>IF(JK52="","",IF($FI52="Y",0,INDEX(Capacity!$S$3:$T$258,MATCH(MOD(INDEX(Capacity!$V$3:$W$258,MATCH(INDEX($J52:$FE52,1,$FJ52),Capacity!$V$3:$V$258,0),2)+JK$9,255),Capacity!$S$3:$S$258,0),2)))</f>
        <v/>
      </c>
      <c r="JL53" t="str">
        <f>IF(JL52="","",IF($FI52="Y",0,INDEX(Capacity!$S$3:$T$258,MATCH(MOD(INDEX(Capacity!$V$3:$W$258,MATCH(INDEX($J52:$FE52,1,$FJ52),Capacity!$V$3:$V$258,0),2)+JL$9,255),Capacity!$S$3:$S$258,0),2)))</f>
        <v/>
      </c>
      <c r="JM53" t="str">
        <f>IF(JM52="","",IF($FI52="Y",0,INDEX(Capacity!$S$3:$T$258,MATCH(MOD(INDEX(Capacity!$V$3:$W$258,MATCH(INDEX($J52:$FE52,1,$FJ52),Capacity!$V$3:$V$258,0),2)+JM$9,255),Capacity!$S$3:$S$258,0),2)))</f>
        <v/>
      </c>
      <c r="JN53" t="str">
        <f>IF(JN52="","",IF($FI52="Y",0,INDEX(Capacity!$S$3:$T$258,MATCH(MOD(INDEX(Capacity!$V$3:$W$258,MATCH(INDEX($J52:$FE52,1,$FJ52),Capacity!$V$3:$V$258,0),2)+JN$9,255),Capacity!$S$3:$S$258,0),2)))</f>
        <v/>
      </c>
      <c r="JO53" t="str">
        <f>IF(JO52="","",IF($FI52="Y",0,INDEX(Capacity!$S$3:$T$258,MATCH(MOD(INDEX(Capacity!$V$3:$W$258,MATCH(INDEX($J52:$FE52,1,$FJ52),Capacity!$V$3:$V$258,0),2)+JO$9,255),Capacity!$S$3:$S$258,0),2)))</f>
        <v/>
      </c>
      <c r="JP53" t="str">
        <f>IF(JP52="","",IF($FI52="Y",0,INDEX(Capacity!$S$3:$T$258,MATCH(MOD(INDEX(Capacity!$V$3:$W$258,MATCH(INDEX($J52:$FE52,1,$FJ52),Capacity!$V$3:$V$258,0),2)+JP$9,255),Capacity!$S$3:$S$258,0),2)))</f>
        <v/>
      </c>
      <c r="JQ53" t="str">
        <f>IF(JQ52="","",IF($FI52="Y",0,INDEX(Capacity!$S$3:$T$258,MATCH(MOD(INDEX(Capacity!$V$3:$W$258,MATCH(INDEX($J52:$FE52,1,$FJ52),Capacity!$V$3:$V$258,0),2)+JQ$9,255),Capacity!$S$3:$S$258,0),2)))</f>
        <v/>
      </c>
      <c r="JR53" t="str">
        <f>IF(JR52="","",IF($FI52="Y",0,INDEX(Capacity!$S$3:$T$258,MATCH(MOD(INDEX(Capacity!$V$3:$W$258,MATCH(INDEX($J52:$FE52,1,$FJ52),Capacity!$V$3:$V$258,0),2)+JR$9,255),Capacity!$S$3:$S$258,0),2)))</f>
        <v/>
      </c>
      <c r="JS53" t="str">
        <f>IF(JS52="","",IF($FI52="Y",0,INDEX(Capacity!$S$3:$T$258,MATCH(MOD(INDEX(Capacity!$V$3:$W$258,MATCH(INDEX($J52:$FE52,1,$FJ52),Capacity!$V$3:$V$258,0),2)+JS$9,255),Capacity!$S$3:$S$258,0),2)))</f>
        <v/>
      </c>
      <c r="JT53" t="str">
        <f>IF(JT52="","",IF($FI52="Y",0,INDEX(Capacity!$S$3:$T$258,MATCH(MOD(INDEX(Capacity!$V$3:$W$258,MATCH(INDEX($J52:$FE52,1,$FJ52),Capacity!$V$3:$V$258,0),2)+JT$9,255),Capacity!$S$3:$S$258,0),2)))</f>
        <v/>
      </c>
      <c r="JU53" t="str">
        <f>IF(JU52="","",IF($FI52="Y",0,INDEX(Capacity!$S$3:$T$258,MATCH(MOD(INDEX(Capacity!$V$3:$W$258,MATCH(INDEX($J52:$FE52,1,$FJ52),Capacity!$V$3:$V$258,0),2)+JU$9,255),Capacity!$S$3:$S$258,0),2)))</f>
        <v/>
      </c>
      <c r="JV53" t="str">
        <f>IF(JV52="","",IF($FI52="Y",0,INDEX(Capacity!$S$3:$T$258,MATCH(MOD(INDEX(Capacity!$V$3:$W$258,MATCH(INDEX($J52:$FE52,1,$FJ52),Capacity!$V$3:$V$258,0),2)+JV$9,255),Capacity!$S$3:$S$258,0),2)))</f>
        <v/>
      </c>
      <c r="JW53" t="str">
        <f>IF(JW52="","",IF($FI52="Y",0,INDEX(Capacity!$S$3:$T$258,MATCH(MOD(INDEX(Capacity!$V$3:$W$258,MATCH(INDEX($J52:$FE52,1,$FJ52),Capacity!$V$3:$V$258,0),2)+JW$9,255),Capacity!$S$3:$S$258,0),2)))</f>
        <v/>
      </c>
      <c r="JX53" t="str">
        <f>IF(JX52="","",IF($FI52="Y",0,INDEX(Capacity!$S$3:$T$258,MATCH(MOD(INDEX(Capacity!$V$3:$W$258,MATCH(INDEX($J52:$FE52,1,$FJ52),Capacity!$V$3:$V$258,0),2)+JX$9,255),Capacity!$S$3:$S$258,0),2)))</f>
        <v/>
      </c>
      <c r="JY53" t="str">
        <f>IF(JY52="","",IF($FI52="Y",0,INDEX(Capacity!$S$3:$T$258,MATCH(MOD(INDEX(Capacity!$V$3:$W$258,MATCH(INDEX($J52:$FE52,1,$FJ52),Capacity!$V$3:$V$258,0),2)+JY$9,255),Capacity!$S$3:$S$258,0),2)))</f>
        <v/>
      </c>
      <c r="JZ53" t="str">
        <f>IF(JZ52="","",IF($FI52="Y",0,INDEX(Capacity!$S$3:$T$258,MATCH(MOD(INDEX(Capacity!$V$3:$W$258,MATCH(INDEX($J52:$FE52,1,$FJ52),Capacity!$V$3:$V$258,0),2)+JZ$9,255),Capacity!$S$3:$S$258,0),2)))</f>
        <v/>
      </c>
      <c r="KA53" t="str">
        <f>IF(KA52="","",IF($FI52="Y",0,INDEX(Capacity!$S$3:$T$258,MATCH(MOD(INDEX(Capacity!$V$3:$W$258,MATCH(INDEX($J52:$FE52,1,$FJ52),Capacity!$V$3:$V$258,0),2)+KA$9,255),Capacity!$S$3:$S$258,0),2)))</f>
        <v/>
      </c>
      <c r="KB53" t="str">
        <f>IF(KB52="","",IF($FI52="Y",0,INDEX(Capacity!$S$3:$T$258,MATCH(MOD(INDEX(Capacity!$V$3:$W$258,MATCH(INDEX($J52:$FE52,1,$FJ52),Capacity!$V$3:$V$258,0),2)+KB$9,255),Capacity!$S$3:$S$258,0),2)))</f>
        <v/>
      </c>
      <c r="KC53" t="str">
        <f>IF(KC52="","",IF($FI52="Y",0,INDEX(Capacity!$S$3:$T$258,MATCH(MOD(INDEX(Capacity!$V$3:$W$258,MATCH(INDEX($J52:$FE52,1,$FJ52),Capacity!$V$3:$V$258,0),2)+KC$9,255),Capacity!$S$3:$S$258,0),2)))</f>
        <v/>
      </c>
      <c r="KD53" t="str">
        <f>IF(KD52="","",IF($FI52="Y",0,INDEX(Capacity!$S$3:$T$258,MATCH(MOD(INDEX(Capacity!$V$3:$W$258,MATCH(INDEX($J52:$FE52,1,$FJ52),Capacity!$V$3:$V$258,0),2)+KD$9,255),Capacity!$S$3:$S$258,0),2)))</f>
        <v/>
      </c>
      <c r="KE53" t="str">
        <f>IF(KE52="","",IF($FI52="Y",0,INDEX(Capacity!$S$3:$T$258,MATCH(MOD(INDEX(Capacity!$V$3:$W$258,MATCH(INDEX($J52:$FE52,1,$FJ52),Capacity!$V$3:$V$258,0),2)+KE$9,255),Capacity!$S$3:$S$258,0),2)))</f>
        <v/>
      </c>
      <c r="KF53" t="str">
        <f>IF(KF52="","",IF($FI52="Y",0,INDEX(Capacity!$S$3:$T$258,MATCH(MOD(INDEX(Capacity!$V$3:$W$258,MATCH(INDEX($J52:$FE52,1,$FJ52),Capacity!$V$3:$V$258,0),2)+KF$9,255),Capacity!$S$3:$S$258,0),2)))</f>
        <v/>
      </c>
      <c r="KG53" t="str">
        <f>IF(KG52="","",IF($FI52="Y",0,INDEX(Capacity!$S$3:$T$258,MATCH(MOD(INDEX(Capacity!$V$3:$W$258,MATCH(INDEX($J52:$FE52,1,$FJ52),Capacity!$V$3:$V$258,0),2)+KG$9,255),Capacity!$S$3:$S$258,0),2)))</f>
        <v/>
      </c>
      <c r="KH53" t="str">
        <f>IF(KH52="","",IF($FI52="Y",0,INDEX(Capacity!$S$3:$T$258,MATCH(MOD(INDEX(Capacity!$V$3:$W$258,MATCH(INDEX($J52:$FE52,1,$FJ52),Capacity!$V$3:$V$258,0),2)+KH$9,255),Capacity!$S$3:$S$258,0),2)))</f>
        <v/>
      </c>
      <c r="KI53" t="str">
        <f>IF(KI52="","",IF($FI52="Y",0,INDEX(Capacity!$S$3:$T$258,MATCH(MOD(INDEX(Capacity!$V$3:$W$258,MATCH(INDEX($J52:$FE52,1,$FJ52),Capacity!$V$3:$V$258,0),2)+KI$9,255),Capacity!$S$3:$S$258,0),2)))</f>
        <v/>
      </c>
      <c r="KJ53" t="str">
        <f>IF(KJ52="","",IF($FI52="Y",0,INDEX(Capacity!$S$3:$T$258,MATCH(MOD(INDEX(Capacity!$V$3:$W$258,MATCH(INDEX($J52:$FE52,1,$FJ52),Capacity!$V$3:$V$258,0),2)+KJ$9,255),Capacity!$S$3:$S$258,0),2)))</f>
        <v/>
      </c>
      <c r="KK53" t="str">
        <f>IF(KK52="","",IF($FI52="Y",0,INDEX(Capacity!$S$3:$T$258,MATCH(MOD(INDEX(Capacity!$V$3:$W$258,MATCH(INDEX($J52:$FE52,1,$FJ52),Capacity!$V$3:$V$258,0),2)+KK$9,255),Capacity!$S$3:$S$258,0),2)))</f>
        <v/>
      </c>
      <c r="KL53" t="str">
        <f>IF(KL52="","",IF($FI52="Y",0,INDEX(Capacity!$S$3:$T$258,MATCH(MOD(INDEX(Capacity!$V$3:$W$258,MATCH(INDEX($J52:$FE52,1,$FJ52),Capacity!$V$3:$V$258,0),2)+KL$9,255),Capacity!$S$3:$S$258,0),2)))</f>
        <v/>
      </c>
      <c r="KM53" t="str">
        <f>IF(KM52="","",IF($FI52="Y",0,INDEX(Capacity!$S$3:$T$258,MATCH(MOD(INDEX(Capacity!$V$3:$W$258,MATCH(INDEX($J52:$FE52,1,$FJ52),Capacity!$V$3:$V$258,0),2)+KM$9,255),Capacity!$S$3:$S$258,0),2)))</f>
        <v/>
      </c>
      <c r="KN53" t="str">
        <f>IF(KN52="","",IF($FI52="Y",0,INDEX(Capacity!$S$3:$T$258,MATCH(MOD(INDEX(Capacity!$V$3:$W$258,MATCH(INDEX($J52:$FE52,1,$FJ52),Capacity!$V$3:$V$258,0),2)+KN$9,255),Capacity!$S$3:$S$258,0),2)))</f>
        <v/>
      </c>
      <c r="KO53" t="str">
        <f>IF(KO52="","",IF($FI52="Y",0,INDEX(Capacity!$S$3:$T$258,MATCH(MOD(INDEX(Capacity!$V$3:$W$258,MATCH(INDEX($J52:$FE52,1,$FJ52),Capacity!$V$3:$V$258,0),2)+KO$9,255),Capacity!$S$3:$S$258,0),2)))</f>
        <v/>
      </c>
      <c r="KP53" t="str">
        <f>IF(KP52="","",IF($FI52="Y",0,INDEX(Capacity!$S$3:$T$258,MATCH(MOD(INDEX(Capacity!$V$3:$W$258,MATCH(INDEX($J52:$FE52,1,$FJ52),Capacity!$V$3:$V$258,0),2)+KP$9,255),Capacity!$S$3:$S$258,0),2)))</f>
        <v/>
      </c>
      <c r="KQ53" t="str">
        <f>IF(KQ52="","",IF($FI52="Y",0,INDEX(Capacity!$S$3:$T$258,MATCH(MOD(INDEX(Capacity!$V$3:$W$258,MATCH(INDEX($J52:$FE52,1,$FJ52),Capacity!$V$3:$V$258,0),2)+KQ$9,255),Capacity!$S$3:$S$258,0),2)))</f>
        <v/>
      </c>
      <c r="KR53" t="str">
        <f>IF(KR52="","",IF($FI52="Y",0,INDEX(Capacity!$S$3:$T$258,MATCH(MOD(INDEX(Capacity!$V$3:$W$258,MATCH(INDEX($J52:$FE52,1,$FJ52),Capacity!$V$3:$V$258,0),2)+KR$9,255),Capacity!$S$3:$S$258,0),2)))</f>
        <v/>
      </c>
      <c r="KS53" t="str">
        <f>IF(KS52="","",IF($FI52="Y",0,INDEX(Capacity!$S$3:$T$258,MATCH(MOD(INDEX(Capacity!$V$3:$W$258,MATCH(INDEX($J52:$FE52,1,$FJ52),Capacity!$V$3:$V$258,0),2)+KS$9,255),Capacity!$S$3:$S$258,0),2)))</f>
        <v/>
      </c>
      <c r="KT53" t="str">
        <f>IF(KT52="","",IF($FI52="Y",0,INDEX(Capacity!$S$3:$T$258,MATCH(MOD(INDEX(Capacity!$V$3:$W$258,MATCH(INDEX($J52:$FE52,1,$FJ52),Capacity!$V$3:$V$258,0),2)+KT$9,255),Capacity!$S$3:$S$258,0),2)))</f>
        <v/>
      </c>
      <c r="KU53" t="str">
        <f>IF(KU52="","",IF($FI52="Y",0,INDEX(Capacity!$S$3:$T$258,MATCH(MOD(INDEX(Capacity!$V$3:$W$258,MATCH(INDEX($J52:$FE52,1,$FJ52),Capacity!$V$3:$V$258,0),2)+KU$9,255),Capacity!$S$3:$S$258,0),2)))</f>
        <v/>
      </c>
      <c r="KV53" t="str">
        <f>IF(KV52="","",IF($FI52="Y",0,INDEX(Capacity!$S$3:$T$258,MATCH(MOD(INDEX(Capacity!$V$3:$W$258,MATCH(INDEX($J52:$FE52,1,$FJ52),Capacity!$V$3:$V$258,0),2)+KV$9,255),Capacity!$S$3:$S$258,0),2)))</f>
        <v/>
      </c>
      <c r="KW53" t="str">
        <f>IF(KW52="","",IF($FI52="Y",0,INDEX(Capacity!$S$3:$T$258,MATCH(MOD(INDEX(Capacity!$V$3:$W$258,MATCH(INDEX($J52:$FE52,1,$FJ52),Capacity!$V$3:$V$258,0),2)+KW$9,255),Capacity!$S$3:$S$258,0),2)))</f>
        <v/>
      </c>
      <c r="KX53" t="str">
        <f>IF(KX52="","",IF($FI52="Y",0,INDEX(Capacity!$S$3:$T$258,MATCH(MOD(INDEX(Capacity!$V$3:$W$258,MATCH(INDEX($J52:$FE52,1,$FJ52),Capacity!$V$3:$V$258,0),2)+KX$9,255),Capacity!$S$3:$S$258,0),2)))</f>
        <v/>
      </c>
      <c r="KY53" t="str">
        <f>IF(KY52="","",IF($FI52="Y",0,INDEX(Capacity!$S$3:$T$258,MATCH(MOD(INDEX(Capacity!$V$3:$W$258,MATCH(INDEX($J52:$FE52,1,$FJ52),Capacity!$V$3:$V$258,0),2)+KY$9,255),Capacity!$S$3:$S$258,0),2)))</f>
        <v/>
      </c>
      <c r="KZ53" t="str">
        <f>IF(KZ52="","",IF($FI52="Y",0,INDEX(Capacity!$S$3:$T$258,MATCH(MOD(INDEX(Capacity!$V$3:$W$258,MATCH(INDEX($J52:$FE52,1,$FJ52),Capacity!$V$3:$V$258,0),2)+KZ$9,255),Capacity!$S$3:$S$258,0),2)))</f>
        <v/>
      </c>
      <c r="LA53" t="str">
        <f>IF(LA52="","",IF($FI52="Y",0,INDEX(Capacity!$S$3:$T$258,MATCH(MOD(INDEX(Capacity!$V$3:$W$258,MATCH(INDEX($J52:$FE52,1,$FJ52),Capacity!$V$3:$V$258,0),2)+LA$9,255),Capacity!$S$3:$S$258,0),2)))</f>
        <v/>
      </c>
      <c r="LB53" t="str">
        <f>IF(LB52="","",IF($FI52="Y",0,INDEX(Capacity!$S$3:$T$258,MATCH(MOD(INDEX(Capacity!$V$3:$W$258,MATCH(INDEX($J52:$FE52,1,$FJ52),Capacity!$V$3:$V$258,0),2)+LB$9,255),Capacity!$S$3:$S$258,0),2)))</f>
        <v/>
      </c>
      <c r="LC53" t="str">
        <f>IF(LC52="","",IF($FI52="Y",0,INDEX(Capacity!$S$3:$T$258,MATCH(MOD(INDEX(Capacity!$V$3:$W$258,MATCH(INDEX($J52:$FE52,1,$FJ52),Capacity!$V$3:$V$258,0),2)+LC$9,255),Capacity!$S$3:$S$258,0),2)))</f>
        <v/>
      </c>
      <c r="LD53" t="str">
        <f>IF(LD52="","",IF($FI52="Y",0,INDEX(Capacity!$S$3:$T$258,MATCH(MOD(INDEX(Capacity!$V$3:$W$258,MATCH(INDEX($J52:$FE52,1,$FJ52),Capacity!$V$3:$V$258,0),2)+LD$9,255),Capacity!$S$3:$S$258,0),2)))</f>
        <v/>
      </c>
      <c r="LE53" t="str">
        <f>IF(LE52="","",IF($FI52="Y",0,INDEX(Capacity!$S$3:$T$258,MATCH(MOD(INDEX(Capacity!$V$3:$W$258,MATCH(INDEX($J52:$FE52,1,$FJ52),Capacity!$V$3:$V$258,0),2)+LE$9,255),Capacity!$S$3:$S$258,0),2)))</f>
        <v/>
      </c>
      <c r="LF53" t="str">
        <f>IF(LF52="","",IF($FI52="Y",0,INDEX(Capacity!$S$3:$T$258,MATCH(MOD(INDEX(Capacity!$V$3:$W$258,MATCH(INDEX($J52:$FE52,1,$FJ52),Capacity!$V$3:$V$258,0),2)+LF$9,255),Capacity!$S$3:$S$258,0),2)))</f>
        <v/>
      </c>
      <c r="LG53" t="str">
        <f>IF(LG52="","",IF($FI52="Y",0,INDEX(Capacity!$S$3:$T$258,MATCH(MOD(INDEX(Capacity!$V$3:$W$258,MATCH(INDEX($J52:$FE52,1,$FJ52),Capacity!$V$3:$V$258,0),2)+LG$9,255),Capacity!$S$3:$S$258,0),2)))</f>
        <v/>
      </c>
      <c r="LH53" t="str">
        <f>IF(LH52="","",IF($FI52="Y",0,INDEX(Capacity!$S$3:$T$258,MATCH(MOD(INDEX(Capacity!$V$3:$W$258,MATCH(INDEX($J52:$FE52,1,$FJ52),Capacity!$V$3:$V$258,0),2)+LH$9,255),Capacity!$S$3:$S$258,0),2)))</f>
        <v/>
      </c>
    </row>
    <row r="54" spans="9:320" x14ac:dyDescent="0.25">
      <c r="I54" s="7">
        <f t="shared" si="26"/>
        <v>45</v>
      </c>
      <c r="J54" t="str">
        <f t="shared" si="58"/>
        <v/>
      </c>
      <c r="K54" t="str">
        <f t="shared" si="58"/>
        <v/>
      </c>
      <c r="L54" t="str">
        <f t="shared" si="58"/>
        <v/>
      </c>
      <c r="M54" t="str">
        <f t="shared" si="58"/>
        <v/>
      </c>
      <c r="N54" t="str">
        <f t="shared" si="58"/>
        <v/>
      </c>
      <c r="O54" t="str">
        <f t="shared" si="58"/>
        <v/>
      </c>
      <c r="P54" t="str">
        <f t="shared" si="58"/>
        <v/>
      </c>
      <c r="Q54" t="str">
        <f t="shared" si="58"/>
        <v/>
      </c>
      <c r="R54" t="str">
        <f t="shared" si="58"/>
        <v/>
      </c>
      <c r="S54" t="str">
        <f t="shared" si="58"/>
        <v/>
      </c>
      <c r="T54" t="str">
        <f t="shared" si="58"/>
        <v/>
      </c>
      <c r="U54" t="str">
        <f t="shared" si="58"/>
        <v/>
      </c>
      <c r="V54" t="str">
        <f t="shared" si="58"/>
        <v/>
      </c>
      <c r="W54" t="str">
        <f t="shared" si="58"/>
        <v/>
      </c>
      <c r="X54" t="str">
        <f t="shared" si="58"/>
        <v/>
      </c>
      <c r="Y54" t="str">
        <f t="shared" si="56"/>
        <v/>
      </c>
      <c r="Z54" t="str">
        <f t="shared" si="48"/>
        <v/>
      </c>
      <c r="AA54" t="str">
        <f t="shared" si="48"/>
        <v/>
      </c>
      <c r="AB54" t="str">
        <f t="shared" si="48"/>
        <v/>
      </c>
      <c r="AC54" t="str">
        <f t="shared" si="48"/>
        <v/>
      </c>
      <c r="AD54" t="str">
        <f t="shared" si="48"/>
        <v/>
      </c>
      <c r="AE54" t="str">
        <f t="shared" si="48"/>
        <v/>
      </c>
      <c r="AF54" t="str">
        <f t="shared" si="48"/>
        <v/>
      </c>
      <c r="AG54" t="str">
        <f t="shared" si="48"/>
        <v/>
      </c>
      <c r="AH54" t="str">
        <f t="shared" si="48"/>
        <v/>
      </c>
      <c r="AI54" t="str">
        <f t="shared" si="48"/>
        <v/>
      </c>
      <c r="AJ54" t="str">
        <f t="shared" si="48"/>
        <v/>
      </c>
      <c r="AK54" t="str">
        <f t="shared" si="48"/>
        <v/>
      </c>
      <c r="AL54" t="str">
        <f t="shared" si="48"/>
        <v/>
      </c>
      <c r="AM54" t="str">
        <f t="shared" si="48"/>
        <v/>
      </c>
      <c r="AN54" t="str">
        <f t="shared" si="48"/>
        <v/>
      </c>
      <c r="AO54" t="str">
        <f t="shared" ref="AO54:BD69" si="60">IFERROR(IF(INDEX($FM$10:$LH$118,$I54,$FK54-AO$8+1)="",_xlfn.BITXOR(AO53,0),_xlfn.BITXOR(AO53,INDEX($FM$10:$LH$118,$I54,$FK54-AO$8+1))),"")</f>
        <v/>
      </c>
      <c r="AP54" t="str">
        <f t="shared" si="53"/>
        <v/>
      </c>
      <c r="AQ54" t="str">
        <f t="shared" si="53"/>
        <v/>
      </c>
      <c r="AR54" t="str">
        <f t="shared" si="53"/>
        <v/>
      </c>
      <c r="AS54" t="str">
        <f t="shared" si="53"/>
        <v/>
      </c>
      <c r="AT54" t="str">
        <f t="shared" si="53"/>
        <v/>
      </c>
      <c r="AU54" t="str">
        <f t="shared" si="53"/>
        <v/>
      </c>
      <c r="AV54" t="str">
        <f t="shared" si="53"/>
        <v/>
      </c>
      <c r="AW54" t="str">
        <f t="shared" si="53"/>
        <v/>
      </c>
      <c r="AX54" t="str">
        <f t="shared" si="53"/>
        <v/>
      </c>
      <c r="AY54" t="str">
        <f t="shared" si="53"/>
        <v/>
      </c>
      <c r="AZ54" t="str">
        <f t="shared" si="53"/>
        <v/>
      </c>
      <c r="BA54" t="str">
        <f t="shared" si="53"/>
        <v/>
      </c>
      <c r="BB54">
        <f t="shared" si="53"/>
        <v>0</v>
      </c>
      <c r="BC54">
        <f t="shared" si="53"/>
        <v>216</v>
      </c>
      <c r="BD54">
        <f t="shared" si="53"/>
        <v>40</v>
      </c>
      <c r="BE54">
        <f t="shared" si="51"/>
        <v>7</v>
      </c>
      <c r="BF54">
        <f t="shared" si="51"/>
        <v>4</v>
      </c>
      <c r="BG54">
        <f t="shared" si="51"/>
        <v>93</v>
      </c>
      <c r="BH54">
        <f t="shared" si="51"/>
        <v>242</v>
      </c>
      <c r="BI54">
        <f t="shared" si="51"/>
        <v>208</v>
      </c>
      <c r="BJ54">
        <f t="shared" si="51"/>
        <v>128</v>
      </c>
      <c r="BK54">
        <f t="shared" si="51"/>
        <v>253</v>
      </c>
      <c r="BL54">
        <f t="shared" si="51"/>
        <v>237</v>
      </c>
      <c r="BM54">
        <f t="shared" si="51"/>
        <v>0</v>
      </c>
      <c r="BN54">
        <f t="shared" si="51"/>
        <v>0</v>
      </c>
      <c r="BO54">
        <f t="shared" si="51"/>
        <v>0</v>
      </c>
      <c r="BP54">
        <f t="shared" si="51"/>
        <v>0</v>
      </c>
      <c r="BQ54">
        <f t="shared" si="51"/>
        <v>0</v>
      </c>
      <c r="BR54">
        <f t="shared" si="51"/>
        <v>0</v>
      </c>
      <c r="BS54">
        <f t="shared" si="51"/>
        <v>0</v>
      </c>
      <c r="BT54">
        <f t="shared" si="51"/>
        <v>0</v>
      </c>
      <c r="BU54">
        <f t="shared" si="51"/>
        <v>0</v>
      </c>
      <c r="BV54">
        <f t="shared" si="55"/>
        <v>0</v>
      </c>
      <c r="BW54">
        <f t="shared" si="55"/>
        <v>0</v>
      </c>
      <c r="BX54">
        <f t="shared" si="55"/>
        <v>0</v>
      </c>
      <c r="BY54">
        <f t="shared" si="55"/>
        <v>0</v>
      </c>
      <c r="BZ54">
        <f t="shared" si="55"/>
        <v>0</v>
      </c>
      <c r="CA54">
        <f t="shared" si="55"/>
        <v>0</v>
      </c>
      <c r="CB54">
        <f t="shared" si="55"/>
        <v>0</v>
      </c>
      <c r="CC54">
        <f t="shared" si="55"/>
        <v>0</v>
      </c>
      <c r="CD54">
        <f t="shared" si="55"/>
        <v>0</v>
      </c>
      <c r="CE54">
        <f t="shared" si="55"/>
        <v>0</v>
      </c>
      <c r="CF54">
        <f t="shared" si="55"/>
        <v>0</v>
      </c>
      <c r="CG54">
        <f t="shared" si="55"/>
        <v>0</v>
      </c>
      <c r="CH54">
        <f t="shared" si="55"/>
        <v>0</v>
      </c>
      <c r="CI54">
        <f t="shared" si="55"/>
        <v>0</v>
      </c>
      <c r="CJ54">
        <f t="shared" si="55"/>
        <v>0</v>
      </c>
      <c r="CK54">
        <f t="shared" si="55"/>
        <v>0</v>
      </c>
      <c r="CL54">
        <f t="shared" si="59"/>
        <v>0</v>
      </c>
      <c r="CM54">
        <f t="shared" si="59"/>
        <v>0</v>
      </c>
      <c r="CN54">
        <f t="shared" si="59"/>
        <v>0</v>
      </c>
      <c r="CO54">
        <f t="shared" si="59"/>
        <v>0</v>
      </c>
      <c r="CP54">
        <f t="shared" si="59"/>
        <v>0</v>
      </c>
      <c r="CQ54">
        <f t="shared" si="59"/>
        <v>0</v>
      </c>
      <c r="CR54">
        <f t="shared" si="59"/>
        <v>0</v>
      </c>
      <c r="CS54">
        <f t="shared" si="59"/>
        <v>0</v>
      </c>
      <c r="CT54">
        <f t="shared" si="59"/>
        <v>0</v>
      </c>
      <c r="CU54">
        <f t="shared" si="59"/>
        <v>0</v>
      </c>
      <c r="CV54">
        <f t="shared" si="59"/>
        <v>0</v>
      </c>
      <c r="CW54">
        <f t="shared" si="59"/>
        <v>0</v>
      </c>
      <c r="CX54">
        <f t="shared" si="59"/>
        <v>0</v>
      </c>
      <c r="CY54">
        <f t="shared" si="59"/>
        <v>0</v>
      </c>
      <c r="CZ54">
        <f t="shared" si="59"/>
        <v>0</v>
      </c>
      <c r="DA54">
        <f t="shared" si="59"/>
        <v>0</v>
      </c>
      <c r="DB54">
        <f t="shared" si="49"/>
        <v>0</v>
      </c>
      <c r="DC54">
        <f t="shared" si="49"/>
        <v>0</v>
      </c>
      <c r="DD54">
        <f t="shared" si="49"/>
        <v>0</v>
      </c>
      <c r="DE54">
        <f t="shared" si="49"/>
        <v>0</v>
      </c>
      <c r="DF54">
        <f t="shared" si="57"/>
        <v>0</v>
      </c>
      <c r="DG54">
        <f t="shared" si="57"/>
        <v>0</v>
      </c>
      <c r="DH54">
        <f t="shared" si="57"/>
        <v>0</v>
      </c>
      <c r="DI54">
        <f t="shared" si="57"/>
        <v>0</v>
      </c>
      <c r="DJ54">
        <f t="shared" si="57"/>
        <v>0</v>
      </c>
      <c r="DK54">
        <f t="shared" si="57"/>
        <v>0</v>
      </c>
      <c r="DL54">
        <f t="shared" si="57"/>
        <v>0</v>
      </c>
      <c r="DM54">
        <f t="shared" si="57"/>
        <v>0</v>
      </c>
      <c r="DN54">
        <f t="shared" si="57"/>
        <v>0</v>
      </c>
      <c r="DO54">
        <f t="shared" si="57"/>
        <v>0</v>
      </c>
      <c r="DP54">
        <f t="shared" si="57"/>
        <v>0</v>
      </c>
      <c r="DQ54">
        <f t="shared" si="57"/>
        <v>0</v>
      </c>
      <c r="DR54">
        <f t="shared" si="57"/>
        <v>0</v>
      </c>
      <c r="DS54">
        <f t="shared" si="57"/>
        <v>0</v>
      </c>
      <c r="DT54">
        <f t="shared" si="57"/>
        <v>0</v>
      </c>
      <c r="DU54">
        <f t="shared" si="57"/>
        <v>0</v>
      </c>
      <c r="DV54">
        <f t="shared" si="57"/>
        <v>0</v>
      </c>
      <c r="DW54">
        <f t="shared" si="57"/>
        <v>0</v>
      </c>
      <c r="DX54">
        <f t="shared" si="50"/>
        <v>0</v>
      </c>
      <c r="DY54">
        <f t="shared" si="50"/>
        <v>0</v>
      </c>
      <c r="DZ54">
        <f t="shared" si="50"/>
        <v>0</v>
      </c>
      <c r="EA54">
        <f t="shared" si="50"/>
        <v>0</v>
      </c>
      <c r="EB54">
        <f t="shared" si="50"/>
        <v>0</v>
      </c>
      <c r="EC54">
        <f t="shared" si="50"/>
        <v>0</v>
      </c>
      <c r="ED54">
        <f t="shared" si="50"/>
        <v>0</v>
      </c>
      <c r="EE54">
        <f t="shared" si="50"/>
        <v>0</v>
      </c>
      <c r="EF54">
        <f t="shared" si="50"/>
        <v>0</v>
      </c>
      <c r="EG54">
        <f t="shared" si="50"/>
        <v>0</v>
      </c>
      <c r="EH54">
        <f t="shared" si="50"/>
        <v>0</v>
      </c>
      <c r="EI54">
        <f t="shared" si="50"/>
        <v>0</v>
      </c>
      <c r="EJ54">
        <f t="shared" si="54"/>
        <v>0</v>
      </c>
      <c r="EK54">
        <f t="shared" si="54"/>
        <v>0</v>
      </c>
      <c r="EL54">
        <f t="shared" si="54"/>
        <v>0</v>
      </c>
      <c r="EM54">
        <f t="shared" si="54"/>
        <v>0</v>
      </c>
      <c r="EN54">
        <f t="shared" si="54"/>
        <v>0</v>
      </c>
      <c r="EO54">
        <f t="shared" si="54"/>
        <v>0</v>
      </c>
      <c r="EP54">
        <f t="shared" si="54"/>
        <v>0</v>
      </c>
      <c r="EQ54">
        <f t="shared" si="54"/>
        <v>0</v>
      </c>
      <c r="ER54">
        <f t="shared" si="54"/>
        <v>0</v>
      </c>
      <c r="ES54">
        <f t="shared" si="54"/>
        <v>0</v>
      </c>
      <c r="ET54">
        <f t="shared" si="54"/>
        <v>0</v>
      </c>
      <c r="EU54">
        <f t="shared" si="54"/>
        <v>0</v>
      </c>
      <c r="EV54">
        <f t="shared" si="54"/>
        <v>0</v>
      </c>
      <c r="EW54">
        <f t="shared" si="52"/>
        <v>0</v>
      </c>
      <c r="EX54">
        <f t="shared" si="52"/>
        <v>0</v>
      </c>
      <c r="EY54">
        <f t="shared" si="52"/>
        <v>0</v>
      </c>
      <c r="EZ54">
        <f t="shared" si="52"/>
        <v>0</v>
      </c>
      <c r="FA54">
        <f t="shared" si="52"/>
        <v>0</v>
      </c>
      <c r="FB54">
        <f t="shared" si="52"/>
        <v>0</v>
      </c>
      <c r="FC54">
        <f t="shared" si="52"/>
        <v>0</v>
      </c>
      <c r="FD54">
        <f t="shared" si="52"/>
        <v>0</v>
      </c>
      <c r="FE54">
        <f t="shared" si="52"/>
        <v>0</v>
      </c>
      <c r="FG54" s="48" t="str">
        <f t="shared" si="27"/>
        <v/>
      </c>
      <c r="FI54" s="1" t="str">
        <f t="shared" si="24"/>
        <v/>
      </c>
      <c r="FJ54">
        <f t="shared" si="25"/>
        <v>46</v>
      </c>
      <c r="FK54">
        <f>FM8-FJ53+1</f>
        <v>-1</v>
      </c>
      <c r="FM54">
        <f>IF(FM53="","",IF($FI53="Y",0,INDEX(Capacity!$S$3:$T$258,MATCH(MOD(INDEX(Capacity!$V$3:$W$258,MATCH(INDEX($J53:$FE53,1,$FJ53),Capacity!$V$3:$V$258,0),2)+FM$9,255),Capacity!$S$3:$S$258,0),2)))</f>
        <v>101</v>
      </c>
      <c r="FN54">
        <f>IF(FN53="","",IF($FI53="Y",0,INDEX(Capacity!$S$3:$T$258,MATCH(MOD(INDEX(Capacity!$V$3:$W$258,MATCH(INDEX($J53:$FE53,1,$FJ53),Capacity!$V$3:$V$258,0),2)+FN$9,255),Capacity!$S$3:$S$258,0),2)))</f>
        <v>153</v>
      </c>
      <c r="FO54">
        <f>IF(FO53="","",IF($FI53="Y",0,INDEX(Capacity!$S$3:$T$258,MATCH(MOD(INDEX(Capacity!$V$3:$W$258,MATCH(INDEX($J53:$FE53,1,$FJ53),Capacity!$V$3:$V$258,0),2)+FO$9,255),Capacity!$S$3:$S$258,0),2)))</f>
        <v>66</v>
      </c>
      <c r="FP54">
        <f>IF(FP53="","",IF($FI53="Y",0,INDEX(Capacity!$S$3:$T$258,MATCH(MOD(INDEX(Capacity!$V$3:$W$258,MATCH(INDEX($J53:$FE53,1,$FJ53),Capacity!$V$3:$V$258,0),2)+FP$9,255),Capacity!$S$3:$S$258,0),2)))</f>
        <v>199</v>
      </c>
      <c r="FQ54">
        <f>IF(FQ53="","",IF($FI53="Y",0,INDEX(Capacity!$S$3:$T$258,MATCH(MOD(INDEX(Capacity!$V$3:$W$258,MATCH(INDEX($J53:$FE53,1,$FJ53),Capacity!$V$3:$V$258,0),2)+FQ$9,255),Capacity!$S$3:$S$258,0),2)))</f>
        <v>109</v>
      </c>
      <c r="FR54">
        <f>IF(FR53="","",IF($FI53="Y",0,INDEX(Capacity!$S$3:$T$258,MATCH(MOD(INDEX(Capacity!$V$3:$W$258,MATCH(INDEX($J53:$FE53,1,$FJ53),Capacity!$V$3:$V$258,0),2)+FR$9,255),Capacity!$S$3:$S$258,0),2)))</f>
        <v>174</v>
      </c>
      <c r="FS54">
        <f>IF(FS53="","",IF($FI53="Y",0,INDEX(Capacity!$S$3:$T$258,MATCH(MOD(INDEX(Capacity!$V$3:$W$258,MATCH(INDEX($J53:$FE53,1,$FJ53),Capacity!$V$3:$V$258,0),2)+FS$9,255),Capacity!$S$3:$S$258,0),2)))</f>
        <v>42</v>
      </c>
      <c r="FT54">
        <f>IF(FT53="","",IF($FI53="Y",0,INDEX(Capacity!$S$3:$T$258,MATCH(MOD(INDEX(Capacity!$V$3:$W$258,MATCH(INDEX($J53:$FE53,1,$FJ53),Capacity!$V$3:$V$258,0),2)+FT$9,255),Capacity!$S$3:$S$258,0),2)))</f>
        <v>79</v>
      </c>
      <c r="FU54">
        <f>IF(FU53="","",IF($FI53="Y",0,INDEX(Capacity!$S$3:$T$258,MATCH(MOD(INDEX(Capacity!$V$3:$W$258,MATCH(INDEX($J53:$FE53,1,$FJ53),Capacity!$V$3:$V$258,0),2)+FU$9,255),Capacity!$S$3:$S$258,0),2)))</f>
        <v>63</v>
      </c>
      <c r="FV54">
        <f>IF(FV53="","",IF($FI53="Y",0,INDEX(Capacity!$S$3:$T$258,MATCH(MOD(INDEX(Capacity!$V$3:$W$258,MATCH(INDEX($J53:$FE53,1,$FJ53),Capacity!$V$3:$V$258,0),2)+FV$9,255),Capacity!$S$3:$S$258,0),2)))</f>
        <v>13</v>
      </c>
      <c r="FW54">
        <f>IF(FW53="","",IF($FI53="Y",0,INDEX(Capacity!$S$3:$T$258,MATCH(MOD(INDEX(Capacity!$V$3:$W$258,MATCH(INDEX($J53:$FE53,1,$FJ53),Capacity!$V$3:$V$258,0),2)+FW$9,255),Capacity!$S$3:$S$258,0),2)))</f>
        <v>237</v>
      </c>
      <c r="FX54" t="str">
        <f>IF(FX53="","",IF($FI53="Y",0,INDEX(Capacity!$S$3:$T$258,MATCH(MOD(INDEX(Capacity!$V$3:$W$258,MATCH(INDEX($J53:$FE53,1,$FJ53),Capacity!$V$3:$V$258,0),2)+FX$9,255),Capacity!$S$3:$S$258,0),2)))</f>
        <v/>
      </c>
      <c r="FY54" t="str">
        <f>IF(FY53="","",IF($FI53="Y",0,INDEX(Capacity!$S$3:$T$258,MATCH(MOD(INDEX(Capacity!$V$3:$W$258,MATCH(INDEX($J53:$FE53,1,$FJ53),Capacity!$V$3:$V$258,0),2)+FY$9,255),Capacity!$S$3:$S$258,0),2)))</f>
        <v/>
      </c>
      <c r="FZ54" t="str">
        <f>IF(FZ53="","",IF($FI53="Y",0,INDEX(Capacity!$S$3:$T$258,MATCH(MOD(INDEX(Capacity!$V$3:$W$258,MATCH(INDEX($J53:$FE53,1,$FJ53),Capacity!$V$3:$V$258,0),2)+FZ$9,255),Capacity!$S$3:$S$258,0),2)))</f>
        <v/>
      </c>
      <c r="GA54" t="str">
        <f>IF(GA53="","",IF($FI53="Y",0,INDEX(Capacity!$S$3:$T$258,MATCH(MOD(INDEX(Capacity!$V$3:$W$258,MATCH(INDEX($J53:$FE53,1,$FJ53),Capacity!$V$3:$V$258,0),2)+GA$9,255),Capacity!$S$3:$S$258,0),2)))</f>
        <v/>
      </c>
      <c r="GB54" t="str">
        <f>IF(GB53="","",IF($FI53="Y",0,INDEX(Capacity!$S$3:$T$258,MATCH(MOD(INDEX(Capacity!$V$3:$W$258,MATCH(INDEX($J53:$FE53,1,$FJ53),Capacity!$V$3:$V$258,0),2)+GB$9,255),Capacity!$S$3:$S$258,0),2)))</f>
        <v/>
      </c>
      <c r="GC54" t="str">
        <f>IF(GC53="","",IF($FI53="Y",0,INDEX(Capacity!$S$3:$T$258,MATCH(MOD(INDEX(Capacity!$V$3:$W$258,MATCH(INDEX($J53:$FE53,1,$FJ53),Capacity!$V$3:$V$258,0),2)+GC$9,255),Capacity!$S$3:$S$258,0),2)))</f>
        <v/>
      </c>
      <c r="GD54" t="str">
        <f>IF(GD53="","",IF($FI53="Y",0,INDEX(Capacity!$S$3:$T$258,MATCH(MOD(INDEX(Capacity!$V$3:$W$258,MATCH(INDEX($J53:$FE53,1,$FJ53),Capacity!$V$3:$V$258,0),2)+GD$9,255),Capacity!$S$3:$S$258,0),2)))</f>
        <v/>
      </c>
      <c r="GE54" t="str">
        <f>IF(GE53="","",IF($FI53="Y",0,INDEX(Capacity!$S$3:$T$258,MATCH(MOD(INDEX(Capacity!$V$3:$W$258,MATCH(INDEX($J53:$FE53,1,$FJ53),Capacity!$V$3:$V$258,0),2)+GE$9,255),Capacity!$S$3:$S$258,0),2)))</f>
        <v/>
      </c>
      <c r="GF54" t="str">
        <f>IF(GF53="","",IF($FI53="Y",0,INDEX(Capacity!$S$3:$T$258,MATCH(MOD(INDEX(Capacity!$V$3:$W$258,MATCH(INDEX($J53:$FE53,1,$FJ53),Capacity!$V$3:$V$258,0),2)+GF$9,255),Capacity!$S$3:$S$258,0),2)))</f>
        <v/>
      </c>
      <c r="GG54" t="str">
        <f>IF(GG53="","",IF($FI53="Y",0,INDEX(Capacity!$S$3:$T$258,MATCH(MOD(INDEX(Capacity!$V$3:$W$258,MATCH(INDEX($J53:$FE53,1,$FJ53),Capacity!$V$3:$V$258,0),2)+GG$9,255),Capacity!$S$3:$S$258,0),2)))</f>
        <v/>
      </c>
      <c r="GH54" t="str">
        <f>IF(GH53="","",IF($FI53="Y",0,INDEX(Capacity!$S$3:$T$258,MATCH(MOD(INDEX(Capacity!$V$3:$W$258,MATCH(INDEX($J53:$FE53,1,$FJ53),Capacity!$V$3:$V$258,0),2)+GH$9,255),Capacity!$S$3:$S$258,0),2)))</f>
        <v/>
      </c>
      <c r="GI54" t="str">
        <f>IF(GI53="","",IF($FI53="Y",0,INDEX(Capacity!$S$3:$T$258,MATCH(MOD(INDEX(Capacity!$V$3:$W$258,MATCH(INDEX($J53:$FE53,1,$FJ53),Capacity!$V$3:$V$258,0),2)+GI$9,255),Capacity!$S$3:$S$258,0),2)))</f>
        <v/>
      </c>
      <c r="GJ54" t="str">
        <f>IF(GJ53="","",IF($FI53="Y",0,INDEX(Capacity!$S$3:$T$258,MATCH(MOD(INDEX(Capacity!$V$3:$W$258,MATCH(INDEX($J53:$FE53,1,$FJ53),Capacity!$V$3:$V$258,0),2)+GJ$9,255),Capacity!$S$3:$S$258,0),2)))</f>
        <v/>
      </c>
      <c r="GK54" t="str">
        <f>IF(GK53="","",IF($FI53="Y",0,INDEX(Capacity!$S$3:$T$258,MATCH(MOD(INDEX(Capacity!$V$3:$W$258,MATCH(INDEX($J53:$FE53,1,$FJ53),Capacity!$V$3:$V$258,0),2)+GK$9,255),Capacity!$S$3:$S$258,0),2)))</f>
        <v/>
      </c>
      <c r="GL54" t="str">
        <f>IF(GL53="","",IF($FI53="Y",0,INDEX(Capacity!$S$3:$T$258,MATCH(MOD(INDEX(Capacity!$V$3:$W$258,MATCH(INDEX($J53:$FE53,1,$FJ53),Capacity!$V$3:$V$258,0),2)+GL$9,255),Capacity!$S$3:$S$258,0),2)))</f>
        <v/>
      </c>
      <c r="GM54" t="str">
        <f>IF(GM53="","",IF($FI53="Y",0,INDEX(Capacity!$S$3:$T$258,MATCH(MOD(INDEX(Capacity!$V$3:$W$258,MATCH(INDEX($J53:$FE53,1,$FJ53),Capacity!$V$3:$V$258,0),2)+GM$9,255),Capacity!$S$3:$S$258,0),2)))</f>
        <v/>
      </c>
      <c r="GN54" t="str">
        <f>IF(GN53="","",IF($FI53="Y",0,INDEX(Capacity!$S$3:$T$258,MATCH(MOD(INDEX(Capacity!$V$3:$W$258,MATCH(INDEX($J53:$FE53,1,$FJ53),Capacity!$V$3:$V$258,0),2)+GN$9,255),Capacity!$S$3:$S$258,0),2)))</f>
        <v/>
      </c>
      <c r="GO54" t="str">
        <f>IF(GO53="","",IF($FI53="Y",0,INDEX(Capacity!$S$3:$T$258,MATCH(MOD(INDEX(Capacity!$V$3:$W$258,MATCH(INDEX($J53:$FE53,1,$FJ53),Capacity!$V$3:$V$258,0),2)+GO$9,255),Capacity!$S$3:$S$258,0),2)))</f>
        <v/>
      </c>
      <c r="GP54" t="str">
        <f>IF(GP53="","",IF($FI53="Y",0,INDEX(Capacity!$S$3:$T$258,MATCH(MOD(INDEX(Capacity!$V$3:$W$258,MATCH(INDEX($J53:$FE53,1,$FJ53),Capacity!$V$3:$V$258,0),2)+GP$9,255),Capacity!$S$3:$S$258,0),2)))</f>
        <v/>
      </c>
      <c r="GQ54" t="str">
        <f>IF(GQ53="","",IF($FI53="Y",0,INDEX(Capacity!$S$3:$T$258,MATCH(MOD(INDEX(Capacity!$V$3:$W$258,MATCH(INDEX($J53:$FE53,1,$FJ53),Capacity!$V$3:$V$258,0),2)+GQ$9,255),Capacity!$S$3:$S$258,0),2)))</f>
        <v/>
      </c>
      <c r="GR54" t="str">
        <f>IF(GR53="","",IF($FI53="Y",0,INDEX(Capacity!$S$3:$T$258,MATCH(MOD(INDEX(Capacity!$V$3:$W$258,MATCH(INDEX($J53:$FE53,1,$FJ53),Capacity!$V$3:$V$258,0),2)+GR$9,255),Capacity!$S$3:$S$258,0),2)))</f>
        <v/>
      </c>
      <c r="GS54" t="str">
        <f>IF(GS53="","",IF($FI53="Y",0,INDEX(Capacity!$S$3:$T$258,MATCH(MOD(INDEX(Capacity!$V$3:$W$258,MATCH(INDEX($J53:$FE53,1,$FJ53),Capacity!$V$3:$V$258,0),2)+GS$9,255),Capacity!$S$3:$S$258,0),2)))</f>
        <v/>
      </c>
      <c r="GT54" t="str">
        <f>IF(GT53="","",IF($FI53="Y",0,INDEX(Capacity!$S$3:$T$258,MATCH(MOD(INDEX(Capacity!$V$3:$W$258,MATCH(INDEX($J53:$FE53,1,$FJ53),Capacity!$V$3:$V$258,0),2)+GT$9,255),Capacity!$S$3:$S$258,0),2)))</f>
        <v/>
      </c>
      <c r="GU54" t="str">
        <f>IF(GU53="","",IF($FI53="Y",0,INDEX(Capacity!$S$3:$T$258,MATCH(MOD(INDEX(Capacity!$V$3:$W$258,MATCH(INDEX($J53:$FE53,1,$FJ53),Capacity!$V$3:$V$258,0),2)+GU$9,255),Capacity!$S$3:$S$258,0),2)))</f>
        <v/>
      </c>
      <c r="GV54" t="str">
        <f>IF(GV53="","",IF($FI53="Y",0,INDEX(Capacity!$S$3:$T$258,MATCH(MOD(INDEX(Capacity!$V$3:$W$258,MATCH(INDEX($J53:$FE53,1,$FJ53),Capacity!$V$3:$V$258,0),2)+GV$9,255),Capacity!$S$3:$S$258,0),2)))</f>
        <v/>
      </c>
      <c r="GW54" t="str">
        <f>IF(GW53="","",IF($FI53="Y",0,INDEX(Capacity!$S$3:$T$258,MATCH(MOD(INDEX(Capacity!$V$3:$W$258,MATCH(INDEX($J53:$FE53,1,$FJ53),Capacity!$V$3:$V$258,0),2)+GW$9,255),Capacity!$S$3:$S$258,0),2)))</f>
        <v/>
      </c>
      <c r="GX54" t="str">
        <f>IF(GX53="","",IF($FI53="Y",0,INDEX(Capacity!$S$3:$T$258,MATCH(MOD(INDEX(Capacity!$V$3:$W$258,MATCH(INDEX($J53:$FE53,1,$FJ53),Capacity!$V$3:$V$258,0),2)+GX$9,255),Capacity!$S$3:$S$258,0),2)))</f>
        <v/>
      </c>
      <c r="GY54" t="str">
        <f>IF(GY53="","",IF($FI53="Y",0,INDEX(Capacity!$S$3:$T$258,MATCH(MOD(INDEX(Capacity!$V$3:$W$258,MATCH(INDEX($J53:$FE53,1,$FJ53),Capacity!$V$3:$V$258,0),2)+GY$9,255),Capacity!$S$3:$S$258,0),2)))</f>
        <v/>
      </c>
      <c r="GZ54" t="str">
        <f>IF(GZ53="","",IF($FI53="Y",0,INDEX(Capacity!$S$3:$T$258,MATCH(MOD(INDEX(Capacity!$V$3:$W$258,MATCH(INDEX($J53:$FE53,1,$FJ53),Capacity!$V$3:$V$258,0),2)+GZ$9,255),Capacity!$S$3:$S$258,0),2)))</f>
        <v/>
      </c>
      <c r="HA54" t="str">
        <f>IF(HA53="","",IF($FI53="Y",0,INDEX(Capacity!$S$3:$T$258,MATCH(MOD(INDEX(Capacity!$V$3:$W$258,MATCH(INDEX($J53:$FE53,1,$FJ53),Capacity!$V$3:$V$258,0),2)+HA$9,255),Capacity!$S$3:$S$258,0),2)))</f>
        <v/>
      </c>
      <c r="HB54" t="str">
        <f>IF(HB53="","",IF($FI53="Y",0,INDEX(Capacity!$S$3:$T$258,MATCH(MOD(INDEX(Capacity!$V$3:$W$258,MATCH(INDEX($J53:$FE53,1,$FJ53),Capacity!$V$3:$V$258,0),2)+HB$9,255),Capacity!$S$3:$S$258,0),2)))</f>
        <v/>
      </c>
      <c r="HC54" t="str">
        <f>IF(HC53="","",IF($FI53="Y",0,INDEX(Capacity!$S$3:$T$258,MATCH(MOD(INDEX(Capacity!$V$3:$W$258,MATCH(INDEX($J53:$FE53,1,$FJ53),Capacity!$V$3:$V$258,0),2)+HC$9,255),Capacity!$S$3:$S$258,0),2)))</f>
        <v/>
      </c>
      <c r="HD54" t="str">
        <f>IF(HD53="","",IF($FI53="Y",0,INDEX(Capacity!$S$3:$T$258,MATCH(MOD(INDEX(Capacity!$V$3:$W$258,MATCH(INDEX($J53:$FE53,1,$FJ53),Capacity!$V$3:$V$258,0),2)+HD$9,255),Capacity!$S$3:$S$258,0),2)))</f>
        <v/>
      </c>
      <c r="HE54" t="str">
        <f>IF(HE53="","",IF($FI53="Y",0,INDEX(Capacity!$S$3:$T$258,MATCH(MOD(INDEX(Capacity!$V$3:$W$258,MATCH(INDEX($J53:$FE53,1,$FJ53),Capacity!$V$3:$V$258,0),2)+HE$9,255),Capacity!$S$3:$S$258,0),2)))</f>
        <v/>
      </c>
      <c r="HF54" t="str">
        <f>IF(HF53="","",IF($FI53="Y",0,INDEX(Capacity!$S$3:$T$258,MATCH(MOD(INDEX(Capacity!$V$3:$W$258,MATCH(INDEX($J53:$FE53,1,$FJ53),Capacity!$V$3:$V$258,0),2)+HF$9,255),Capacity!$S$3:$S$258,0),2)))</f>
        <v/>
      </c>
      <c r="HG54" t="str">
        <f>IF(HG53="","",IF($FI53="Y",0,INDEX(Capacity!$S$3:$T$258,MATCH(MOD(INDEX(Capacity!$V$3:$W$258,MATCH(INDEX($J53:$FE53,1,$FJ53),Capacity!$V$3:$V$258,0),2)+HG$9,255),Capacity!$S$3:$S$258,0),2)))</f>
        <v/>
      </c>
      <c r="HH54" t="str">
        <f>IF(HH53="","",IF($FI53="Y",0,INDEX(Capacity!$S$3:$T$258,MATCH(MOD(INDEX(Capacity!$V$3:$W$258,MATCH(INDEX($J53:$FE53,1,$FJ53),Capacity!$V$3:$V$258,0),2)+HH$9,255),Capacity!$S$3:$S$258,0),2)))</f>
        <v/>
      </c>
      <c r="HI54" t="str">
        <f>IF(HI53="","",IF($FI53="Y",0,INDEX(Capacity!$S$3:$T$258,MATCH(MOD(INDEX(Capacity!$V$3:$W$258,MATCH(INDEX($J53:$FE53,1,$FJ53),Capacity!$V$3:$V$258,0),2)+HI$9,255),Capacity!$S$3:$S$258,0),2)))</f>
        <v/>
      </c>
      <c r="HJ54" t="str">
        <f>IF(HJ53="","",IF($FI53="Y",0,INDEX(Capacity!$S$3:$T$258,MATCH(MOD(INDEX(Capacity!$V$3:$W$258,MATCH(INDEX($J53:$FE53,1,$FJ53),Capacity!$V$3:$V$258,0),2)+HJ$9,255),Capacity!$S$3:$S$258,0),2)))</f>
        <v/>
      </c>
      <c r="HK54" t="str">
        <f>IF(HK53="","",IF($FI53="Y",0,INDEX(Capacity!$S$3:$T$258,MATCH(MOD(INDEX(Capacity!$V$3:$W$258,MATCH(INDEX($J53:$FE53,1,$FJ53),Capacity!$V$3:$V$258,0),2)+HK$9,255),Capacity!$S$3:$S$258,0),2)))</f>
        <v/>
      </c>
      <c r="HL54" t="str">
        <f>IF(HL53="","",IF($FI53="Y",0,INDEX(Capacity!$S$3:$T$258,MATCH(MOD(INDEX(Capacity!$V$3:$W$258,MATCH(INDEX($J53:$FE53,1,$FJ53),Capacity!$V$3:$V$258,0),2)+HL$9,255),Capacity!$S$3:$S$258,0),2)))</f>
        <v/>
      </c>
      <c r="HM54" t="str">
        <f>IF(HM53="","",IF($FI53="Y",0,INDEX(Capacity!$S$3:$T$258,MATCH(MOD(INDEX(Capacity!$V$3:$W$258,MATCH(INDEX($J53:$FE53,1,$FJ53),Capacity!$V$3:$V$258,0),2)+HM$9,255),Capacity!$S$3:$S$258,0),2)))</f>
        <v/>
      </c>
      <c r="HN54" t="str">
        <f>IF(HN53="","",IF($FI53="Y",0,INDEX(Capacity!$S$3:$T$258,MATCH(MOD(INDEX(Capacity!$V$3:$W$258,MATCH(INDEX($J53:$FE53,1,$FJ53),Capacity!$V$3:$V$258,0),2)+HN$9,255),Capacity!$S$3:$S$258,0),2)))</f>
        <v/>
      </c>
      <c r="HO54" t="str">
        <f>IF(HO53="","",IF($FI53="Y",0,INDEX(Capacity!$S$3:$T$258,MATCH(MOD(INDEX(Capacity!$V$3:$W$258,MATCH(INDEX($J53:$FE53,1,$FJ53),Capacity!$V$3:$V$258,0),2)+HO$9,255),Capacity!$S$3:$S$258,0),2)))</f>
        <v/>
      </c>
      <c r="HP54" t="str">
        <f>IF(HP53="","",IF($FI53="Y",0,INDEX(Capacity!$S$3:$T$258,MATCH(MOD(INDEX(Capacity!$V$3:$W$258,MATCH(INDEX($J53:$FE53,1,$FJ53),Capacity!$V$3:$V$258,0),2)+HP$9,255),Capacity!$S$3:$S$258,0),2)))</f>
        <v/>
      </c>
      <c r="HQ54" t="str">
        <f>IF(HQ53="","",IF($FI53="Y",0,INDEX(Capacity!$S$3:$T$258,MATCH(MOD(INDEX(Capacity!$V$3:$W$258,MATCH(INDEX($J53:$FE53,1,$FJ53),Capacity!$V$3:$V$258,0),2)+HQ$9,255),Capacity!$S$3:$S$258,0),2)))</f>
        <v/>
      </c>
      <c r="HR54" t="str">
        <f>IF(HR53="","",IF($FI53="Y",0,INDEX(Capacity!$S$3:$T$258,MATCH(MOD(INDEX(Capacity!$V$3:$W$258,MATCH(INDEX($J53:$FE53,1,$FJ53),Capacity!$V$3:$V$258,0),2)+HR$9,255),Capacity!$S$3:$S$258,0),2)))</f>
        <v/>
      </c>
      <c r="HS54" t="str">
        <f>IF(HS53="","",IF($FI53="Y",0,INDEX(Capacity!$S$3:$T$258,MATCH(MOD(INDEX(Capacity!$V$3:$W$258,MATCH(INDEX($J53:$FE53,1,$FJ53),Capacity!$V$3:$V$258,0),2)+HS$9,255),Capacity!$S$3:$S$258,0),2)))</f>
        <v/>
      </c>
      <c r="HT54" t="str">
        <f>IF(HT53="","",IF($FI53="Y",0,INDEX(Capacity!$S$3:$T$258,MATCH(MOD(INDEX(Capacity!$V$3:$W$258,MATCH(INDEX($J53:$FE53,1,$FJ53),Capacity!$V$3:$V$258,0),2)+HT$9,255),Capacity!$S$3:$S$258,0),2)))</f>
        <v/>
      </c>
      <c r="HU54" t="str">
        <f>IF(HU53="","",IF($FI53="Y",0,INDEX(Capacity!$S$3:$T$258,MATCH(MOD(INDEX(Capacity!$V$3:$W$258,MATCH(INDEX($J53:$FE53,1,$FJ53),Capacity!$V$3:$V$258,0),2)+HU$9,255),Capacity!$S$3:$S$258,0),2)))</f>
        <v/>
      </c>
      <c r="HV54" t="str">
        <f>IF(HV53="","",IF($FI53="Y",0,INDEX(Capacity!$S$3:$T$258,MATCH(MOD(INDEX(Capacity!$V$3:$W$258,MATCH(INDEX($J53:$FE53,1,$FJ53),Capacity!$V$3:$V$258,0),2)+HV$9,255),Capacity!$S$3:$S$258,0),2)))</f>
        <v/>
      </c>
      <c r="HW54" t="str">
        <f>IF(HW53="","",IF($FI53="Y",0,INDEX(Capacity!$S$3:$T$258,MATCH(MOD(INDEX(Capacity!$V$3:$W$258,MATCH(INDEX($J53:$FE53,1,$FJ53),Capacity!$V$3:$V$258,0),2)+HW$9,255),Capacity!$S$3:$S$258,0),2)))</f>
        <v/>
      </c>
      <c r="HX54" t="str">
        <f>IF(HX53="","",IF($FI53="Y",0,INDEX(Capacity!$S$3:$T$258,MATCH(MOD(INDEX(Capacity!$V$3:$W$258,MATCH(INDEX($J53:$FE53,1,$FJ53),Capacity!$V$3:$V$258,0),2)+HX$9,255),Capacity!$S$3:$S$258,0),2)))</f>
        <v/>
      </c>
      <c r="HY54" t="str">
        <f>IF(HY53="","",IF($FI53="Y",0,INDEX(Capacity!$S$3:$T$258,MATCH(MOD(INDEX(Capacity!$V$3:$W$258,MATCH(INDEX($J53:$FE53,1,$FJ53),Capacity!$V$3:$V$258,0),2)+HY$9,255),Capacity!$S$3:$S$258,0),2)))</f>
        <v/>
      </c>
      <c r="HZ54" t="str">
        <f>IF(HZ53="","",IF($FI53="Y",0,INDEX(Capacity!$S$3:$T$258,MATCH(MOD(INDEX(Capacity!$V$3:$W$258,MATCH(INDEX($J53:$FE53,1,$FJ53),Capacity!$V$3:$V$258,0),2)+HZ$9,255),Capacity!$S$3:$S$258,0),2)))</f>
        <v/>
      </c>
      <c r="IA54" t="str">
        <f>IF(IA53="","",IF($FI53="Y",0,INDEX(Capacity!$S$3:$T$258,MATCH(MOD(INDEX(Capacity!$V$3:$W$258,MATCH(INDEX($J53:$FE53,1,$FJ53),Capacity!$V$3:$V$258,0),2)+IA$9,255),Capacity!$S$3:$S$258,0),2)))</f>
        <v/>
      </c>
      <c r="IB54" t="str">
        <f>IF(IB53="","",IF($FI53="Y",0,INDEX(Capacity!$S$3:$T$258,MATCH(MOD(INDEX(Capacity!$V$3:$W$258,MATCH(INDEX($J53:$FE53,1,$FJ53),Capacity!$V$3:$V$258,0),2)+IB$9,255),Capacity!$S$3:$S$258,0),2)))</f>
        <v/>
      </c>
      <c r="IC54" t="str">
        <f>IF(IC53="","",IF($FI53="Y",0,INDEX(Capacity!$S$3:$T$258,MATCH(MOD(INDEX(Capacity!$V$3:$W$258,MATCH(INDEX($J53:$FE53,1,$FJ53),Capacity!$V$3:$V$258,0),2)+IC$9,255),Capacity!$S$3:$S$258,0),2)))</f>
        <v/>
      </c>
      <c r="ID54" t="str">
        <f>IF(ID53="","",IF($FI53="Y",0,INDEX(Capacity!$S$3:$T$258,MATCH(MOD(INDEX(Capacity!$V$3:$W$258,MATCH(INDEX($J53:$FE53,1,$FJ53),Capacity!$V$3:$V$258,0),2)+ID$9,255),Capacity!$S$3:$S$258,0),2)))</f>
        <v/>
      </c>
      <c r="IE54" t="str">
        <f>IF(IE53="","",IF($FI53="Y",0,INDEX(Capacity!$S$3:$T$258,MATCH(MOD(INDEX(Capacity!$V$3:$W$258,MATCH(INDEX($J53:$FE53,1,$FJ53),Capacity!$V$3:$V$258,0),2)+IE$9,255),Capacity!$S$3:$S$258,0),2)))</f>
        <v/>
      </c>
      <c r="IF54" t="str">
        <f>IF(IF53="","",IF($FI53="Y",0,INDEX(Capacity!$S$3:$T$258,MATCH(MOD(INDEX(Capacity!$V$3:$W$258,MATCH(INDEX($J53:$FE53,1,$FJ53),Capacity!$V$3:$V$258,0),2)+IF$9,255),Capacity!$S$3:$S$258,0),2)))</f>
        <v/>
      </c>
      <c r="IG54" t="str">
        <f>IF(IG53="","",IF($FI53="Y",0,INDEX(Capacity!$S$3:$T$258,MATCH(MOD(INDEX(Capacity!$V$3:$W$258,MATCH(INDEX($J53:$FE53,1,$FJ53),Capacity!$V$3:$V$258,0),2)+IG$9,255),Capacity!$S$3:$S$258,0),2)))</f>
        <v/>
      </c>
      <c r="IH54" t="str">
        <f>IF(IH53="","",IF($FI53="Y",0,INDEX(Capacity!$S$3:$T$258,MATCH(MOD(INDEX(Capacity!$V$3:$W$258,MATCH(INDEX($J53:$FE53,1,$FJ53),Capacity!$V$3:$V$258,0),2)+IH$9,255),Capacity!$S$3:$S$258,0),2)))</f>
        <v/>
      </c>
      <c r="II54" t="str">
        <f>IF(II53="","",IF($FI53="Y",0,INDEX(Capacity!$S$3:$T$258,MATCH(MOD(INDEX(Capacity!$V$3:$W$258,MATCH(INDEX($J53:$FE53,1,$FJ53),Capacity!$V$3:$V$258,0),2)+II$9,255),Capacity!$S$3:$S$258,0),2)))</f>
        <v/>
      </c>
      <c r="IJ54" t="str">
        <f>IF(IJ53="","",IF($FI53="Y",0,INDEX(Capacity!$S$3:$T$258,MATCH(MOD(INDEX(Capacity!$V$3:$W$258,MATCH(INDEX($J53:$FE53,1,$FJ53),Capacity!$V$3:$V$258,0),2)+IJ$9,255),Capacity!$S$3:$S$258,0),2)))</f>
        <v/>
      </c>
      <c r="IK54" t="str">
        <f>IF(IK53="","",IF($FI53="Y",0,INDEX(Capacity!$S$3:$T$258,MATCH(MOD(INDEX(Capacity!$V$3:$W$258,MATCH(INDEX($J53:$FE53,1,$FJ53),Capacity!$V$3:$V$258,0),2)+IK$9,255),Capacity!$S$3:$S$258,0),2)))</f>
        <v/>
      </c>
      <c r="IL54" t="str">
        <f>IF(IL53="","",IF($FI53="Y",0,INDEX(Capacity!$S$3:$T$258,MATCH(MOD(INDEX(Capacity!$V$3:$W$258,MATCH(INDEX($J53:$FE53,1,$FJ53),Capacity!$V$3:$V$258,0),2)+IL$9,255),Capacity!$S$3:$S$258,0),2)))</f>
        <v/>
      </c>
      <c r="IM54" t="str">
        <f>IF(IM53="","",IF($FI53="Y",0,INDEX(Capacity!$S$3:$T$258,MATCH(MOD(INDEX(Capacity!$V$3:$W$258,MATCH(INDEX($J53:$FE53,1,$FJ53),Capacity!$V$3:$V$258,0),2)+IM$9,255),Capacity!$S$3:$S$258,0),2)))</f>
        <v/>
      </c>
      <c r="IN54" t="str">
        <f>IF(IN53="","",IF($FI53="Y",0,INDEX(Capacity!$S$3:$T$258,MATCH(MOD(INDEX(Capacity!$V$3:$W$258,MATCH(INDEX($J53:$FE53,1,$FJ53),Capacity!$V$3:$V$258,0),2)+IN$9,255),Capacity!$S$3:$S$258,0),2)))</f>
        <v/>
      </c>
      <c r="IO54" t="str">
        <f>IF(IO53="","",IF($FI53="Y",0,INDEX(Capacity!$S$3:$T$258,MATCH(MOD(INDEX(Capacity!$V$3:$W$258,MATCH(INDEX($J53:$FE53,1,$FJ53),Capacity!$V$3:$V$258,0),2)+IO$9,255),Capacity!$S$3:$S$258,0),2)))</f>
        <v/>
      </c>
      <c r="IP54" t="str">
        <f>IF(IP53="","",IF($FI53="Y",0,INDEX(Capacity!$S$3:$T$258,MATCH(MOD(INDEX(Capacity!$V$3:$W$258,MATCH(INDEX($J53:$FE53,1,$FJ53),Capacity!$V$3:$V$258,0),2)+IP$9,255),Capacity!$S$3:$S$258,0),2)))</f>
        <v/>
      </c>
      <c r="IQ54" t="str">
        <f>IF(IQ53="","",IF($FI53="Y",0,INDEX(Capacity!$S$3:$T$258,MATCH(MOD(INDEX(Capacity!$V$3:$W$258,MATCH(INDEX($J53:$FE53,1,$FJ53),Capacity!$V$3:$V$258,0),2)+IQ$9,255),Capacity!$S$3:$S$258,0),2)))</f>
        <v/>
      </c>
      <c r="IR54" t="str">
        <f>IF(IR53="","",IF($FI53="Y",0,INDEX(Capacity!$S$3:$T$258,MATCH(MOD(INDEX(Capacity!$V$3:$W$258,MATCH(INDEX($J53:$FE53,1,$FJ53),Capacity!$V$3:$V$258,0),2)+IR$9,255),Capacity!$S$3:$S$258,0),2)))</f>
        <v/>
      </c>
      <c r="IS54" t="str">
        <f>IF(IS53="","",IF($FI53="Y",0,INDEX(Capacity!$S$3:$T$258,MATCH(MOD(INDEX(Capacity!$V$3:$W$258,MATCH(INDEX($J53:$FE53,1,$FJ53),Capacity!$V$3:$V$258,0),2)+IS$9,255),Capacity!$S$3:$S$258,0),2)))</f>
        <v/>
      </c>
      <c r="IT54" t="str">
        <f>IF(IT53="","",IF($FI53="Y",0,INDEX(Capacity!$S$3:$T$258,MATCH(MOD(INDEX(Capacity!$V$3:$W$258,MATCH(INDEX($J53:$FE53,1,$FJ53),Capacity!$V$3:$V$258,0),2)+IT$9,255),Capacity!$S$3:$S$258,0),2)))</f>
        <v/>
      </c>
      <c r="IU54" t="str">
        <f>IF(IU53="","",IF($FI53="Y",0,INDEX(Capacity!$S$3:$T$258,MATCH(MOD(INDEX(Capacity!$V$3:$W$258,MATCH(INDEX($J53:$FE53,1,$FJ53),Capacity!$V$3:$V$258,0),2)+IU$9,255),Capacity!$S$3:$S$258,0),2)))</f>
        <v/>
      </c>
      <c r="IV54" t="str">
        <f>IF(IV53="","",IF($FI53="Y",0,INDEX(Capacity!$S$3:$T$258,MATCH(MOD(INDEX(Capacity!$V$3:$W$258,MATCH(INDEX($J53:$FE53,1,$FJ53),Capacity!$V$3:$V$258,0),2)+IV$9,255),Capacity!$S$3:$S$258,0),2)))</f>
        <v/>
      </c>
      <c r="IW54" t="str">
        <f>IF(IW53="","",IF($FI53="Y",0,INDEX(Capacity!$S$3:$T$258,MATCH(MOD(INDEX(Capacity!$V$3:$W$258,MATCH(INDEX($J53:$FE53,1,$FJ53),Capacity!$V$3:$V$258,0),2)+IW$9,255),Capacity!$S$3:$S$258,0),2)))</f>
        <v/>
      </c>
      <c r="IX54" t="str">
        <f>IF(IX53="","",IF($FI53="Y",0,INDEX(Capacity!$S$3:$T$258,MATCH(MOD(INDEX(Capacity!$V$3:$W$258,MATCH(INDEX($J53:$FE53,1,$FJ53),Capacity!$V$3:$V$258,0),2)+IX$9,255),Capacity!$S$3:$S$258,0),2)))</f>
        <v/>
      </c>
      <c r="IY54" t="str">
        <f>IF(IY53="","",IF($FI53="Y",0,INDEX(Capacity!$S$3:$T$258,MATCH(MOD(INDEX(Capacity!$V$3:$W$258,MATCH(INDEX($J53:$FE53,1,$FJ53),Capacity!$V$3:$V$258,0),2)+IY$9,255),Capacity!$S$3:$S$258,0),2)))</f>
        <v/>
      </c>
      <c r="IZ54" t="str">
        <f>IF(IZ53="","",IF($FI53="Y",0,INDEX(Capacity!$S$3:$T$258,MATCH(MOD(INDEX(Capacity!$V$3:$W$258,MATCH(INDEX($J53:$FE53,1,$FJ53),Capacity!$V$3:$V$258,0),2)+IZ$9,255),Capacity!$S$3:$S$258,0),2)))</f>
        <v/>
      </c>
      <c r="JA54" t="str">
        <f>IF(JA53="","",IF($FI53="Y",0,INDEX(Capacity!$S$3:$T$258,MATCH(MOD(INDEX(Capacity!$V$3:$W$258,MATCH(INDEX($J53:$FE53,1,$FJ53),Capacity!$V$3:$V$258,0),2)+JA$9,255),Capacity!$S$3:$S$258,0),2)))</f>
        <v/>
      </c>
      <c r="JB54" t="str">
        <f>IF(JB53="","",IF($FI53="Y",0,INDEX(Capacity!$S$3:$T$258,MATCH(MOD(INDEX(Capacity!$V$3:$W$258,MATCH(INDEX($J53:$FE53,1,$FJ53),Capacity!$V$3:$V$258,0),2)+JB$9,255),Capacity!$S$3:$S$258,0),2)))</f>
        <v/>
      </c>
      <c r="JC54" t="str">
        <f>IF(JC53="","",IF($FI53="Y",0,INDEX(Capacity!$S$3:$T$258,MATCH(MOD(INDEX(Capacity!$V$3:$W$258,MATCH(INDEX($J53:$FE53,1,$FJ53),Capacity!$V$3:$V$258,0),2)+JC$9,255),Capacity!$S$3:$S$258,0),2)))</f>
        <v/>
      </c>
      <c r="JD54" t="str">
        <f>IF(JD53="","",IF($FI53="Y",0,INDEX(Capacity!$S$3:$T$258,MATCH(MOD(INDEX(Capacity!$V$3:$W$258,MATCH(INDEX($J53:$FE53,1,$FJ53),Capacity!$V$3:$V$258,0),2)+JD$9,255),Capacity!$S$3:$S$258,0),2)))</f>
        <v/>
      </c>
      <c r="JE54" t="str">
        <f>IF(JE53="","",IF($FI53="Y",0,INDEX(Capacity!$S$3:$T$258,MATCH(MOD(INDEX(Capacity!$V$3:$W$258,MATCH(INDEX($J53:$FE53,1,$FJ53),Capacity!$V$3:$V$258,0),2)+JE$9,255),Capacity!$S$3:$S$258,0),2)))</f>
        <v/>
      </c>
      <c r="JF54" t="str">
        <f>IF(JF53="","",IF($FI53="Y",0,INDEX(Capacity!$S$3:$T$258,MATCH(MOD(INDEX(Capacity!$V$3:$W$258,MATCH(INDEX($J53:$FE53,1,$FJ53),Capacity!$V$3:$V$258,0),2)+JF$9,255),Capacity!$S$3:$S$258,0),2)))</f>
        <v/>
      </c>
      <c r="JG54" t="str">
        <f>IF(JG53="","",IF($FI53="Y",0,INDEX(Capacity!$S$3:$T$258,MATCH(MOD(INDEX(Capacity!$V$3:$W$258,MATCH(INDEX($J53:$FE53,1,$FJ53),Capacity!$V$3:$V$258,0),2)+JG$9,255),Capacity!$S$3:$S$258,0),2)))</f>
        <v/>
      </c>
      <c r="JH54" t="str">
        <f>IF(JH53="","",IF($FI53="Y",0,INDEX(Capacity!$S$3:$T$258,MATCH(MOD(INDEX(Capacity!$V$3:$W$258,MATCH(INDEX($J53:$FE53,1,$FJ53),Capacity!$V$3:$V$258,0),2)+JH$9,255),Capacity!$S$3:$S$258,0),2)))</f>
        <v/>
      </c>
      <c r="JI54" t="str">
        <f>IF(JI53="","",IF($FI53="Y",0,INDEX(Capacity!$S$3:$T$258,MATCH(MOD(INDEX(Capacity!$V$3:$W$258,MATCH(INDEX($J53:$FE53,1,$FJ53),Capacity!$V$3:$V$258,0),2)+JI$9,255),Capacity!$S$3:$S$258,0),2)))</f>
        <v/>
      </c>
      <c r="JJ54" t="str">
        <f>IF(JJ53="","",IF($FI53="Y",0,INDEX(Capacity!$S$3:$T$258,MATCH(MOD(INDEX(Capacity!$V$3:$W$258,MATCH(INDEX($J53:$FE53,1,$FJ53),Capacity!$V$3:$V$258,0),2)+JJ$9,255),Capacity!$S$3:$S$258,0),2)))</f>
        <v/>
      </c>
      <c r="JK54" t="str">
        <f>IF(JK53="","",IF($FI53="Y",0,INDEX(Capacity!$S$3:$T$258,MATCH(MOD(INDEX(Capacity!$V$3:$W$258,MATCH(INDEX($J53:$FE53,1,$FJ53),Capacity!$V$3:$V$258,0),2)+JK$9,255),Capacity!$S$3:$S$258,0),2)))</f>
        <v/>
      </c>
      <c r="JL54" t="str">
        <f>IF(JL53="","",IF($FI53="Y",0,INDEX(Capacity!$S$3:$T$258,MATCH(MOD(INDEX(Capacity!$V$3:$W$258,MATCH(INDEX($J53:$FE53,1,$FJ53),Capacity!$V$3:$V$258,0),2)+JL$9,255),Capacity!$S$3:$S$258,0),2)))</f>
        <v/>
      </c>
      <c r="JM54" t="str">
        <f>IF(JM53="","",IF($FI53="Y",0,INDEX(Capacity!$S$3:$T$258,MATCH(MOD(INDEX(Capacity!$V$3:$W$258,MATCH(INDEX($J53:$FE53,1,$FJ53),Capacity!$V$3:$V$258,0),2)+JM$9,255),Capacity!$S$3:$S$258,0),2)))</f>
        <v/>
      </c>
      <c r="JN54" t="str">
        <f>IF(JN53="","",IF($FI53="Y",0,INDEX(Capacity!$S$3:$T$258,MATCH(MOD(INDEX(Capacity!$V$3:$W$258,MATCH(INDEX($J53:$FE53,1,$FJ53),Capacity!$V$3:$V$258,0),2)+JN$9,255),Capacity!$S$3:$S$258,0),2)))</f>
        <v/>
      </c>
      <c r="JO54" t="str">
        <f>IF(JO53="","",IF($FI53="Y",0,INDEX(Capacity!$S$3:$T$258,MATCH(MOD(INDEX(Capacity!$V$3:$W$258,MATCH(INDEX($J53:$FE53,1,$FJ53),Capacity!$V$3:$V$258,0),2)+JO$9,255),Capacity!$S$3:$S$258,0),2)))</f>
        <v/>
      </c>
      <c r="JP54" t="str">
        <f>IF(JP53="","",IF($FI53="Y",0,INDEX(Capacity!$S$3:$T$258,MATCH(MOD(INDEX(Capacity!$V$3:$W$258,MATCH(INDEX($J53:$FE53,1,$FJ53),Capacity!$V$3:$V$258,0),2)+JP$9,255),Capacity!$S$3:$S$258,0),2)))</f>
        <v/>
      </c>
      <c r="JQ54" t="str">
        <f>IF(JQ53="","",IF($FI53="Y",0,INDEX(Capacity!$S$3:$T$258,MATCH(MOD(INDEX(Capacity!$V$3:$W$258,MATCH(INDEX($J53:$FE53,1,$FJ53),Capacity!$V$3:$V$258,0),2)+JQ$9,255),Capacity!$S$3:$S$258,0),2)))</f>
        <v/>
      </c>
      <c r="JR54" t="str">
        <f>IF(JR53="","",IF($FI53="Y",0,INDEX(Capacity!$S$3:$T$258,MATCH(MOD(INDEX(Capacity!$V$3:$W$258,MATCH(INDEX($J53:$FE53,1,$FJ53),Capacity!$V$3:$V$258,0),2)+JR$9,255),Capacity!$S$3:$S$258,0),2)))</f>
        <v/>
      </c>
      <c r="JS54" t="str">
        <f>IF(JS53="","",IF($FI53="Y",0,INDEX(Capacity!$S$3:$T$258,MATCH(MOD(INDEX(Capacity!$V$3:$W$258,MATCH(INDEX($J53:$FE53,1,$FJ53),Capacity!$V$3:$V$258,0),2)+JS$9,255),Capacity!$S$3:$S$258,0),2)))</f>
        <v/>
      </c>
      <c r="JT54" t="str">
        <f>IF(JT53="","",IF($FI53="Y",0,INDEX(Capacity!$S$3:$T$258,MATCH(MOD(INDEX(Capacity!$V$3:$W$258,MATCH(INDEX($J53:$FE53,1,$FJ53),Capacity!$V$3:$V$258,0),2)+JT$9,255),Capacity!$S$3:$S$258,0),2)))</f>
        <v/>
      </c>
      <c r="JU54" t="str">
        <f>IF(JU53="","",IF($FI53="Y",0,INDEX(Capacity!$S$3:$T$258,MATCH(MOD(INDEX(Capacity!$V$3:$W$258,MATCH(INDEX($J53:$FE53,1,$FJ53),Capacity!$V$3:$V$258,0),2)+JU$9,255),Capacity!$S$3:$S$258,0),2)))</f>
        <v/>
      </c>
      <c r="JV54" t="str">
        <f>IF(JV53="","",IF($FI53="Y",0,INDEX(Capacity!$S$3:$T$258,MATCH(MOD(INDEX(Capacity!$V$3:$W$258,MATCH(INDEX($J53:$FE53,1,$FJ53),Capacity!$V$3:$V$258,0),2)+JV$9,255),Capacity!$S$3:$S$258,0),2)))</f>
        <v/>
      </c>
      <c r="JW54" t="str">
        <f>IF(JW53="","",IF($FI53="Y",0,INDEX(Capacity!$S$3:$T$258,MATCH(MOD(INDEX(Capacity!$V$3:$W$258,MATCH(INDEX($J53:$FE53,1,$FJ53),Capacity!$V$3:$V$258,0),2)+JW$9,255),Capacity!$S$3:$S$258,0),2)))</f>
        <v/>
      </c>
      <c r="JX54" t="str">
        <f>IF(JX53="","",IF($FI53="Y",0,INDEX(Capacity!$S$3:$T$258,MATCH(MOD(INDEX(Capacity!$V$3:$W$258,MATCH(INDEX($J53:$FE53,1,$FJ53),Capacity!$V$3:$V$258,0),2)+JX$9,255),Capacity!$S$3:$S$258,0),2)))</f>
        <v/>
      </c>
      <c r="JY54" t="str">
        <f>IF(JY53="","",IF($FI53="Y",0,INDEX(Capacity!$S$3:$T$258,MATCH(MOD(INDEX(Capacity!$V$3:$W$258,MATCH(INDEX($J53:$FE53,1,$FJ53),Capacity!$V$3:$V$258,0),2)+JY$9,255),Capacity!$S$3:$S$258,0),2)))</f>
        <v/>
      </c>
      <c r="JZ54" t="str">
        <f>IF(JZ53="","",IF($FI53="Y",0,INDEX(Capacity!$S$3:$T$258,MATCH(MOD(INDEX(Capacity!$V$3:$W$258,MATCH(INDEX($J53:$FE53,1,$FJ53),Capacity!$V$3:$V$258,0),2)+JZ$9,255),Capacity!$S$3:$S$258,0),2)))</f>
        <v/>
      </c>
      <c r="KA54" t="str">
        <f>IF(KA53="","",IF($FI53="Y",0,INDEX(Capacity!$S$3:$T$258,MATCH(MOD(INDEX(Capacity!$V$3:$W$258,MATCH(INDEX($J53:$FE53,1,$FJ53),Capacity!$V$3:$V$258,0),2)+KA$9,255),Capacity!$S$3:$S$258,0),2)))</f>
        <v/>
      </c>
      <c r="KB54" t="str">
        <f>IF(KB53="","",IF($FI53="Y",0,INDEX(Capacity!$S$3:$T$258,MATCH(MOD(INDEX(Capacity!$V$3:$W$258,MATCH(INDEX($J53:$FE53,1,$FJ53),Capacity!$V$3:$V$258,0),2)+KB$9,255),Capacity!$S$3:$S$258,0),2)))</f>
        <v/>
      </c>
      <c r="KC54" t="str">
        <f>IF(KC53="","",IF($FI53="Y",0,INDEX(Capacity!$S$3:$T$258,MATCH(MOD(INDEX(Capacity!$V$3:$W$258,MATCH(INDEX($J53:$FE53,1,$FJ53),Capacity!$V$3:$V$258,0),2)+KC$9,255),Capacity!$S$3:$S$258,0),2)))</f>
        <v/>
      </c>
      <c r="KD54" t="str">
        <f>IF(KD53="","",IF($FI53="Y",0,INDEX(Capacity!$S$3:$T$258,MATCH(MOD(INDEX(Capacity!$V$3:$W$258,MATCH(INDEX($J53:$FE53,1,$FJ53),Capacity!$V$3:$V$258,0),2)+KD$9,255),Capacity!$S$3:$S$258,0),2)))</f>
        <v/>
      </c>
      <c r="KE54" t="str">
        <f>IF(KE53="","",IF($FI53="Y",0,INDEX(Capacity!$S$3:$T$258,MATCH(MOD(INDEX(Capacity!$V$3:$W$258,MATCH(INDEX($J53:$FE53,1,$FJ53),Capacity!$V$3:$V$258,0),2)+KE$9,255),Capacity!$S$3:$S$258,0),2)))</f>
        <v/>
      </c>
      <c r="KF54" t="str">
        <f>IF(KF53="","",IF($FI53="Y",0,INDEX(Capacity!$S$3:$T$258,MATCH(MOD(INDEX(Capacity!$V$3:$W$258,MATCH(INDEX($J53:$FE53,1,$FJ53),Capacity!$V$3:$V$258,0),2)+KF$9,255),Capacity!$S$3:$S$258,0),2)))</f>
        <v/>
      </c>
      <c r="KG54" t="str">
        <f>IF(KG53="","",IF($FI53="Y",0,INDEX(Capacity!$S$3:$T$258,MATCH(MOD(INDEX(Capacity!$V$3:$W$258,MATCH(INDEX($J53:$FE53,1,$FJ53),Capacity!$V$3:$V$258,0),2)+KG$9,255),Capacity!$S$3:$S$258,0),2)))</f>
        <v/>
      </c>
      <c r="KH54" t="str">
        <f>IF(KH53="","",IF($FI53="Y",0,INDEX(Capacity!$S$3:$T$258,MATCH(MOD(INDEX(Capacity!$V$3:$W$258,MATCH(INDEX($J53:$FE53,1,$FJ53),Capacity!$V$3:$V$258,0),2)+KH$9,255),Capacity!$S$3:$S$258,0),2)))</f>
        <v/>
      </c>
      <c r="KI54" t="str">
        <f>IF(KI53="","",IF($FI53="Y",0,INDEX(Capacity!$S$3:$T$258,MATCH(MOD(INDEX(Capacity!$V$3:$W$258,MATCH(INDEX($J53:$FE53,1,$FJ53),Capacity!$V$3:$V$258,0),2)+KI$9,255),Capacity!$S$3:$S$258,0),2)))</f>
        <v/>
      </c>
      <c r="KJ54" t="str">
        <f>IF(KJ53="","",IF($FI53="Y",0,INDEX(Capacity!$S$3:$T$258,MATCH(MOD(INDEX(Capacity!$V$3:$W$258,MATCH(INDEX($J53:$FE53,1,$FJ53),Capacity!$V$3:$V$258,0),2)+KJ$9,255),Capacity!$S$3:$S$258,0),2)))</f>
        <v/>
      </c>
      <c r="KK54" t="str">
        <f>IF(KK53="","",IF($FI53="Y",0,INDEX(Capacity!$S$3:$T$258,MATCH(MOD(INDEX(Capacity!$V$3:$W$258,MATCH(INDEX($J53:$FE53,1,$FJ53),Capacity!$V$3:$V$258,0),2)+KK$9,255),Capacity!$S$3:$S$258,0),2)))</f>
        <v/>
      </c>
      <c r="KL54" t="str">
        <f>IF(KL53="","",IF($FI53="Y",0,INDEX(Capacity!$S$3:$T$258,MATCH(MOD(INDEX(Capacity!$V$3:$W$258,MATCH(INDEX($J53:$FE53,1,$FJ53),Capacity!$V$3:$V$258,0),2)+KL$9,255),Capacity!$S$3:$S$258,0),2)))</f>
        <v/>
      </c>
      <c r="KM54" t="str">
        <f>IF(KM53="","",IF($FI53="Y",0,INDEX(Capacity!$S$3:$T$258,MATCH(MOD(INDEX(Capacity!$V$3:$W$258,MATCH(INDEX($J53:$FE53,1,$FJ53),Capacity!$V$3:$V$258,0),2)+KM$9,255),Capacity!$S$3:$S$258,0),2)))</f>
        <v/>
      </c>
      <c r="KN54" t="str">
        <f>IF(KN53="","",IF($FI53="Y",0,INDEX(Capacity!$S$3:$T$258,MATCH(MOD(INDEX(Capacity!$V$3:$W$258,MATCH(INDEX($J53:$FE53,1,$FJ53),Capacity!$V$3:$V$258,0),2)+KN$9,255),Capacity!$S$3:$S$258,0),2)))</f>
        <v/>
      </c>
      <c r="KO54" t="str">
        <f>IF(KO53="","",IF($FI53="Y",0,INDEX(Capacity!$S$3:$T$258,MATCH(MOD(INDEX(Capacity!$V$3:$W$258,MATCH(INDEX($J53:$FE53,1,$FJ53),Capacity!$V$3:$V$258,0),2)+KO$9,255),Capacity!$S$3:$S$258,0),2)))</f>
        <v/>
      </c>
      <c r="KP54" t="str">
        <f>IF(KP53="","",IF($FI53="Y",0,INDEX(Capacity!$S$3:$T$258,MATCH(MOD(INDEX(Capacity!$V$3:$W$258,MATCH(INDEX($J53:$FE53,1,$FJ53),Capacity!$V$3:$V$258,0),2)+KP$9,255),Capacity!$S$3:$S$258,0),2)))</f>
        <v/>
      </c>
      <c r="KQ54" t="str">
        <f>IF(KQ53="","",IF($FI53="Y",0,INDEX(Capacity!$S$3:$T$258,MATCH(MOD(INDEX(Capacity!$V$3:$W$258,MATCH(INDEX($J53:$FE53,1,$FJ53),Capacity!$V$3:$V$258,0),2)+KQ$9,255),Capacity!$S$3:$S$258,0),2)))</f>
        <v/>
      </c>
      <c r="KR54" t="str">
        <f>IF(KR53="","",IF($FI53="Y",0,INDEX(Capacity!$S$3:$T$258,MATCH(MOD(INDEX(Capacity!$V$3:$W$258,MATCH(INDEX($J53:$FE53,1,$FJ53),Capacity!$V$3:$V$258,0),2)+KR$9,255),Capacity!$S$3:$S$258,0),2)))</f>
        <v/>
      </c>
      <c r="KS54" t="str">
        <f>IF(KS53="","",IF($FI53="Y",0,INDEX(Capacity!$S$3:$T$258,MATCH(MOD(INDEX(Capacity!$V$3:$W$258,MATCH(INDEX($J53:$FE53,1,$FJ53),Capacity!$V$3:$V$258,0),2)+KS$9,255),Capacity!$S$3:$S$258,0),2)))</f>
        <v/>
      </c>
      <c r="KT54" t="str">
        <f>IF(KT53="","",IF($FI53="Y",0,INDEX(Capacity!$S$3:$T$258,MATCH(MOD(INDEX(Capacity!$V$3:$W$258,MATCH(INDEX($J53:$FE53,1,$FJ53),Capacity!$V$3:$V$258,0),2)+KT$9,255),Capacity!$S$3:$S$258,0),2)))</f>
        <v/>
      </c>
      <c r="KU54" t="str">
        <f>IF(KU53="","",IF($FI53="Y",0,INDEX(Capacity!$S$3:$T$258,MATCH(MOD(INDEX(Capacity!$V$3:$W$258,MATCH(INDEX($J53:$FE53,1,$FJ53),Capacity!$V$3:$V$258,0),2)+KU$9,255),Capacity!$S$3:$S$258,0),2)))</f>
        <v/>
      </c>
      <c r="KV54" t="str">
        <f>IF(KV53="","",IF($FI53="Y",0,INDEX(Capacity!$S$3:$T$258,MATCH(MOD(INDEX(Capacity!$V$3:$W$258,MATCH(INDEX($J53:$FE53,1,$FJ53),Capacity!$V$3:$V$258,0),2)+KV$9,255),Capacity!$S$3:$S$258,0),2)))</f>
        <v/>
      </c>
      <c r="KW54" t="str">
        <f>IF(KW53="","",IF($FI53="Y",0,INDEX(Capacity!$S$3:$T$258,MATCH(MOD(INDEX(Capacity!$V$3:$W$258,MATCH(INDEX($J53:$FE53,1,$FJ53),Capacity!$V$3:$V$258,0),2)+KW$9,255),Capacity!$S$3:$S$258,0),2)))</f>
        <v/>
      </c>
      <c r="KX54" t="str">
        <f>IF(KX53="","",IF($FI53="Y",0,INDEX(Capacity!$S$3:$T$258,MATCH(MOD(INDEX(Capacity!$V$3:$W$258,MATCH(INDEX($J53:$FE53,1,$FJ53),Capacity!$V$3:$V$258,0),2)+KX$9,255),Capacity!$S$3:$S$258,0),2)))</f>
        <v/>
      </c>
      <c r="KY54" t="str">
        <f>IF(KY53="","",IF($FI53="Y",0,INDEX(Capacity!$S$3:$T$258,MATCH(MOD(INDEX(Capacity!$V$3:$W$258,MATCH(INDEX($J53:$FE53,1,$FJ53),Capacity!$V$3:$V$258,0),2)+KY$9,255),Capacity!$S$3:$S$258,0),2)))</f>
        <v/>
      </c>
      <c r="KZ54" t="str">
        <f>IF(KZ53="","",IF($FI53="Y",0,INDEX(Capacity!$S$3:$T$258,MATCH(MOD(INDEX(Capacity!$V$3:$W$258,MATCH(INDEX($J53:$FE53,1,$FJ53),Capacity!$V$3:$V$258,0),2)+KZ$9,255),Capacity!$S$3:$S$258,0),2)))</f>
        <v/>
      </c>
      <c r="LA54" t="str">
        <f>IF(LA53="","",IF($FI53="Y",0,INDEX(Capacity!$S$3:$T$258,MATCH(MOD(INDEX(Capacity!$V$3:$W$258,MATCH(INDEX($J53:$FE53,1,$FJ53),Capacity!$V$3:$V$258,0),2)+LA$9,255),Capacity!$S$3:$S$258,0),2)))</f>
        <v/>
      </c>
      <c r="LB54" t="str">
        <f>IF(LB53="","",IF($FI53="Y",0,INDEX(Capacity!$S$3:$T$258,MATCH(MOD(INDEX(Capacity!$V$3:$W$258,MATCH(INDEX($J53:$FE53,1,$FJ53),Capacity!$V$3:$V$258,0),2)+LB$9,255),Capacity!$S$3:$S$258,0),2)))</f>
        <v/>
      </c>
      <c r="LC54" t="str">
        <f>IF(LC53="","",IF($FI53="Y",0,INDEX(Capacity!$S$3:$T$258,MATCH(MOD(INDEX(Capacity!$V$3:$W$258,MATCH(INDEX($J53:$FE53,1,$FJ53),Capacity!$V$3:$V$258,0),2)+LC$9,255),Capacity!$S$3:$S$258,0),2)))</f>
        <v/>
      </c>
      <c r="LD54" t="str">
        <f>IF(LD53="","",IF($FI53="Y",0,INDEX(Capacity!$S$3:$T$258,MATCH(MOD(INDEX(Capacity!$V$3:$W$258,MATCH(INDEX($J53:$FE53,1,$FJ53),Capacity!$V$3:$V$258,0),2)+LD$9,255),Capacity!$S$3:$S$258,0),2)))</f>
        <v/>
      </c>
      <c r="LE54" t="str">
        <f>IF(LE53="","",IF($FI53="Y",0,INDEX(Capacity!$S$3:$T$258,MATCH(MOD(INDEX(Capacity!$V$3:$W$258,MATCH(INDEX($J53:$FE53,1,$FJ53),Capacity!$V$3:$V$258,0),2)+LE$9,255),Capacity!$S$3:$S$258,0),2)))</f>
        <v/>
      </c>
      <c r="LF54" t="str">
        <f>IF(LF53="","",IF($FI53="Y",0,INDEX(Capacity!$S$3:$T$258,MATCH(MOD(INDEX(Capacity!$V$3:$W$258,MATCH(INDEX($J53:$FE53,1,$FJ53),Capacity!$V$3:$V$258,0),2)+LF$9,255),Capacity!$S$3:$S$258,0),2)))</f>
        <v/>
      </c>
      <c r="LG54" t="str">
        <f>IF(LG53="","",IF($FI53="Y",0,INDEX(Capacity!$S$3:$T$258,MATCH(MOD(INDEX(Capacity!$V$3:$W$258,MATCH(INDEX($J53:$FE53,1,$FJ53),Capacity!$V$3:$V$258,0),2)+LG$9,255),Capacity!$S$3:$S$258,0),2)))</f>
        <v/>
      </c>
      <c r="LH54" t="str">
        <f>IF(LH53="","",IF($FI53="Y",0,INDEX(Capacity!$S$3:$T$258,MATCH(MOD(INDEX(Capacity!$V$3:$W$258,MATCH(INDEX($J53:$FE53,1,$FJ53),Capacity!$V$3:$V$258,0),2)+LH$9,255),Capacity!$S$3:$S$258,0),2)))</f>
        <v/>
      </c>
    </row>
    <row r="55" spans="9:320" x14ac:dyDescent="0.25">
      <c r="I55" s="7">
        <f t="shared" si="26"/>
        <v>46</v>
      </c>
      <c r="J55" t="str">
        <f t="shared" si="58"/>
        <v/>
      </c>
      <c r="K55" t="str">
        <f t="shared" si="58"/>
        <v/>
      </c>
      <c r="L55" t="str">
        <f t="shared" si="58"/>
        <v/>
      </c>
      <c r="M55" t="str">
        <f t="shared" si="58"/>
        <v/>
      </c>
      <c r="N55" t="str">
        <f t="shared" si="58"/>
        <v/>
      </c>
      <c r="O55" t="str">
        <f t="shared" si="58"/>
        <v/>
      </c>
      <c r="P55" t="str">
        <f t="shared" si="58"/>
        <v/>
      </c>
      <c r="Q55" t="str">
        <f t="shared" si="58"/>
        <v/>
      </c>
      <c r="R55" t="str">
        <f t="shared" si="58"/>
        <v/>
      </c>
      <c r="S55" t="str">
        <f t="shared" si="58"/>
        <v/>
      </c>
      <c r="T55" t="str">
        <f t="shared" si="58"/>
        <v/>
      </c>
      <c r="U55" t="str">
        <f t="shared" si="58"/>
        <v/>
      </c>
      <c r="V55" t="str">
        <f t="shared" si="58"/>
        <v/>
      </c>
      <c r="W55" t="str">
        <f t="shared" si="58"/>
        <v/>
      </c>
      <c r="X55" t="str">
        <f t="shared" si="58"/>
        <v/>
      </c>
      <c r="Y55" t="str">
        <f t="shared" si="56"/>
        <v/>
      </c>
      <c r="Z55" t="str">
        <f t="shared" si="56"/>
        <v/>
      </c>
      <c r="AA55" t="str">
        <f t="shared" si="56"/>
        <v/>
      </c>
      <c r="AB55" t="str">
        <f t="shared" si="56"/>
        <v/>
      </c>
      <c r="AC55" t="str">
        <f t="shared" si="56"/>
        <v/>
      </c>
      <c r="AD55" t="str">
        <f t="shared" si="56"/>
        <v/>
      </c>
      <c r="AE55" t="str">
        <f t="shared" si="56"/>
        <v/>
      </c>
      <c r="AF55" t="str">
        <f t="shared" si="56"/>
        <v/>
      </c>
      <c r="AG55" t="str">
        <f t="shared" si="56"/>
        <v/>
      </c>
      <c r="AH55" t="str">
        <f t="shared" si="56"/>
        <v/>
      </c>
      <c r="AI55" t="str">
        <f t="shared" si="56"/>
        <v/>
      </c>
      <c r="AJ55" t="str">
        <f t="shared" si="56"/>
        <v/>
      </c>
      <c r="AK55" t="str">
        <f t="shared" si="56"/>
        <v/>
      </c>
      <c r="AL55" t="str">
        <f t="shared" si="56"/>
        <v/>
      </c>
      <c r="AM55" t="str">
        <f t="shared" si="56"/>
        <v/>
      </c>
      <c r="AN55" t="str">
        <f t="shared" si="56"/>
        <v/>
      </c>
      <c r="AO55" t="str">
        <f t="shared" si="60"/>
        <v/>
      </c>
      <c r="AP55" t="str">
        <f t="shared" si="53"/>
        <v/>
      </c>
      <c r="AQ55" t="str">
        <f t="shared" si="53"/>
        <v/>
      </c>
      <c r="AR55" t="str">
        <f t="shared" si="53"/>
        <v/>
      </c>
      <c r="AS55" t="str">
        <f t="shared" si="53"/>
        <v/>
      </c>
      <c r="AT55" t="str">
        <f t="shared" si="53"/>
        <v/>
      </c>
      <c r="AU55" t="str">
        <f t="shared" si="53"/>
        <v/>
      </c>
      <c r="AV55" t="str">
        <f t="shared" si="53"/>
        <v/>
      </c>
      <c r="AW55" t="str">
        <f t="shared" si="53"/>
        <v/>
      </c>
      <c r="AX55" t="str">
        <f t="shared" si="53"/>
        <v/>
      </c>
      <c r="AY55" t="str">
        <f t="shared" si="53"/>
        <v/>
      </c>
      <c r="AZ55" t="str">
        <f t="shared" si="53"/>
        <v/>
      </c>
      <c r="BA55" t="str">
        <f t="shared" si="53"/>
        <v/>
      </c>
      <c r="BB55" t="str">
        <f t="shared" si="53"/>
        <v/>
      </c>
      <c r="BC55">
        <f t="shared" si="53"/>
        <v>0</v>
      </c>
      <c r="BD55">
        <f t="shared" si="53"/>
        <v>171</v>
      </c>
      <c r="BE55">
        <f t="shared" si="51"/>
        <v>166</v>
      </c>
      <c r="BF55">
        <f t="shared" si="51"/>
        <v>177</v>
      </c>
      <c r="BG55">
        <f t="shared" si="51"/>
        <v>231</v>
      </c>
      <c r="BH55">
        <f t="shared" si="51"/>
        <v>204</v>
      </c>
      <c r="BI55">
        <f t="shared" si="51"/>
        <v>177</v>
      </c>
      <c r="BJ55">
        <f t="shared" si="51"/>
        <v>57</v>
      </c>
      <c r="BK55">
        <f t="shared" si="51"/>
        <v>34</v>
      </c>
      <c r="BL55">
        <f t="shared" si="51"/>
        <v>245</v>
      </c>
      <c r="BM55">
        <f t="shared" si="51"/>
        <v>212</v>
      </c>
      <c r="BN55">
        <f t="shared" si="51"/>
        <v>0</v>
      </c>
      <c r="BO55">
        <f t="shared" si="51"/>
        <v>0</v>
      </c>
      <c r="BP55">
        <f t="shared" si="51"/>
        <v>0</v>
      </c>
      <c r="BQ55">
        <f t="shared" si="51"/>
        <v>0</v>
      </c>
      <c r="BR55">
        <f t="shared" si="51"/>
        <v>0</v>
      </c>
      <c r="BS55">
        <f t="shared" si="51"/>
        <v>0</v>
      </c>
      <c r="BT55">
        <f t="shared" si="51"/>
        <v>0</v>
      </c>
      <c r="BU55">
        <f t="shared" si="51"/>
        <v>0</v>
      </c>
      <c r="BV55">
        <f t="shared" si="55"/>
        <v>0</v>
      </c>
      <c r="BW55">
        <f t="shared" si="55"/>
        <v>0</v>
      </c>
      <c r="BX55">
        <f t="shared" si="55"/>
        <v>0</v>
      </c>
      <c r="BY55">
        <f t="shared" si="55"/>
        <v>0</v>
      </c>
      <c r="BZ55">
        <f t="shared" si="55"/>
        <v>0</v>
      </c>
      <c r="CA55">
        <f t="shared" si="55"/>
        <v>0</v>
      </c>
      <c r="CB55">
        <f t="shared" si="55"/>
        <v>0</v>
      </c>
      <c r="CC55">
        <f t="shared" si="55"/>
        <v>0</v>
      </c>
      <c r="CD55">
        <f t="shared" si="55"/>
        <v>0</v>
      </c>
      <c r="CE55">
        <f t="shared" si="55"/>
        <v>0</v>
      </c>
      <c r="CF55">
        <f t="shared" si="55"/>
        <v>0</v>
      </c>
      <c r="CG55">
        <f t="shared" si="55"/>
        <v>0</v>
      </c>
      <c r="CH55">
        <f t="shared" si="55"/>
        <v>0</v>
      </c>
      <c r="CI55">
        <f t="shared" si="55"/>
        <v>0</v>
      </c>
      <c r="CJ55">
        <f t="shared" si="55"/>
        <v>0</v>
      </c>
      <c r="CK55">
        <f t="shared" si="55"/>
        <v>0</v>
      </c>
      <c r="CL55">
        <f t="shared" si="59"/>
        <v>0</v>
      </c>
      <c r="CM55">
        <f t="shared" si="59"/>
        <v>0</v>
      </c>
      <c r="CN55">
        <f t="shared" si="59"/>
        <v>0</v>
      </c>
      <c r="CO55">
        <f t="shared" si="59"/>
        <v>0</v>
      </c>
      <c r="CP55">
        <f t="shared" si="59"/>
        <v>0</v>
      </c>
      <c r="CQ55">
        <f t="shared" si="59"/>
        <v>0</v>
      </c>
      <c r="CR55">
        <f t="shared" si="59"/>
        <v>0</v>
      </c>
      <c r="CS55">
        <f t="shared" si="59"/>
        <v>0</v>
      </c>
      <c r="CT55">
        <f t="shared" si="59"/>
        <v>0</v>
      </c>
      <c r="CU55">
        <f t="shared" si="59"/>
        <v>0</v>
      </c>
      <c r="CV55">
        <f t="shared" si="59"/>
        <v>0</v>
      </c>
      <c r="CW55">
        <f t="shared" si="59"/>
        <v>0</v>
      </c>
      <c r="CX55">
        <f t="shared" si="59"/>
        <v>0</v>
      </c>
      <c r="CY55">
        <f t="shared" si="59"/>
        <v>0</v>
      </c>
      <c r="CZ55">
        <f t="shared" si="59"/>
        <v>0</v>
      </c>
      <c r="DA55">
        <f t="shared" si="59"/>
        <v>0</v>
      </c>
      <c r="DB55">
        <f t="shared" ref="DB55:DH70" si="61">IFERROR(IF(INDEX($FM$10:$LH$118,$I55,$FK55-DB$8+1)="",_xlfn.BITXOR(DB54,0),_xlfn.BITXOR(DB54,INDEX($FM$10:$LH$118,$I55,$FK55-DB$8+1))),"")</f>
        <v>0</v>
      </c>
      <c r="DC55">
        <f t="shared" si="61"/>
        <v>0</v>
      </c>
      <c r="DD55">
        <f t="shared" si="61"/>
        <v>0</v>
      </c>
      <c r="DE55">
        <f t="shared" si="61"/>
        <v>0</v>
      </c>
      <c r="DF55">
        <f t="shared" si="57"/>
        <v>0</v>
      </c>
      <c r="DG55">
        <f t="shared" si="57"/>
        <v>0</v>
      </c>
      <c r="DH55">
        <f t="shared" si="57"/>
        <v>0</v>
      </c>
      <c r="DI55">
        <f t="shared" si="57"/>
        <v>0</v>
      </c>
      <c r="DJ55">
        <f t="shared" si="57"/>
        <v>0</v>
      </c>
      <c r="DK55">
        <f t="shared" si="57"/>
        <v>0</v>
      </c>
      <c r="DL55">
        <f t="shared" si="57"/>
        <v>0</v>
      </c>
      <c r="DM55">
        <f t="shared" si="57"/>
        <v>0</v>
      </c>
      <c r="DN55">
        <f t="shared" si="57"/>
        <v>0</v>
      </c>
      <c r="DO55">
        <f t="shared" si="57"/>
        <v>0</v>
      </c>
      <c r="DP55">
        <f t="shared" si="57"/>
        <v>0</v>
      </c>
      <c r="DQ55">
        <f t="shared" si="57"/>
        <v>0</v>
      </c>
      <c r="DR55">
        <f t="shared" si="57"/>
        <v>0</v>
      </c>
      <c r="DS55">
        <f t="shared" si="57"/>
        <v>0</v>
      </c>
      <c r="DT55">
        <f t="shared" si="57"/>
        <v>0</v>
      </c>
      <c r="DU55">
        <f t="shared" si="57"/>
        <v>0</v>
      </c>
      <c r="DV55">
        <f t="shared" si="57"/>
        <v>0</v>
      </c>
      <c r="DW55">
        <f t="shared" si="57"/>
        <v>0</v>
      </c>
      <c r="DX55">
        <f t="shared" si="50"/>
        <v>0</v>
      </c>
      <c r="DY55">
        <f t="shared" si="50"/>
        <v>0</v>
      </c>
      <c r="DZ55">
        <f t="shared" si="50"/>
        <v>0</v>
      </c>
      <c r="EA55">
        <f t="shared" si="50"/>
        <v>0</v>
      </c>
      <c r="EB55">
        <f t="shared" si="50"/>
        <v>0</v>
      </c>
      <c r="EC55">
        <f t="shared" si="50"/>
        <v>0</v>
      </c>
      <c r="ED55">
        <f t="shared" si="50"/>
        <v>0</v>
      </c>
      <c r="EE55">
        <f t="shared" si="50"/>
        <v>0</v>
      </c>
      <c r="EF55">
        <f t="shared" si="50"/>
        <v>0</v>
      </c>
      <c r="EG55">
        <f t="shared" si="50"/>
        <v>0</v>
      </c>
      <c r="EH55">
        <f t="shared" si="50"/>
        <v>0</v>
      </c>
      <c r="EI55">
        <f t="shared" si="50"/>
        <v>0</v>
      </c>
      <c r="EJ55">
        <f t="shared" si="54"/>
        <v>0</v>
      </c>
      <c r="EK55">
        <f t="shared" si="54"/>
        <v>0</v>
      </c>
      <c r="EL55">
        <f t="shared" si="54"/>
        <v>0</v>
      </c>
      <c r="EM55">
        <f t="shared" si="54"/>
        <v>0</v>
      </c>
      <c r="EN55">
        <f t="shared" si="54"/>
        <v>0</v>
      </c>
      <c r="EO55">
        <f t="shared" si="54"/>
        <v>0</v>
      </c>
      <c r="EP55">
        <f t="shared" si="54"/>
        <v>0</v>
      </c>
      <c r="EQ55">
        <f t="shared" si="54"/>
        <v>0</v>
      </c>
      <c r="ER55">
        <f t="shared" si="54"/>
        <v>0</v>
      </c>
      <c r="ES55">
        <f t="shared" si="54"/>
        <v>0</v>
      </c>
      <c r="ET55">
        <f t="shared" si="54"/>
        <v>0</v>
      </c>
      <c r="EU55">
        <f t="shared" si="54"/>
        <v>0</v>
      </c>
      <c r="EV55">
        <f t="shared" si="54"/>
        <v>0</v>
      </c>
      <c r="EW55">
        <f t="shared" si="52"/>
        <v>0</v>
      </c>
      <c r="EX55">
        <f t="shared" si="52"/>
        <v>0</v>
      </c>
      <c r="EY55">
        <f t="shared" si="52"/>
        <v>0</v>
      </c>
      <c r="EZ55">
        <f t="shared" si="52"/>
        <v>0</v>
      </c>
      <c r="FA55">
        <f t="shared" si="52"/>
        <v>0</v>
      </c>
      <c r="FB55">
        <f t="shared" si="52"/>
        <v>0</v>
      </c>
      <c r="FC55">
        <f t="shared" si="52"/>
        <v>0</v>
      </c>
      <c r="FD55">
        <f t="shared" si="52"/>
        <v>0</v>
      </c>
      <c r="FE55">
        <f t="shared" si="52"/>
        <v>0</v>
      </c>
      <c r="FG55" s="48" t="str">
        <f t="shared" si="27"/>
        <v/>
      </c>
      <c r="FI55" s="1" t="str">
        <f t="shared" si="24"/>
        <v/>
      </c>
      <c r="FJ55">
        <f t="shared" si="25"/>
        <v>47</v>
      </c>
      <c r="FK55">
        <f>FM8-FJ54+1</f>
        <v>-2</v>
      </c>
      <c r="FM55">
        <f>IF(FM54="","",IF($FI54="Y",0,INDEX(Capacity!$S$3:$T$258,MATCH(MOD(INDEX(Capacity!$V$3:$W$258,MATCH(INDEX($J54:$FE54,1,$FJ54),Capacity!$V$3:$V$258,0),2)+FM$9,255),Capacity!$S$3:$S$258,0),2)))</f>
        <v>216</v>
      </c>
      <c r="FN55">
        <f>IF(FN54="","",IF($FI54="Y",0,INDEX(Capacity!$S$3:$T$258,MATCH(MOD(INDEX(Capacity!$V$3:$W$258,MATCH(INDEX($J54:$FE54,1,$FJ54),Capacity!$V$3:$V$258,0),2)+FN$9,255),Capacity!$S$3:$S$258,0),2)))</f>
        <v>131</v>
      </c>
      <c r="FO55">
        <f>IF(FO54="","",IF($FI54="Y",0,INDEX(Capacity!$S$3:$T$258,MATCH(MOD(INDEX(Capacity!$V$3:$W$258,MATCH(INDEX($J54:$FE54,1,$FJ54),Capacity!$V$3:$V$258,0),2)+FO$9,255),Capacity!$S$3:$S$258,0),2)))</f>
        <v>161</v>
      </c>
      <c r="FP55">
        <f>IF(FP54="","",IF($FI54="Y",0,INDEX(Capacity!$S$3:$T$258,MATCH(MOD(INDEX(Capacity!$V$3:$W$258,MATCH(INDEX($J54:$FE54,1,$FJ54),Capacity!$V$3:$V$258,0),2)+FP$9,255),Capacity!$S$3:$S$258,0),2)))</f>
        <v>181</v>
      </c>
      <c r="FQ55">
        <f>IF(FQ54="","",IF($FI54="Y",0,INDEX(Capacity!$S$3:$T$258,MATCH(MOD(INDEX(Capacity!$V$3:$W$258,MATCH(INDEX($J54:$FE54,1,$FJ54),Capacity!$V$3:$V$258,0),2)+FQ$9,255),Capacity!$S$3:$S$258,0),2)))</f>
        <v>186</v>
      </c>
      <c r="FR55">
        <f>IF(FR54="","",IF($FI54="Y",0,INDEX(Capacity!$S$3:$T$258,MATCH(MOD(INDEX(Capacity!$V$3:$W$258,MATCH(INDEX($J54:$FE54,1,$FJ54),Capacity!$V$3:$V$258,0),2)+FR$9,255),Capacity!$S$3:$S$258,0),2)))</f>
        <v>62</v>
      </c>
      <c r="FS55">
        <f>IF(FS54="","",IF($FI54="Y",0,INDEX(Capacity!$S$3:$T$258,MATCH(MOD(INDEX(Capacity!$V$3:$W$258,MATCH(INDEX($J54:$FE54,1,$FJ54),Capacity!$V$3:$V$258,0),2)+FS$9,255),Capacity!$S$3:$S$258,0),2)))</f>
        <v>97</v>
      </c>
      <c r="FT55">
        <f>IF(FT54="","",IF($FI54="Y",0,INDEX(Capacity!$S$3:$T$258,MATCH(MOD(INDEX(Capacity!$V$3:$W$258,MATCH(INDEX($J54:$FE54,1,$FJ54),Capacity!$V$3:$V$258,0),2)+FT$9,255),Capacity!$S$3:$S$258,0),2)))</f>
        <v>185</v>
      </c>
      <c r="FU55">
        <f>IF(FU54="","",IF($FI54="Y",0,INDEX(Capacity!$S$3:$T$258,MATCH(MOD(INDEX(Capacity!$V$3:$W$258,MATCH(INDEX($J54:$FE54,1,$FJ54),Capacity!$V$3:$V$258,0),2)+FU$9,255),Capacity!$S$3:$S$258,0),2)))</f>
        <v>223</v>
      </c>
      <c r="FV55">
        <f>IF(FV54="","",IF($FI54="Y",0,INDEX(Capacity!$S$3:$T$258,MATCH(MOD(INDEX(Capacity!$V$3:$W$258,MATCH(INDEX($J54:$FE54,1,$FJ54),Capacity!$V$3:$V$258,0),2)+FV$9,255),Capacity!$S$3:$S$258,0),2)))</f>
        <v>24</v>
      </c>
      <c r="FW55">
        <f>IF(FW54="","",IF($FI54="Y",0,INDEX(Capacity!$S$3:$T$258,MATCH(MOD(INDEX(Capacity!$V$3:$W$258,MATCH(INDEX($J54:$FE54,1,$FJ54),Capacity!$V$3:$V$258,0),2)+FW$9,255),Capacity!$S$3:$S$258,0),2)))</f>
        <v>212</v>
      </c>
      <c r="FX55" t="str">
        <f>IF(FX54="","",IF($FI54="Y",0,INDEX(Capacity!$S$3:$T$258,MATCH(MOD(INDEX(Capacity!$V$3:$W$258,MATCH(INDEX($J54:$FE54,1,$FJ54),Capacity!$V$3:$V$258,0),2)+FX$9,255),Capacity!$S$3:$S$258,0),2)))</f>
        <v/>
      </c>
      <c r="FY55" t="str">
        <f>IF(FY54="","",IF($FI54="Y",0,INDEX(Capacity!$S$3:$T$258,MATCH(MOD(INDEX(Capacity!$V$3:$W$258,MATCH(INDEX($J54:$FE54,1,$FJ54),Capacity!$V$3:$V$258,0),2)+FY$9,255),Capacity!$S$3:$S$258,0),2)))</f>
        <v/>
      </c>
      <c r="FZ55" t="str">
        <f>IF(FZ54="","",IF($FI54="Y",0,INDEX(Capacity!$S$3:$T$258,MATCH(MOD(INDEX(Capacity!$V$3:$W$258,MATCH(INDEX($J54:$FE54,1,$FJ54),Capacity!$V$3:$V$258,0),2)+FZ$9,255),Capacity!$S$3:$S$258,0),2)))</f>
        <v/>
      </c>
      <c r="GA55" t="str">
        <f>IF(GA54="","",IF($FI54="Y",0,INDEX(Capacity!$S$3:$T$258,MATCH(MOD(INDEX(Capacity!$V$3:$W$258,MATCH(INDEX($J54:$FE54,1,$FJ54),Capacity!$V$3:$V$258,0),2)+GA$9,255),Capacity!$S$3:$S$258,0),2)))</f>
        <v/>
      </c>
      <c r="GB55" t="str">
        <f>IF(GB54="","",IF($FI54="Y",0,INDEX(Capacity!$S$3:$T$258,MATCH(MOD(INDEX(Capacity!$V$3:$W$258,MATCH(INDEX($J54:$FE54,1,$FJ54),Capacity!$V$3:$V$258,0),2)+GB$9,255),Capacity!$S$3:$S$258,0),2)))</f>
        <v/>
      </c>
      <c r="GC55" t="str">
        <f>IF(GC54="","",IF($FI54="Y",0,INDEX(Capacity!$S$3:$T$258,MATCH(MOD(INDEX(Capacity!$V$3:$W$258,MATCH(INDEX($J54:$FE54,1,$FJ54),Capacity!$V$3:$V$258,0),2)+GC$9,255),Capacity!$S$3:$S$258,0),2)))</f>
        <v/>
      </c>
      <c r="GD55" t="str">
        <f>IF(GD54="","",IF($FI54="Y",0,INDEX(Capacity!$S$3:$T$258,MATCH(MOD(INDEX(Capacity!$V$3:$W$258,MATCH(INDEX($J54:$FE54,1,$FJ54),Capacity!$V$3:$V$258,0),2)+GD$9,255),Capacity!$S$3:$S$258,0),2)))</f>
        <v/>
      </c>
      <c r="GE55" t="str">
        <f>IF(GE54="","",IF($FI54="Y",0,INDEX(Capacity!$S$3:$T$258,MATCH(MOD(INDEX(Capacity!$V$3:$W$258,MATCH(INDEX($J54:$FE54,1,$FJ54),Capacity!$V$3:$V$258,0),2)+GE$9,255),Capacity!$S$3:$S$258,0),2)))</f>
        <v/>
      </c>
      <c r="GF55" t="str">
        <f>IF(GF54="","",IF($FI54="Y",0,INDEX(Capacity!$S$3:$T$258,MATCH(MOD(INDEX(Capacity!$V$3:$W$258,MATCH(INDEX($J54:$FE54,1,$FJ54),Capacity!$V$3:$V$258,0),2)+GF$9,255),Capacity!$S$3:$S$258,0),2)))</f>
        <v/>
      </c>
      <c r="GG55" t="str">
        <f>IF(GG54="","",IF($FI54="Y",0,INDEX(Capacity!$S$3:$T$258,MATCH(MOD(INDEX(Capacity!$V$3:$W$258,MATCH(INDEX($J54:$FE54,1,$FJ54),Capacity!$V$3:$V$258,0),2)+GG$9,255),Capacity!$S$3:$S$258,0),2)))</f>
        <v/>
      </c>
      <c r="GH55" t="str">
        <f>IF(GH54="","",IF($FI54="Y",0,INDEX(Capacity!$S$3:$T$258,MATCH(MOD(INDEX(Capacity!$V$3:$W$258,MATCH(INDEX($J54:$FE54,1,$FJ54),Capacity!$V$3:$V$258,0),2)+GH$9,255),Capacity!$S$3:$S$258,0),2)))</f>
        <v/>
      </c>
      <c r="GI55" t="str">
        <f>IF(GI54="","",IF($FI54="Y",0,INDEX(Capacity!$S$3:$T$258,MATCH(MOD(INDEX(Capacity!$V$3:$W$258,MATCH(INDEX($J54:$FE54,1,$FJ54),Capacity!$V$3:$V$258,0),2)+GI$9,255),Capacity!$S$3:$S$258,0),2)))</f>
        <v/>
      </c>
      <c r="GJ55" t="str">
        <f>IF(GJ54="","",IF($FI54="Y",0,INDEX(Capacity!$S$3:$T$258,MATCH(MOD(INDEX(Capacity!$V$3:$W$258,MATCH(INDEX($J54:$FE54,1,$FJ54),Capacity!$V$3:$V$258,0),2)+GJ$9,255),Capacity!$S$3:$S$258,0),2)))</f>
        <v/>
      </c>
      <c r="GK55" t="str">
        <f>IF(GK54="","",IF($FI54="Y",0,INDEX(Capacity!$S$3:$T$258,MATCH(MOD(INDEX(Capacity!$V$3:$W$258,MATCH(INDEX($J54:$FE54,1,$FJ54),Capacity!$V$3:$V$258,0),2)+GK$9,255),Capacity!$S$3:$S$258,0),2)))</f>
        <v/>
      </c>
      <c r="GL55" t="str">
        <f>IF(GL54="","",IF($FI54="Y",0,INDEX(Capacity!$S$3:$T$258,MATCH(MOD(INDEX(Capacity!$V$3:$W$258,MATCH(INDEX($J54:$FE54,1,$FJ54),Capacity!$V$3:$V$258,0),2)+GL$9,255),Capacity!$S$3:$S$258,0),2)))</f>
        <v/>
      </c>
      <c r="GM55" t="str">
        <f>IF(GM54="","",IF($FI54="Y",0,INDEX(Capacity!$S$3:$T$258,MATCH(MOD(INDEX(Capacity!$V$3:$W$258,MATCH(INDEX($J54:$FE54,1,$FJ54),Capacity!$V$3:$V$258,0),2)+GM$9,255),Capacity!$S$3:$S$258,0),2)))</f>
        <v/>
      </c>
      <c r="GN55" t="str">
        <f>IF(GN54="","",IF($FI54="Y",0,INDEX(Capacity!$S$3:$T$258,MATCH(MOD(INDEX(Capacity!$V$3:$W$258,MATCH(INDEX($J54:$FE54,1,$FJ54),Capacity!$V$3:$V$258,0),2)+GN$9,255),Capacity!$S$3:$S$258,0),2)))</f>
        <v/>
      </c>
      <c r="GO55" t="str">
        <f>IF(GO54="","",IF($FI54="Y",0,INDEX(Capacity!$S$3:$T$258,MATCH(MOD(INDEX(Capacity!$V$3:$W$258,MATCH(INDEX($J54:$FE54,1,$FJ54),Capacity!$V$3:$V$258,0),2)+GO$9,255),Capacity!$S$3:$S$258,0),2)))</f>
        <v/>
      </c>
      <c r="GP55" t="str">
        <f>IF(GP54="","",IF($FI54="Y",0,INDEX(Capacity!$S$3:$T$258,MATCH(MOD(INDEX(Capacity!$V$3:$W$258,MATCH(INDEX($J54:$FE54,1,$FJ54),Capacity!$V$3:$V$258,0),2)+GP$9,255),Capacity!$S$3:$S$258,0),2)))</f>
        <v/>
      </c>
      <c r="GQ55" t="str">
        <f>IF(GQ54="","",IF($FI54="Y",0,INDEX(Capacity!$S$3:$T$258,MATCH(MOD(INDEX(Capacity!$V$3:$W$258,MATCH(INDEX($J54:$FE54,1,$FJ54),Capacity!$V$3:$V$258,0),2)+GQ$9,255),Capacity!$S$3:$S$258,0),2)))</f>
        <v/>
      </c>
      <c r="GR55" t="str">
        <f>IF(GR54="","",IF($FI54="Y",0,INDEX(Capacity!$S$3:$T$258,MATCH(MOD(INDEX(Capacity!$V$3:$W$258,MATCH(INDEX($J54:$FE54,1,$FJ54),Capacity!$V$3:$V$258,0),2)+GR$9,255),Capacity!$S$3:$S$258,0),2)))</f>
        <v/>
      </c>
      <c r="GS55" t="str">
        <f>IF(GS54="","",IF($FI54="Y",0,INDEX(Capacity!$S$3:$T$258,MATCH(MOD(INDEX(Capacity!$V$3:$W$258,MATCH(INDEX($J54:$FE54,1,$FJ54),Capacity!$V$3:$V$258,0),2)+GS$9,255),Capacity!$S$3:$S$258,0),2)))</f>
        <v/>
      </c>
      <c r="GT55" t="str">
        <f>IF(GT54="","",IF($FI54="Y",0,INDEX(Capacity!$S$3:$T$258,MATCH(MOD(INDEX(Capacity!$V$3:$W$258,MATCH(INDEX($J54:$FE54,1,$FJ54),Capacity!$V$3:$V$258,0),2)+GT$9,255),Capacity!$S$3:$S$258,0),2)))</f>
        <v/>
      </c>
      <c r="GU55" t="str">
        <f>IF(GU54="","",IF($FI54="Y",0,INDEX(Capacity!$S$3:$T$258,MATCH(MOD(INDEX(Capacity!$V$3:$W$258,MATCH(INDEX($J54:$FE54,1,$FJ54),Capacity!$V$3:$V$258,0),2)+GU$9,255),Capacity!$S$3:$S$258,0),2)))</f>
        <v/>
      </c>
      <c r="GV55" t="str">
        <f>IF(GV54="","",IF($FI54="Y",0,INDEX(Capacity!$S$3:$T$258,MATCH(MOD(INDEX(Capacity!$V$3:$W$258,MATCH(INDEX($J54:$FE54,1,$FJ54),Capacity!$V$3:$V$258,0),2)+GV$9,255),Capacity!$S$3:$S$258,0),2)))</f>
        <v/>
      </c>
      <c r="GW55" t="str">
        <f>IF(GW54="","",IF($FI54="Y",0,INDEX(Capacity!$S$3:$T$258,MATCH(MOD(INDEX(Capacity!$V$3:$W$258,MATCH(INDEX($J54:$FE54,1,$FJ54),Capacity!$V$3:$V$258,0),2)+GW$9,255),Capacity!$S$3:$S$258,0),2)))</f>
        <v/>
      </c>
      <c r="GX55" t="str">
        <f>IF(GX54="","",IF($FI54="Y",0,INDEX(Capacity!$S$3:$T$258,MATCH(MOD(INDEX(Capacity!$V$3:$W$258,MATCH(INDEX($J54:$FE54,1,$FJ54),Capacity!$V$3:$V$258,0),2)+GX$9,255),Capacity!$S$3:$S$258,0),2)))</f>
        <v/>
      </c>
      <c r="GY55" t="str">
        <f>IF(GY54="","",IF($FI54="Y",0,INDEX(Capacity!$S$3:$T$258,MATCH(MOD(INDEX(Capacity!$V$3:$W$258,MATCH(INDEX($J54:$FE54,1,$FJ54),Capacity!$V$3:$V$258,0),2)+GY$9,255),Capacity!$S$3:$S$258,0),2)))</f>
        <v/>
      </c>
      <c r="GZ55" t="str">
        <f>IF(GZ54="","",IF($FI54="Y",0,INDEX(Capacity!$S$3:$T$258,MATCH(MOD(INDEX(Capacity!$V$3:$W$258,MATCH(INDEX($J54:$FE54,1,$FJ54),Capacity!$V$3:$V$258,0),2)+GZ$9,255),Capacity!$S$3:$S$258,0),2)))</f>
        <v/>
      </c>
      <c r="HA55" t="str">
        <f>IF(HA54="","",IF($FI54="Y",0,INDEX(Capacity!$S$3:$T$258,MATCH(MOD(INDEX(Capacity!$V$3:$W$258,MATCH(INDEX($J54:$FE54,1,$FJ54),Capacity!$V$3:$V$258,0),2)+HA$9,255),Capacity!$S$3:$S$258,0),2)))</f>
        <v/>
      </c>
      <c r="HB55" t="str">
        <f>IF(HB54="","",IF($FI54="Y",0,INDEX(Capacity!$S$3:$T$258,MATCH(MOD(INDEX(Capacity!$V$3:$W$258,MATCH(INDEX($J54:$FE54,1,$FJ54),Capacity!$V$3:$V$258,0),2)+HB$9,255),Capacity!$S$3:$S$258,0),2)))</f>
        <v/>
      </c>
      <c r="HC55" t="str">
        <f>IF(HC54="","",IF($FI54="Y",0,INDEX(Capacity!$S$3:$T$258,MATCH(MOD(INDEX(Capacity!$V$3:$W$258,MATCH(INDEX($J54:$FE54,1,$FJ54),Capacity!$V$3:$V$258,0),2)+HC$9,255),Capacity!$S$3:$S$258,0),2)))</f>
        <v/>
      </c>
      <c r="HD55" t="str">
        <f>IF(HD54="","",IF($FI54="Y",0,INDEX(Capacity!$S$3:$T$258,MATCH(MOD(INDEX(Capacity!$V$3:$W$258,MATCH(INDEX($J54:$FE54,1,$FJ54),Capacity!$V$3:$V$258,0),2)+HD$9,255),Capacity!$S$3:$S$258,0),2)))</f>
        <v/>
      </c>
      <c r="HE55" t="str">
        <f>IF(HE54="","",IF($FI54="Y",0,INDEX(Capacity!$S$3:$T$258,MATCH(MOD(INDEX(Capacity!$V$3:$W$258,MATCH(INDEX($J54:$FE54,1,$FJ54),Capacity!$V$3:$V$258,0),2)+HE$9,255),Capacity!$S$3:$S$258,0),2)))</f>
        <v/>
      </c>
      <c r="HF55" t="str">
        <f>IF(HF54="","",IF($FI54="Y",0,INDEX(Capacity!$S$3:$T$258,MATCH(MOD(INDEX(Capacity!$V$3:$W$258,MATCH(INDEX($J54:$FE54,1,$FJ54),Capacity!$V$3:$V$258,0),2)+HF$9,255),Capacity!$S$3:$S$258,0),2)))</f>
        <v/>
      </c>
      <c r="HG55" t="str">
        <f>IF(HG54="","",IF($FI54="Y",0,INDEX(Capacity!$S$3:$T$258,MATCH(MOD(INDEX(Capacity!$V$3:$W$258,MATCH(INDEX($J54:$FE54,1,$FJ54),Capacity!$V$3:$V$258,0),2)+HG$9,255),Capacity!$S$3:$S$258,0),2)))</f>
        <v/>
      </c>
      <c r="HH55" t="str">
        <f>IF(HH54="","",IF($FI54="Y",0,INDEX(Capacity!$S$3:$T$258,MATCH(MOD(INDEX(Capacity!$V$3:$W$258,MATCH(INDEX($J54:$FE54,1,$FJ54),Capacity!$V$3:$V$258,0),2)+HH$9,255),Capacity!$S$3:$S$258,0),2)))</f>
        <v/>
      </c>
      <c r="HI55" t="str">
        <f>IF(HI54="","",IF($FI54="Y",0,INDEX(Capacity!$S$3:$T$258,MATCH(MOD(INDEX(Capacity!$V$3:$W$258,MATCH(INDEX($J54:$FE54,1,$FJ54),Capacity!$V$3:$V$258,0),2)+HI$9,255),Capacity!$S$3:$S$258,0),2)))</f>
        <v/>
      </c>
      <c r="HJ55" t="str">
        <f>IF(HJ54="","",IF($FI54="Y",0,INDEX(Capacity!$S$3:$T$258,MATCH(MOD(INDEX(Capacity!$V$3:$W$258,MATCH(INDEX($J54:$FE54,1,$FJ54),Capacity!$V$3:$V$258,0),2)+HJ$9,255),Capacity!$S$3:$S$258,0),2)))</f>
        <v/>
      </c>
      <c r="HK55" t="str">
        <f>IF(HK54="","",IF($FI54="Y",0,INDEX(Capacity!$S$3:$T$258,MATCH(MOD(INDEX(Capacity!$V$3:$W$258,MATCH(INDEX($J54:$FE54,1,$FJ54),Capacity!$V$3:$V$258,0),2)+HK$9,255),Capacity!$S$3:$S$258,0),2)))</f>
        <v/>
      </c>
      <c r="HL55" t="str">
        <f>IF(HL54="","",IF($FI54="Y",0,INDEX(Capacity!$S$3:$T$258,MATCH(MOD(INDEX(Capacity!$V$3:$W$258,MATCH(INDEX($J54:$FE54,1,$FJ54),Capacity!$V$3:$V$258,0),2)+HL$9,255),Capacity!$S$3:$S$258,0),2)))</f>
        <v/>
      </c>
      <c r="HM55" t="str">
        <f>IF(HM54="","",IF($FI54="Y",0,INDEX(Capacity!$S$3:$T$258,MATCH(MOD(INDEX(Capacity!$V$3:$W$258,MATCH(INDEX($J54:$FE54,1,$FJ54),Capacity!$V$3:$V$258,0),2)+HM$9,255),Capacity!$S$3:$S$258,0),2)))</f>
        <v/>
      </c>
      <c r="HN55" t="str">
        <f>IF(HN54="","",IF($FI54="Y",0,INDEX(Capacity!$S$3:$T$258,MATCH(MOD(INDEX(Capacity!$V$3:$W$258,MATCH(INDEX($J54:$FE54,1,$FJ54),Capacity!$V$3:$V$258,0),2)+HN$9,255),Capacity!$S$3:$S$258,0),2)))</f>
        <v/>
      </c>
      <c r="HO55" t="str">
        <f>IF(HO54="","",IF($FI54="Y",0,INDEX(Capacity!$S$3:$T$258,MATCH(MOD(INDEX(Capacity!$V$3:$W$258,MATCH(INDEX($J54:$FE54,1,$FJ54),Capacity!$V$3:$V$258,0),2)+HO$9,255),Capacity!$S$3:$S$258,0),2)))</f>
        <v/>
      </c>
      <c r="HP55" t="str">
        <f>IF(HP54="","",IF($FI54="Y",0,INDEX(Capacity!$S$3:$T$258,MATCH(MOD(INDEX(Capacity!$V$3:$W$258,MATCH(INDEX($J54:$FE54,1,$FJ54),Capacity!$V$3:$V$258,0),2)+HP$9,255),Capacity!$S$3:$S$258,0),2)))</f>
        <v/>
      </c>
      <c r="HQ55" t="str">
        <f>IF(HQ54="","",IF($FI54="Y",0,INDEX(Capacity!$S$3:$T$258,MATCH(MOD(INDEX(Capacity!$V$3:$W$258,MATCH(INDEX($J54:$FE54,1,$FJ54),Capacity!$V$3:$V$258,0),2)+HQ$9,255),Capacity!$S$3:$S$258,0),2)))</f>
        <v/>
      </c>
      <c r="HR55" t="str">
        <f>IF(HR54="","",IF($FI54="Y",0,INDEX(Capacity!$S$3:$T$258,MATCH(MOD(INDEX(Capacity!$V$3:$W$258,MATCH(INDEX($J54:$FE54,1,$FJ54),Capacity!$V$3:$V$258,0),2)+HR$9,255),Capacity!$S$3:$S$258,0),2)))</f>
        <v/>
      </c>
      <c r="HS55" t="str">
        <f>IF(HS54="","",IF($FI54="Y",0,INDEX(Capacity!$S$3:$T$258,MATCH(MOD(INDEX(Capacity!$V$3:$W$258,MATCH(INDEX($J54:$FE54,1,$FJ54),Capacity!$V$3:$V$258,0),2)+HS$9,255),Capacity!$S$3:$S$258,0),2)))</f>
        <v/>
      </c>
      <c r="HT55" t="str">
        <f>IF(HT54="","",IF($FI54="Y",0,INDEX(Capacity!$S$3:$T$258,MATCH(MOD(INDEX(Capacity!$V$3:$W$258,MATCH(INDEX($J54:$FE54,1,$FJ54),Capacity!$V$3:$V$258,0),2)+HT$9,255),Capacity!$S$3:$S$258,0),2)))</f>
        <v/>
      </c>
      <c r="HU55" t="str">
        <f>IF(HU54="","",IF($FI54="Y",0,INDEX(Capacity!$S$3:$T$258,MATCH(MOD(INDEX(Capacity!$V$3:$W$258,MATCH(INDEX($J54:$FE54,1,$FJ54),Capacity!$V$3:$V$258,0),2)+HU$9,255),Capacity!$S$3:$S$258,0),2)))</f>
        <v/>
      </c>
      <c r="HV55" t="str">
        <f>IF(HV54="","",IF($FI54="Y",0,INDEX(Capacity!$S$3:$T$258,MATCH(MOD(INDEX(Capacity!$V$3:$W$258,MATCH(INDEX($J54:$FE54,1,$FJ54),Capacity!$V$3:$V$258,0),2)+HV$9,255),Capacity!$S$3:$S$258,0),2)))</f>
        <v/>
      </c>
      <c r="HW55" t="str">
        <f>IF(HW54="","",IF($FI54="Y",0,INDEX(Capacity!$S$3:$T$258,MATCH(MOD(INDEX(Capacity!$V$3:$W$258,MATCH(INDEX($J54:$FE54,1,$FJ54),Capacity!$V$3:$V$258,0),2)+HW$9,255),Capacity!$S$3:$S$258,0),2)))</f>
        <v/>
      </c>
      <c r="HX55" t="str">
        <f>IF(HX54="","",IF($FI54="Y",0,INDEX(Capacity!$S$3:$T$258,MATCH(MOD(INDEX(Capacity!$V$3:$W$258,MATCH(INDEX($J54:$FE54,1,$FJ54),Capacity!$V$3:$V$258,0),2)+HX$9,255),Capacity!$S$3:$S$258,0),2)))</f>
        <v/>
      </c>
      <c r="HY55" t="str">
        <f>IF(HY54="","",IF($FI54="Y",0,INDEX(Capacity!$S$3:$T$258,MATCH(MOD(INDEX(Capacity!$V$3:$W$258,MATCH(INDEX($J54:$FE54,1,$FJ54),Capacity!$V$3:$V$258,0),2)+HY$9,255),Capacity!$S$3:$S$258,0),2)))</f>
        <v/>
      </c>
      <c r="HZ55" t="str">
        <f>IF(HZ54="","",IF($FI54="Y",0,INDEX(Capacity!$S$3:$T$258,MATCH(MOD(INDEX(Capacity!$V$3:$W$258,MATCH(INDEX($J54:$FE54,1,$FJ54),Capacity!$V$3:$V$258,0),2)+HZ$9,255),Capacity!$S$3:$S$258,0),2)))</f>
        <v/>
      </c>
      <c r="IA55" t="str">
        <f>IF(IA54="","",IF($FI54="Y",0,INDEX(Capacity!$S$3:$T$258,MATCH(MOD(INDEX(Capacity!$V$3:$W$258,MATCH(INDEX($J54:$FE54,1,$FJ54),Capacity!$V$3:$V$258,0),2)+IA$9,255),Capacity!$S$3:$S$258,0),2)))</f>
        <v/>
      </c>
      <c r="IB55" t="str">
        <f>IF(IB54="","",IF($FI54="Y",0,INDEX(Capacity!$S$3:$T$258,MATCH(MOD(INDEX(Capacity!$V$3:$W$258,MATCH(INDEX($J54:$FE54,1,$FJ54),Capacity!$V$3:$V$258,0),2)+IB$9,255),Capacity!$S$3:$S$258,0),2)))</f>
        <v/>
      </c>
      <c r="IC55" t="str">
        <f>IF(IC54="","",IF($FI54="Y",0,INDEX(Capacity!$S$3:$T$258,MATCH(MOD(INDEX(Capacity!$V$3:$W$258,MATCH(INDEX($J54:$FE54,1,$FJ54),Capacity!$V$3:$V$258,0),2)+IC$9,255),Capacity!$S$3:$S$258,0),2)))</f>
        <v/>
      </c>
      <c r="ID55" t="str">
        <f>IF(ID54="","",IF($FI54="Y",0,INDEX(Capacity!$S$3:$T$258,MATCH(MOD(INDEX(Capacity!$V$3:$W$258,MATCH(INDEX($J54:$FE54,1,$FJ54),Capacity!$V$3:$V$258,0),2)+ID$9,255),Capacity!$S$3:$S$258,0),2)))</f>
        <v/>
      </c>
      <c r="IE55" t="str">
        <f>IF(IE54="","",IF($FI54="Y",0,INDEX(Capacity!$S$3:$T$258,MATCH(MOD(INDEX(Capacity!$V$3:$W$258,MATCH(INDEX($J54:$FE54,1,$FJ54),Capacity!$V$3:$V$258,0),2)+IE$9,255),Capacity!$S$3:$S$258,0),2)))</f>
        <v/>
      </c>
      <c r="IF55" t="str">
        <f>IF(IF54="","",IF($FI54="Y",0,INDEX(Capacity!$S$3:$T$258,MATCH(MOD(INDEX(Capacity!$V$3:$W$258,MATCH(INDEX($J54:$FE54,1,$FJ54),Capacity!$V$3:$V$258,0),2)+IF$9,255),Capacity!$S$3:$S$258,0),2)))</f>
        <v/>
      </c>
      <c r="IG55" t="str">
        <f>IF(IG54="","",IF($FI54="Y",0,INDEX(Capacity!$S$3:$T$258,MATCH(MOD(INDEX(Capacity!$V$3:$W$258,MATCH(INDEX($J54:$FE54,1,$FJ54),Capacity!$V$3:$V$258,0),2)+IG$9,255),Capacity!$S$3:$S$258,0),2)))</f>
        <v/>
      </c>
      <c r="IH55" t="str">
        <f>IF(IH54="","",IF($FI54="Y",0,INDEX(Capacity!$S$3:$T$258,MATCH(MOD(INDEX(Capacity!$V$3:$W$258,MATCH(INDEX($J54:$FE54,1,$FJ54),Capacity!$V$3:$V$258,0),2)+IH$9,255),Capacity!$S$3:$S$258,0),2)))</f>
        <v/>
      </c>
      <c r="II55" t="str">
        <f>IF(II54="","",IF($FI54="Y",0,INDEX(Capacity!$S$3:$T$258,MATCH(MOD(INDEX(Capacity!$V$3:$W$258,MATCH(INDEX($J54:$FE54,1,$FJ54),Capacity!$V$3:$V$258,0),2)+II$9,255),Capacity!$S$3:$S$258,0),2)))</f>
        <v/>
      </c>
      <c r="IJ55" t="str">
        <f>IF(IJ54="","",IF($FI54="Y",0,INDEX(Capacity!$S$3:$T$258,MATCH(MOD(INDEX(Capacity!$V$3:$W$258,MATCH(INDEX($J54:$FE54,1,$FJ54),Capacity!$V$3:$V$258,0),2)+IJ$9,255),Capacity!$S$3:$S$258,0),2)))</f>
        <v/>
      </c>
      <c r="IK55" t="str">
        <f>IF(IK54="","",IF($FI54="Y",0,INDEX(Capacity!$S$3:$T$258,MATCH(MOD(INDEX(Capacity!$V$3:$W$258,MATCH(INDEX($J54:$FE54,1,$FJ54),Capacity!$V$3:$V$258,0),2)+IK$9,255),Capacity!$S$3:$S$258,0),2)))</f>
        <v/>
      </c>
      <c r="IL55" t="str">
        <f>IF(IL54="","",IF($FI54="Y",0,INDEX(Capacity!$S$3:$T$258,MATCH(MOD(INDEX(Capacity!$V$3:$W$258,MATCH(INDEX($J54:$FE54,1,$FJ54),Capacity!$V$3:$V$258,0),2)+IL$9,255),Capacity!$S$3:$S$258,0),2)))</f>
        <v/>
      </c>
      <c r="IM55" t="str">
        <f>IF(IM54="","",IF($FI54="Y",0,INDEX(Capacity!$S$3:$T$258,MATCH(MOD(INDEX(Capacity!$V$3:$W$258,MATCH(INDEX($J54:$FE54,1,$FJ54),Capacity!$V$3:$V$258,0),2)+IM$9,255),Capacity!$S$3:$S$258,0),2)))</f>
        <v/>
      </c>
      <c r="IN55" t="str">
        <f>IF(IN54="","",IF($FI54="Y",0,INDEX(Capacity!$S$3:$T$258,MATCH(MOD(INDEX(Capacity!$V$3:$W$258,MATCH(INDEX($J54:$FE54,1,$FJ54),Capacity!$V$3:$V$258,0),2)+IN$9,255),Capacity!$S$3:$S$258,0),2)))</f>
        <v/>
      </c>
      <c r="IO55" t="str">
        <f>IF(IO54="","",IF($FI54="Y",0,INDEX(Capacity!$S$3:$T$258,MATCH(MOD(INDEX(Capacity!$V$3:$W$258,MATCH(INDEX($J54:$FE54,1,$FJ54),Capacity!$V$3:$V$258,0),2)+IO$9,255),Capacity!$S$3:$S$258,0),2)))</f>
        <v/>
      </c>
      <c r="IP55" t="str">
        <f>IF(IP54="","",IF($FI54="Y",0,INDEX(Capacity!$S$3:$T$258,MATCH(MOD(INDEX(Capacity!$V$3:$W$258,MATCH(INDEX($J54:$FE54,1,$FJ54),Capacity!$V$3:$V$258,0),2)+IP$9,255),Capacity!$S$3:$S$258,0),2)))</f>
        <v/>
      </c>
      <c r="IQ55" t="str">
        <f>IF(IQ54="","",IF($FI54="Y",0,INDEX(Capacity!$S$3:$T$258,MATCH(MOD(INDEX(Capacity!$V$3:$W$258,MATCH(INDEX($J54:$FE54,1,$FJ54),Capacity!$V$3:$V$258,0),2)+IQ$9,255),Capacity!$S$3:$S$258,0),2)))</f>
        <v/>
      </c>
      <c r="IR55" t="str">
        <f>IF(IR54="","",IF($FI54="Y",0,INDEX(Capacity!$S$3:$T$258,MATCH(MOD(INDEX(Capacity!$V$3:$W$258,MATCH(INDEX($J54:$FE54,1,$FJ54),Capacity!$V$3:$V$258,0),2)+IR$9,255),Capacity!$S$3:$S$258,0),2)))</f>
        <v/>
      </c>
      <c r="IS55" t="str">
        <f>IF(IS54="","",IF($FI54="Y",0,INDEX(Capacity!$S$3:$T$258,MATCH(MOD(INDEX(Capacity!$V$3:$W$258,MATCH(INDEX($J54:$FE54,1,$FJ54),Capacity!$V$3:$V$258,0),2)+IS$9,255),Capacity!$S$3:$S$258,0),2)))</f>
        <v/>
      </c>
      <c r="IT55" t="str">
        <f>IF(IT54="","",IF($FI54="Y",0,INDEX(Capacity!$S$3:$T$258,MATCH(MOD(INDEX(Capacity!$V$3:$W$258,MATCH(INDEX($J54:$FE54,1,$FJ54),Capacity!$V$3:$V$258,0),2)+IT$9,255),Capacity!$S$3:$S$258,0),2)))</f>
        <v/>
      </c>
      <c r="IU55" t="str">
        <f>IF(IU54="","",IF($FI54="Y",0,INDEX(Capacity!$S$3:$T$258,MATCH(MOD(INDEX(Capacity!$V$3:$W$258,MATCH(INDEX($J54:$FE54,1,$FJ54),Capacity!$V$3:$V$258,0),2)+IU$9,255),Capacity!$S$3:$S$258,0),2)))</f>
        <v/>
      </c>
      <c r="IV55" t="str">
        <f>IF(IV54="","",IF($FI54="Y",0,INDEX(Capacity!$S$3:$T$258,MATCH(MOD(INDEX(Capacity!$V$3:$W$258,MATCH(INDEX($J54:$FE54,1,$FJ54),Capacity!$V$3:$V$258,0),2)+IV$9,255),Capacity!$S$3:$S$258,0),2)))</f>
        <v/>
      </c>
      <c r="IW55" t="str">
        <f>IF(IW54="","",IF($FI54="Y",0,INDEX(Capacity!$S$3:$T$258,MATCH(MOD(INDEX(Capacity!$V$3:$W$258,MATCH(INDEX($J54:$FE54,1,$FJ54),Capacity!$V$3:$V$258,0),2)+IW$9,255),Capacity!$S$3:$S$258,0),2)))</f>
        <v/>
      </c>
      <c r="IX55" t="str">
        <f>IF(IX54="","",IF($FI54="Y",0,INDEX(Capacity!$S$3:$T$258,MATCH(MOD(INDEX(Capacity!$V$3:$W$258,MATCH(INDEX($J54:$FE54,1,$FJ54),Capacity!$V$3:$V$258,0),2)+IX$9,255),Capacity!$S$3:$S$258,0),2)))</f>
        <v/>
      </c>
      <c r="IY55" t="str">
        <f>IF(IY54="","",IF($FI54="Y",0,INDEX(Capacity!$S$3:$T$258,MATCH(MOD(INDEX(Capacity!$V$3:$W$258,MATCH(INDEX($J54:$FE54,1,$FJ54),Capacity!$V$3:$V$258,0),2)+IY$9,255),Capacity!$S$3:$S$258,0),2)))</f>
        <v/>
      </c>
      <c r="IZ55" t="str">
        <f>IF(IZ54="","",IF($FI54="Y",0,INDEX(Capacity!$S$3:$T$258,MATCH(MOD(INDEX(Capacity!$V$3:$W$258,MATCH(INDEX($J54:$FE54,1,$FJ54),Capacity!$V$3:$V$258,0),2)+IZ$9,255),Capacity!$S$3:$S$258,0),2)))</f>
        <v/>
      </c>
      <c r="JA55" t="str">
        <f>IF(JA54="","",IF($FI54="Y",0,INDEX(Capacity!$S$3:$T$258,MATCH(MOD(INDEX(Capacity!$V$3:$W$258,MATCH(INDEX($J54:$FE54,1,$FJ54),Capacity!$V$3:$V$258,0),2)+JA$9,255),Capacity!$S$3:$S$258,0),2)))</f>
        <v/>
      </c>
      <c r="JB55" t="str">
        <f>IF(JB54="","",IF($FI54="Y",0,INDEX(Capacity!$S$3:$T$258,MATCH(MOD(INDEX(Capacity!$V$3:$W$258,MATCH(INDEX($J54:$FE54,1,$FJ54),Capacity!$V$3:$V$258,0),2)+JB$9,255),Capacity!$S$3:$S$258,0),2)))</f>
        <v/>
      </c>
      <c r="JC55" t="str">
        <f>IF(JC54="","",IF($FI54="Y",0,INDEX(Capacity!$S$3:$T$258,MATCH(MOD(INDEX(Capacity!$V$3:$W$258,MATCH(INDEX($J54:$FE54,1,$FJ54),Capacity!$V$3:$V$258,0),2)+JC$9,255),Capacity!$S$3:$S$258,0),2)))</f>
        <v/>
      </c>
      <c r="JD55" t="str">
        <f>IF(JD54="","",IF($FI54="Y",0,INDEX(Capacity!$S$3:$T$258,MATCH(MOD(INDEX(Capacity!$V$3:$W$258,MATCH(INDEX($J54:$FE54,1,$FJ54),Capacity!$V$3:$V$258,0),2)+JD$9,255),Capacity!$S$3:$S$258,0),2)))</f>
        <v/>
      </c>
      <c r="JE55" t="str">
        <f>IF(JE54="","",IF($FI54="Y",0,INDEX(Capacity!$S$3:$T$258,MATCH(MOD(INDEX(Capacity!$V$3:$W$258,MATCH(INDEX($J54:$FE54,1,$FJ54),Capacity!$V$3:$V$258,0),2)+JE$9,255),Capacity!$S$3:$S$258,0),2)))</f>
        <v/>
      </c>
      <c r="JF55" t="str">
        <f>IF(JF54="","",IF($FI54="Y",0,INDEX(Capacity!$S$3:$T$258,MATCH(MOD(INDEX(Capacity!$V$3:$W$258,MATCH(INDEX($J54:$FE54,1,$FJ54),Capacity!$V$3:$V$258,0),2)+JF$9,255),Capacity!$S$3:$S$258,0),2)))</f>
        <v/>
      </c>
      <c r="JG55" t="str">
        <f>IF(JG54="","",IF($FI54="Y",0,INDEX(Capacity!$S$3:$T$258,MATCH(MOD(INDEX(Capacity!$V$3:$W$258,MATCH(INDEX($J54:$FE54,1,$FJ54),Capacity!$V$3:$V$258,0),2)+JG$9,255),Capacity!$S$3:$S$258,0),2)))</f>
        <v/>
      </c>
      <c r="JH55" t="str">
        <f>IF(JH54="","",IF($FI54="Y",0,INDEX(Capacity!$S$3:$T$258,MATCH(MOD(INDEX(Capacity!$V$3:$W$258,MATCH(INDEX($J54:$FE54,1,$FJ54),Capacity!$V$3:$V$258,0),2)+JH$9,255),Capacity!$S$3:$S$258,0),2)))</f>
        <v/>
      </c>
      <c r="JI55" t="str">
        <f>IF(JI54="","",IF($FI54="Y",0,INDEX(Capacity!$S$3:$T$258,MATCH(MOD(INDEX(Capacity!$V$3:$W$258,MATCH(INDEX($J54:$FE54,1,$FJ54),Capacity!$V$3:$V$258,0),2)+JI$9,255),Capacity!$S$3:$S$258,0),2)))</f>
        <v/>
      </c>
      <c r="JJ55" t="str">
        <f>IF(JJ54="","",IF($FI54="Y",0,INDEX(Capacity!$S$3:$T$258,MATCH(MOD(INDEX(Capacity!$V$3:$W$258,MATCH(INDEX($J54:$FE54,1,$FJ54),Capacity!$V$3:$V$258,0),2)+JJ$9,255),Capacity!$S$3:$S$258,0),2)))</f>
        <v/>
      </c>
      <c r="JK55" t="str">
        <f>IF(JK54="","",IF($FI54="Y",0,INDEX(Capacity!$S$3:$T$258,MATCH(MOD(INDEX(Capacity!$V$3:$W$258,MATCH(INDEX($J54:$FE54,1,$FJ54),Capacity!$V$3:$V$258,0),2)+JK$9,255),Capacity!$S$3:$S$258,0),2)))</f>
        <v/>
      </c>
      <c r="JL55" t="str">
        <f>IF(JL54="","",IF($FI54="Y",0,INDEX(Capacity!$S$3:$T$258,MATCH(MOD(INDEX(Capacity!$V$3:$W$258,MATCH(INDEX($J54:$FE54,1,$FJ54),Capacity!$V$3:$V$258,0),2)+JL$9,255),Capacity!$S$3:$S$258,0),2)))</f>
        <v/>
      </c>
      <c r="JM55" t="str">
        <f>IF(JM54="","",IF($FI54="Y",0,INDEX(Capacity!$S$3:$T$258,MATCH(MOD(INDEX(Capacity!$V$3:$W$258,MATCH(INDEX($J54:$FE54,1,$FJ54),Capacity!$V$3:$V$258,0),2)+JM$9,255),Capacity!$S$3:$S$258,0),2)))</f>
        <v/>
      </c>
      <c r="JN55" t="str">
        <f>IF(JN54="","",IF($FI54="Y",0,INDEX(Capacity!$S$3:$T$258,MATCH(MOD(INDEX(Capacity!$V$3:$W$258,MATCH(INDEX($J54:$FE54,1,$FJ54),Capacity!$V$3:$V$258,0),2)+JN$9,255),Capacity!$S$3:$S$258,0),2)))</f>
        <v/>
      </c>
      <c r="JO55" t="str">
        <f>IF(JO54="","",IF($FI54="Y",0,INDEX(Capacity!$S$3:$T$258,MATCH(MOD(INDEX(Capacity!$V$3:$W$258,MATCH(INDEX($J54:$FE54,1,$FJ54),Capacity!$V$3:$V$258,0),2)+JO$9,255),Capacity!$S$3:$S$258,0),2)))</f>
        <v/>
      </c>
      <c r="JP55" t="str">
        <f>IF(JP54="","",IF($FI54="Y",0,INDEX(Capacity!$S$3:$T$258,MATCH(MOD(INDEX(Capacity!$V$3:$W$258,MATCH(INDEX($J54:$FE54,1,$FJ54),Capacity!$V$3:$V$258,0),2)+JP$9,255),Capacity!$S$3:$S$258,0),2)))</f>
        <v/>
      </c>
      <c r="JQ55" t="str">
        <f>IF(JQ54="","",IF($FI54="Y",0,INDEX(Capacity!$S$3:$T$258,MATCH(MOD(INDEX(Capacity!$V$3:$W$258,MATCH(INDEX($J54:$FE54,1,$FJ54),Capacity!$V$3:$V$258,0),2)+JQ$9,255),Capacity!$S$3:$S$258,0),2)))</f>
        <v/>
      </c>
      <c r="JR55" t="str">
        <f>IF(JR54="","",IF($FI54="Y",0,INDEX(Capacity!$S$3:$T$258,MATCH(MOD(INDEX(Capacity!$V$3:$W$258,MATCH(INDEX($J54:$FE54,1,$FJ54),Capacity!$V$3:$V$258,0),2)+JR$9,255),Capacity!$S$3:$S$258,0),2)))</f>
        <v/>
      </c>
      <c r="JS55" t="str">
        <f>IF(JS54="","",IF($FI54="Y",0,INDEX(Capacity!$S$3:$T$258,MATCH(MOD(INDEX(Capacity!$V$3:$W$258,MATCH(INDEX($J54:$FE54,1,$FJ54),Capacity!$V$3:$V$258,0),2)+JS$9,255),Capacity!$S$3:$S$258,0),2)))</f>
        <v/>
      </c>
      <c r="JT55" t="str">
        <f>IF(JT54="","",IF($FI54="Y",0,INDEX(Capacity!$S$3:$T$258,MATCH(MOD(INDEX(Capacity!$V$3:$W$258,MATCH(INDEX($J54:$FE54,1,$FJ54),Capacity!$V$3:$V$258,0),2)+JT$9,255),Capacity!$S$3:$S$258,0),2)))</f>
        <v/>
      </c>
      <c r="JU55" t="str">
        <f>IF(JU54="","",IF($FI54="Y",0,INDEX(Capacity!$S$3:$T$258,MATCH(MOD(INDEX(Capacity!$V$3:$W$258,MATCH(INDEX($J54:$FE54,1,$FJ54),Capacity!$V$3:$V$258,0),2)+JU$9,255),Capacity!$S$3:$S$258,0),2)))</f>
        <v/>
      </c>
      <c r="JV55" t="str">
        <f>IF(JV54="","",IF($FI54="Y",0,INDEX(Capacity!$S$3:$T$258,MATCH(MOD(INDEX(Capacity!$V$3:$W$258,MATCH(INDEX($J54:$FE54,1,$FJ54),Capacity!$V$3:$V$258,0),2)+JV$9,255),Capacity!$S$3:$S$258,0),2)))</f>
        <v/>
      </c>
      <c r="JW55" t="str">
        <f>IF(JW54="","",IF($FI54="Y",0,INDEX(Capacity!$S$3:$T$258,MATCH(MOD(INDEX(Capacity!$V$3:$W$258,MATCH(INDEX($J54:$FE54,1,$FJ54),Capacity!$V$3:$V$258,0),2)+JW$9,255),Capacity!$S$3:$S$258,0),2)))</f>
        <v/>
      </c>
      <c r="JX55" t="str">
        <f>IF(JX54="","",IF($FI54="Y",0,INDEX(Capacity!$S$3:$T$258,MATCH(MOD(INDEX(Capacity!$V$3:$W$258,MATCH(INDEX($J54:$FE54,1,$FJ54),Capacity!$V$3:$V$258,0),2)+JX$9,255),Capacity!$S$3:$S$258,0),2)))</f>
        <v/>
      </c>
      <c r="JY55" t="str">
        <f>IF(JY54="","",IF($FI54="Y",0,INDEX(Capacity!$S$3:$T$258,MATCH(MOD(INDEX(Capacity!$V$3:$W$258,MATCH(INDEX($J54:$FE54,1,$FJ54),Capacity!$V$3:$V$258,0),2)+JY$9,255),Capacity!$S$3:$S$258,0),2)))</f>
        <v/>
      </c>
      <c r="JZ55" t="str">
        <f>IF(JZ54="","",IF($FI54="Y",0,INDEX(Capacity!$S$3:$T$258,MATCH(MOD(INDEX(Capacity!$V$3:$W$258,MATCH(INDEX($J54:$FE54,1,$FJ54),Capacity!$V$3:$V$258,0),2)+JZ$9,255),Capacity!$S$3:$S$258,0),2)))</f>
        <v/>
      </c>
      <c r="KA55" t="str">
        <f>IF(KA54="","",IF($FI54="Y",0,INDEX(Capacity!$S$3:$T$258,MATCH(MOD(INDEX(Capacity!$V$3:$W$258,MATCH(INDEX($J54:$FE54,1,$FJ54),Capacity!$V$3:$V$258,0),2)+KA$9,255),Capacity!$S$3:$S$258,0),2)))</f>
        <v/>
      </c>
      <c r="KB55" t="str">
        <f>IF(KB54="","",IF($FI54="Y",0,INDEX(Capacity!$S$3:$T$258,MATCH(MOD(INDEX(Capacity!$V$3:$W$258,MATCH(INDEX($J54:$FE54,1,$FJ54),Capacity!$V$3:$V$258,0),2)+KB$9,255),Capacity!$S$3:$S$258,0),2)))</f>
        <v/>
      </c>
      <c r="KC55" t="str">
        <f>IF(KC54="","",IF($FI54="Y",0,INDEX(Capacity!$S$3:$T$258,MATCH(MOD(INDEX(Capacity!$V$3:$W$258,MATCH(INDEX($J54:$FE54,1,$FJ54),Capacity!$V$3:$V$258,0),2)+KC$9,255),Capacity!$S$3:$S$258,0),2)))</f>
        <v/>
      </c>
      <c r="KD55" t="str">
        <f>IF(KD54="","",IF($FI54="Y",0,INDEX(Capacity!$S$3:$T$258,MATCH(MOD(INDEX(Capacity!$V$3:$W$258,MATCH(INDEX($J54:$FE54,1,$FJ54),Capacity!$V$3:$V$258,0),2)+KD$9,255),Capacity!$S$3:$S$258,0),2)))</f>
        <v/>
      </c>
      <c r="KE55" t="str">
        <f>IF(KE54="","",IF($FI54="Y",0,INDEX(Capacity!$S$3:$T$258,MATCH(MOD(INDEX(Capacity!$V$3:$W$258,MATCH(INDEX($J54:$FE54,1,$FJ54),Capacity!$V$3:$V$258,0),2)+KE$9,255),Capacity!$S$3:$S$258,0),2)))</f>
        <v/>
      </c>
      <c r="KF55" t="str">
        <f>IF(KF54="","",IF($FI54="Y",0,INDEX(Capacity!$S$3:$T$258,MATCH(MOD(INDEX(Capacity!$V$3:$W$258,MATCH(INDEX($J54:$FE54,1,$FJ54),Capacity!$V$3:$V$258,0),2)+KF$9,255),Capacity!$S$3:$S$258,0),2)))</f>
        <v/>
      </c>
      <c r="KG55" t="str">
        <f>IF(KG54="","",IF($FI54="Y",0,INDEX(Capacity!$S$3:$T$258,MATCH(MOD(INDEX(Capacity!$V$3:$W$258,MATCH(INDEX($J54:$FE54,1,$FJ54),Capacity!$V$3:$V$258,0),2)+KG$9,255),Capacity!$S$3:$S$258,0),2)))</f>
        <v/>
      </c>
      <c r="KH55" t="str">
        <f>IF(KH54="","",IF($FI54="Y",0,INDEX(Capacity!$S$3:$T$258,MATCH(MOD(INDEX(Capacity!$V$3:$W$258,MATCH(INDEX($J54:$FE54,1,$FJ54),Capacity!$V$3:$V$258,0),2)+KH$9,255),Capacity!$S$3:$S$258,0),2)))</f>
        <v/>
      </c>
      <c r="KI55" t="str">
        <f>IF(KI54="","",IF($FI54="Y",0,INDEX(Capacity!$S$3:$T$258,MATCH(MOD(INDEX(Capacity!$V$3:$W$258,MATCH(INDEX($J54:$FE54,1,$FJ54),Capacity!$V$3:$V$258,0),2)+KI$9,255),Capacity!$S$3:$S$258,0),2)))</f>
        <v/>
      </c>
      <c r="KJ55" t="str">
        <f>IF(KJ54="","",IF($FI54="Y",0,INDEX(Capacity!$S$3:$T$258,MATCH(MOD(INDEX(Capacity!$V$3:$W$258,MATCH(INDEX($J54:$FE54,1,$FJ54),Capacity!$V$3:$V$258,0),2)+KJ$9,255),Capacity!$S$3:$S$258,0),2)))</f>
        <v/>
      </c>
      <c r="KK55" t="str">
        <f>IF(KK54="","",IF($FI54="Y",0,INDEX(Capacity!$S$3:$T$258,MATCH(MOD(INDEX(Capacity!$V$3:$W$258,MATCH(INDEX($J54:$FE54,1,$FJ54),Capacity!$V$3:$V$258,0),2)+KK$9,255),Capacity!$S$3:$S$258,0),2)))</f>
        <v/>
      </c>
      <c r="KL55" t="str">
        <f>IF(KL54="","",IF($FI54="Y",0,INDEX(Capacity!$S$3:$T$258,MATCH(MOD(INDEX(Capacity!$V$3:$W$258,MATCH(INDEX($J54:$FE54,1,$FJ54),Capacity!$V$3:$V$258,0),2)+KL$9,255),Capacity!$S$3:$S$258,0),2)))</f>
        <v/>
      </c>
      <c r="KM55" t="str">
        <f>IF(KM54="","",IF($FI54="Y",0,INDEX(Capacity!$S$3:$T$258,MATCH(MOD(INDEX(Capacity!$V$3:$W$258,MATCH(INDEX($J54:$FE54,1,$FJ54),Capacity!$V$3:$V$258,0),2)+KM$9,255),Capacity!$S$3:$S$258,0),2)))</f>
        <v/>
      </c>
      <c r="KN55" t="str">
        <f>IF(KN54="","",IF($FI54="Y",0,INDEX(Capacity!$S$3:$T$258,MATCH(MOD(INDEX(Capacity!$V$3:$W$258,MATCH(INDEX($J54:$FE54,1,$FJ54),Capacity!$V$3:$V$258,0),2)+KN$9,255),Capacity!$S$3:$S$258,0),2)))</f>
        <v/>
      </c>
      <c r="KO55" t="str">
        <f>IF(KO54="","",IF($FI54="Y",0,INDEX(Capacity!$S$3:$T$258,MATCH(MOD(INDEX(Capacity!$V$3:$W$258,MATCH(INDEX($J54:$FE54,1,$FJ54),Capacity!$V$3:$V$258,0),2)+KO$9,255),Capacity!$S$3:$S$258,0),2)))</f>
        <v/>
      </c>
      <c r="KP55" t="str">
        <f>IF(KP54="","",IF($FI54="Y",0,INDEX(Capacity!$S$3:$T$258,MATCH(MOD(INDEX(Capacity!$V$3:$W$258,MATCH(INDEX($J54:$FE54,1,$FJ54),Capacity!$V$3:$V$258,0),2)+KP$9,255),Capacity!$S$3:$S$258,0),2)))</f>
        <v/>
      </c>
      <c r="KQ55" t="str">
        <f>IF(KQ54="","",IF($FI54="Y",0,INDEX(Capacity!$S$3:$T$258,MATCH(MOD(INDEX(Capacity!$V$3:$W$258,MATCH(INDEX($J54:$FE54,1,$FJ54),Capacity!$V$3:$V$258,0),2)+KQ$9,255),Capacity!$S$3:$S$258,0),2)))</f>
        <v/>
      </c>
      <c r="KR55" t="str">
        <f>IF(KR54="","",IF($FI54="Y",0,INDEX(Capacity!$S$3:$T$258,MATCH(MOD(INDEX(Capacity!$V$3:$W$258,MATCH(INDEX($J54:$FE54,1,$FJ54),Capacity!$V$3:$V$258,0),2)+KR$9,255),Capacity!$S$3:$S$258,0),2)))</f>
        <v/>
      </c>
      <c r="KS55" t="str">
        <f>IF(KS54="","",IF($FI54="Y",0,INDEX(Capacity!$S$3:$T$258,MATCH(MOD(INDEX(Capacity!$V$3:$W$258,MATCH(INDEX($J54:$FE54,1,$FJ54),Capacity!$V$3:$V$258,0),2)+KS$9,255),Capacity!$S$3:$S$258,0),2)))</f>
        <v/>
      </c>
      <c r="KT55" t="str">
        <f>IF(KT54="","",IF($FI54="Y",0,INDEX(Capacity!$S$3:$T$258,MATCH(MOD(INDEX(Capacity!$V$3:$W$258,MATCH(INDEX($J54:$FE54,1,$FJ54),Capacity!$V$3:$V$258,0),2)+KT$9,255),Capacity!$S$3:$S$258,0),2)))</f>
        <v/>
      </c>
      <c r="KU55" t="str">
        <f>IF(KU54="","",IF($FI54="Y",0,INDEX(Capacity!$S$3:$T$258,MATCH(MOD(INDEX(Capacity!$V$3:$W$258,MATCH(INDEX($J54:$FE54,1,$FJ54),Capacity!$V$3:$V$258,0),2)+KU$9,255),Capacity!$S$3:$S$258,0),2)))</f>
        <v/>
      </c>
      <c r="KV55" t="str">
        <f>IF(KV54="","",IF($FI54="Y",0,INDEX(Capacity!$S$3:$T$258,MATCH(MOD(INDEX(Capacity!$V$3:$W$258,MATCH(INDEX($J54:$FE54,1,$FJ54),Capacity!$V$3:$V$258,0),2)+KV$9,255),Capacity!$S$3:$S$258,0),2)))</f>
        <v/>
      </c>
      <c r="KW55" t="str">
        <f>IF(KW54="","",IF($FI54="Y",0,INDEX(Capacity!$S$3:$T$258,MATCH(MOD(INDEX(Capacity!$V$3:$W$258,MATCH(INDEX($J54:$FE54,1,$FJ54),Capacity!$V$3:$V$258,0),2)+KW$9,255),Capacity!$S$3:$S$258,0),2)))</f>
        <v/>
      </c>
      <c r="KX55" t="str">
        <f>IF(KX54="","",IF($FI54="Y",0,INDEX(Capacity!$S$3:$T$258,MATCH(MOD(INDEX(Capacity!$V$3:$W$258,MATCH(INDEX($J54:$FE54,1,$FJ54),Capacity!$V$3:$V$258,0),2)+KX$9,255),Capacity!$S$3:$S$258,0),2)))</f>
        <v/>
      </c>
      <c r="KY55" t="str">
        <f>IF(KY54="","",IF($FI54="Y",0,INDEX(Capacity!$S$3:$T$258,MATCH(MOD(INDEX(Capacity!$V$3:$W$258,MATCH(INDEX($J54:$FE54,1,$FJ54),Capacity!$V$3:$V$258,0),2)+KY$9,255),Capacity!$S$3:$S$258,0),2)))</f>
        <v/>
      </c>
      <c r="KZ55" t="str">
        <f>IF(KZ54="","",IF($FI54="Y",0,INDEX(Capacity!$S$3:$T$258,MATCH(MOD(INDEX(Capacity!$V$3:$W$258,MATCH(INDEX($J54:$FE54,1,$FJ54),Capacity!$V$3:$V$258,0),2)+KZ$9,255),Capacity!$S$3:$S$258,0),2)))</f>
        <v/>
      </c>
      <c r="LA55" t="str">
        <f>IF(LA54="","",IF($FI54="Y",0,INDEX(Capacity!$S$3:$T$258,MATCH(MOD(INDEX(Capacity!$V$3:$W$258,MATCH(INDEX($J54:$FE54,1,$FJ54),Capacity!$V$3:$V$258,0),2)+LA$9,255),Capacity!$S$3:$S$258,0),2)))</f>
        <v/>
      </c>
      <c r="LB55" t="str">
        <f>IF(LB54="","",IF($FI54="Y",0,INDEX(Capacity!$S$3:$T$258,MATCH(MOD(INDEX(Capacity!$V$3:$W$258,MATCH(INDEX($J54:$FE54,1,$FJ54),Capacity!$V$3:$V$258,0),2)+LB$9,255),Capacity!$S$3:$S$258,0),2)))</f>
        <v/>
      </c>
      <c r="LC55" t="str">
        <f>IF(LC54="","",IF($FI54="Y",0,INDEX(Capacity!$S$3:$T$258,MATCH(MOD(INDEX(Capacity!$V$3:$W$258,MATCH(INDEX($J54:$FE54,1,$FJ54),Capacity!$V$3:$V$258,0),2)+LC$9,255),Capacity!$S$3:$S$258,0),2)))</f>
        <v/>
      </c>
      <c r="LD55" t="str">
        <f>IF(LD54="","",IF($FI54="Y",0,INDEX(Capacity!$S$3:$T$258,MATCH(MOD(INDEX(Capacity!$V$3:$W$258,MATCH(INDEX($J54:$FE54,1,$FJ54),Capacity!$V$3:$V$258,0),2)+LD$9,255),Capacity!$S$3:$S$258,0),2)))</f>
        <v/>
      </c>
      <c r="LE55" t="str">
        <f>IF(LE54="","",IF($FI54="Y",0,INDEX(Capacity!$S$3:$T$258,MATCH(MOD(INDEX(Capacity!$V$3:$W$258,MATCH(INDEX($J54:$FE54,1,$FJ54),Capacity!$V$3:$V$258,0),2)+LE$9,255),Capacity!$S$3:$S$258,0),2)))</f>
        <v/>
      </c>
      <c r="LF55" t="str">
        <f>IF(LF54="","",IF($FI54="Y",0,INDEX(Capacity!$S$3:$T$258,MATCH(MOD(INDEX(Capacity!$V$3:$W$258,MATCH(INDEX($J54:$FE54,1,$FJ54),Capacity!$V$3:$V$258,0),2)+LF$9,255),Capacity!$S$3:$S$258,0),2)))</f>
        <v/>
      </c>
      <c r="LG55" t="str">
        <f>IF(LG54="","",IF($FI54="Y",0,INDEX(Capacity!$S$3:$T$258,MATCH(MOD(INDEX(Capacity!$V$3:$W$258,MATCH(INDEX($J54:$FE54,1,$FJ54),Capacity!$V$3:$V$258,0),2)+LG$9,255),Capacity!$S$3:$S$258,0),2)))</f>
        <v/>
      </c>
      <c r="LH55" t="str">
        <f>IF(LH54="","",IF($FI54="Y",0,INDEX(Capacity!$S$3:$T$258,MATCH(MOD(INDEX(Capacity!$V$3:$W$258,MATCH(INDEX($J54:$FE54,1,$FJ54),Capacity!$V$3:$V$258,0),2)+LH$9,255),Capacity!$S$3:$S$258,0),2)))</f>
        <v/>
      </c>
    </row>
    <row r="56" spans="9:320" x14ac:dyDescent="0.25">
      <c r="I56" s="7">
        <f t="shared" si="26"/>
        <v>47</v>
      </c>
      <c r="J56" t="str">
        <f t="shared" si="58"/>
        <v/>
      </c>
      <c r="K56" t="str">
        <f t="shared" si="58"/>
        <v/>
      </c>
      <c r="L56" t="str">
        <f t="shared" si="58"/>
        <v/>
      </c>
      <c r="M56" t="str">
        <f t="shared" si="58"/>
        <v/>
      </c>
      <c r="N56" t="str">
        <f t="shared" si="58"/>
        <v/>
      </c>
      <c r="O56" t="str">
        <f t="shared" si="58"/>
        <v/>
      </c>
      <c r="P56" t="str">
        <f t="shared" si="58"/>
        <v/>
      </c>
      <c r="Q56" t="str">
        <f t="shared" si="58"/>
        <v/>
      </c>
      <c r="R56" t="str">
        <f t="shared" si="58"/>
        <v/>
      </c>
      <c r="S56" t="str">
        <f t="shared" si="58"/>
        <v/>
      </c>
      <c r="T56" t="str">
        <f t="shared" si="58"/>
        <v/>
      </c>
      <c r="U56" t="str">
        <f t="shared" si="58"/>
        <v/>
      </c>
      <c r="V56" t="str">
        <f t="shared" si="58"/>
        <v/>
      </c>
      <c r="W56" t="str">
        <f t="shared" si="58"/>
        <v/>
      </c>
      <c r="X56" t="str">
        <f t="shared" si="58"/>
        <v/>
      </c>
      <c r="Y56" t="str">
        <f t="shared" si="56"/>
        <v/>
      </c>
      <c r="Z56" t="str">
        <f t="shared" si="56"/>
        <v/>
      </c>
      <c r="AA56" t="str">
        <f t="shared" si="56"/>
        <v/>
      </c>
      <c r="AB56" t="str">
        <f t="shared" si="56"/>
        <v/>
      </c>
      <c r="AC56" t="str">
        <f t="shared" si="56"/>
        <v/>
      </c>
      <c r="AD56" t="str">
        <f t="shared" si="56"/>
        <v/>
      </c>
      <c r="AE56" t="str">
        <f t="shared" si="56"/>
        <v/>
      </c>
      <c r="AF56" t="str">
        <f t="shared" si="56"/>
        <v/>
      </c>
      <c r="AG56" t="str">
        <f t="shared" si="56"/>
        <v/>
      </c>
      <c r="AH56" t="str">
        <f t="shared" si="56"/>
        <v/>
      </c>
      <c r="AI56" t="str">
        <f t="shared" si="56"/>
        <v/>
      </c>
      <c r="AJ56" t="str">
        <f t="shared" si="56"/>
        <v/>
      </c>
      <c r="AK56" t="str">
        <f t="shared" si="56"/>
        <v/>
      </c>
      <c r="AL56" t="str">
        <f t="shared" si="56"/>
        <v/>
      </c>
      <c r="AM56" t="str">
        <f t="shared" si="56"/>
        <v/>
      </c>
      <c r="AN56" t="str">
        <f t="shared" si="56"/>
        <v/>
      </c>
      <c r="AO56" t="str">
        <f t="shared" si="60"/>
        <v/>
      </c>
      <c r="AP56" t="str">
        <f t="shared" si="53"/>
        <v/>
      </c>
      <c r="AQ56" t="str">
        <f t="shared" si="53"/>
        <v/>
      </c>
      <c r="AR56" t="str">
        <f t="shared" si="53"/>
        <v/>
      </c>
      <c r="AS56" t="str">
        <f t="shared" si="53"/>
        <v/>
      </c>
      <c r="AT56" t="str">
        <f t="shared" si="53"/>
        <v/>
      </c>
      <c r="AU56" t="str">
        <f t="shared" si="53"/>
        <v/>
      </c>
      <c r="AV56" t="str">
        <f t="shared" si="53"/>
        <v/>
      </c>
      <c r="AW56" t="str">
        <f t="shared" si="53"/>
        <v/>
      </c>
      <c r="AX56" t="str">
        <f t="shared" si="53"/>
        <v/>
      </c>
      <c r="AY56" t="str">
        <f t="shared" si="53"/>
        <v/>
      </c>
      <c r="AZ56" t="str">
        <f t="shared" si="53"/>
        <v/>
      </c>
      <c r="BA56" t="str">
        <f t="shared" si="53"/>
        <v/>
      </c>
      <c r="BB56" t="str">
        <f t="shared" si="53"/>
        <v/>
      </c>
      <c r="BC56" t="str">
        <f t="shared" si="53"/>
        <v/>
      </c>
      <c r="BD56">
        <f t="shared" si="53"/>
        <v>0</v>
      </c>
      <c r="BE56">
        <f t="shared" si="51"/>
        <v>87</v>
      </c>
      <c r="BF56">
        <f t="shared" si="51"/>
        <v>88</v>
      </c>
      <c r="BG56">
        <f t="shared" si="51"/>
        <v>245</v>
      </c>
      <c r="BH56">
        <f t="shared" si="51"/>
        <v>218</v>
      </c>
      <c r="BI56">
        <f t="shared" si="51"/>
        <v>101</v>
      </c>
      <c r="BJ56">
        <f t="shared" si="51"/>
        <v>34</v>
      </c>
      <c r="BK56">
        <f t="shared" si="51"/>
        <v>146</v>
      </c>
      <c r="BL56">
        <f t="shared" si="51"/>
        <v>109</v>
      </c>
      <c r="BM56">
        <f t="shared" si="51"/>
        <v>141</v>
      </c>
      <c r="BN56">
        <f t="shared" si="51"/>
        <v>9</v>
      </c>
      <c r="BO56">
        <f t="shared" si="51"/>
        <v>0</v>
      </c>
      <c r="BP56">
        <f t="shared" si="51"/>
        <v>0</v>
      </c>
      <c r="BQ56">
        <f t="shared" si="51"/>
        <v>0</v>
      </c>
      <c r="BR56">
        <f t="shared" si="51"/>
        <v>0</v>
      </c>
      <c r="BS56">
        <f t="shared" si="51"/>
        <v>0</v>
      </c>
      <c r="BT56">
        <f t="shared" si="51"/>
        <v>0</v>
      </c>
      <c r="BU56">
        <f t="shared" si="51"/>
        <v>0</v>
      </c>
      <c r="BV56">
        <f t="shared" si="55"/>
        <v>0</v>
      </c>
      <c r="BW56">
        <f t="shared" si="55"/>
        <v>0</v>
      </c>
      <c r="BX56">
        <f t="shared" si="55"/>
        <v>0</v>
      </c>
      <c r="BY56">
        <f t="shared" si="55"/>
        <v>0</v>
      </c>
      <c r="BZ56">
        <f t="shared" si="55"/>
        <v>0</v>
      </c>
      <c r="CA56">
        <f t="shared" si="55"/>
        <v>0</v>
      </c>
      <c r="CB56">
        <f t="shared" si="55"/>
        <v>0</v>
      </c>
      <c r="CC56">
        <f t="shared" si="55"/>
        <v>0</v>
      </c>
      <c r="CD56">
        <f t="shared" si="55"/>
        <v>0</v>
      </c>
      <c r="CE56">
        <f t="shared" si="55"/>
        <v>0</v>
      </c>
      <c r="CF56">
        <f t="shared" si="55"/>
        <v>0</v>
      </c>
      <c r="CG56">
        <f t="shared" si="55"/>
        <v>0</v>
      </c>
      <c r="CH56">
        <f t="shared" si="55"/>
        <v>0</v>
      </c>
      <c r="CI56">
        <f t="shared" si="55"/>
        <v>0</v>
      </c>
      <c r="CJ56">
        <f t="shared" si="55"/>
        <v>0</v>
      </c>
      <c r="CK56">
        <f t="shared" si="55"/>
        <v>0</v>
      </c>
      <c r="CL56">
        <f t="shared" si="59"/>
        <v>0</v>
      </c>
      <c r="CM56">
        <f t="shared" si="59"/>
        <v>0</v>
      </c>
      <c r="CN56">
        <f t="shared" si="59"/>
        <v>0</v>
      </c>
      <c r="CO56">
        <f t="shared" si="59"/>
        <v>0</v>
      </c>
      <c r="CP56">
        <f t="shared" si="59"/>
        <v>0</v>
      </c>
      <c r="CQ56">
        <f t="shared" si="59"/>
        <v>0</v>
      </c>
      <c r="CR56">
        <f t="shared" si="59"/>
        <v>0</v>
      </c>
      <c r="CS56">
        <f t="shared" si="59"/>
        <v>0</v>
      </c>
      <c r="CT56">
        <f t="shared" si="59"/>
        <v>0</v>
      </c>
      <c r="CU56">
        <f t="shared" si="59"/>
        <v>0</v>
      </c>
      <c r="CV56">
        <f t="shared" si="59"/>
        <v>0</v>
      </c>
      <c r="CW56">
        <f t="shared" si="59"/>
        <v>0</v>
      </c>
      <c r="CX56">
        <f t="shared" si="59"/>
        <v>0</v>
      </c>
      <c r="CY56">
        <f t="shared" si="59"/>
        <v>0</v>
      </c>
      <c r="CZ56">
        <f t="shared" si="59"/>
        <v>0</v>
      </c>
      <c r="DA56">
        <f t="shared" si="59"/>
        <v>0</v>
      </c>
      <c r="DB56">
        <f t="shared" si="61"/>
        <v>0</v>
      </c>
      <c r="DC56">
        <f t="shared" si="61"/>
        <v>0</v>
      </c>
      <c r="DD56">
        <f t="shared" si="61"/>
        <v>0</v>
      </c>
      <c r="DE56">
        <f t="shared" si="61"/>
        <v>0</v>
      </c>
      <c r="DF56">
        <f t="shared" si="57"/>
        <v>0</v>
      </c>
      <c r="DG56">
        <f t="shared" si="57"/>
        <v>0</v>
      </c>
      <c r="DH56">
        <f t="shared" si="57"/>
        <v>0</v>
      </c>
      <c r="DI56">
        <f t="shared" si="57"/>
        <v>0</v>
      </c>
      <c r="DJ56">
        <f t="shared" si="57"/>
        <v>0</v>
      </c>
      <c r="DK56">
        <f t="shared" si="57"/>
        <v>0</v>
      </c>
      <c r="DL56">
        <f t="shared" si="57"/>
        <v>0</v>
      </c>
      <c r="DM56">
        <f t="shared" si="57"/>
        <v>0</v>
      </c>
      <c r="DN56">
        <f t="shared" si="57"/>
        <v>0</v>
      </c>
      <c r="DO56">
        <f t="shared" si="57"/>
        <v>0</v>
      </c>
      <c r="DP56">
        <f t="shared" si="57"/>
        <v>0</v>
      </c>
      <c r="DQ56">
        <f t="shared" si="57"/>
        <v>0</v>
      </c>
      <c r="DR56">
        <f t="shared" si="57"/>
        <v>0</v>
      </c>
      <c r="DS56">
        <f t="shared" si="57"/>
        <v>0</v>
      </c>
      <c r="DT56">
        <f t="shared" si="57"/>
        <v>0</v>
      </c>
      <c r="DU56">
        <f t="shared" si="57"/>
        <v>0</v>
      </c>
      <c r="DV56">
        <f t="shared" si="57"/>
        <v>0</v>
      </c>
      <c r="DW56">
        <f t="shared" si="57"/>
        <v>0</v>
      </c>
      <c r="DX56">
        <f t="shared" si="50"/>
        <v>0</v>
      </c>
      <c r="DY56">
        <f t="shared" si="50"/>
        <v>0</v>
      </c>
      <c r="DZ56">
        <f t="shared" si="50"/>
        <v>0</v>
      </c>
      <c r="EA56">
        <f t="shared" si="50"/>
        <v>0</v>
      </c>
      <c r="EB56">
        <f t="shared" si="50"/>
        <v>0</v>
      </c>
      <c r="EC56">
        <f t="shared" si="50"/>
        <v>0</v>
      </c>
      <c r="ED56">
        <f t="shared" si="50"/>
        <v>0</v>
      </c>
      <c r="EE56">
        <f t="shared" si="50"/>
        <v>0</v>
      </c>
      <c r="EF56">
        <f t="shared" si="50"/>
        <v>0</v>
      </c>
      <c r="EG56">
        <f t="shared" si="50"/>
        <v>0</v>
      </c>
      <c r="EH56">
        <f t="shared" si="50"/>
        <v>0</v>
      </c>
      <c r="EI56">
        <f t="shared" si="50"/>
        <v>0</v>
      </c>
      <c r="EJ56">
        <f t="shared" si="54"/>
        <v>0</v>
      </c>
      <c r="EK56">
        <f t="shared" si="54"/>
        <v>0</v>
      </c>
      <c r="EL56">
        <f t="shared" si="54"/>
        <v>0</v>
      </c>
      <c r="EM56">
        <f t="shared" si="54"/>
        <v>0</v>
      </c>
      <c r="EN56">
        <f t="shared" si="54"/>
        <v>0</v>
      </c>
      <c r="EO56">
        <f t="shared" si="54"/>
        <v>0</v>
      </c>
      <c r="EP56">
        <f t="shared" si="54"/>
        <v>0</v>
      </c>
      <c r="EQ56">
        <f t="shared" si="54"/>
        <v>0</v>
      </c>
      <c r="ER56">
        <f t="shared" si="54"/>
        <v>0</v>
      </c>
      <c r="ES56">
        <f t="shared" si="54"/>
        <v>0</v>
      </c>
      <c r="ET56">
        <f t="shared" si="54"/>
        <v>0</v>
      </c>
      <c r="EU56">
        <f t="shared" si="54"/>
        <v>0</v>
      </c>
      <c r="EV56">
        <f t="shared" si="54"/>
        <v>0</v>
      </c>
      <c r="EW56">
        <f t="shared" si="52"/>
        <v>0</v>
      </c>
      <c r="EX56">
        <f t="shared" si="52"/>
        <v>0</v>
      </c>
      <c r="EY56">
        <f t="shared" si="52"/>
        <v>0</v>
      </c>
      <c r="EZ56">
        <f t="shared" si="52"/>
        <v>0</v>
      </c>
      <c r="FA56">
        <f t="shared" si="52"/>
        <v>0</v>
      </c>
      <c r="FB56">
        <f t="shared" si="52"/>
        <v>0</v>
      </c>
      <c r="FC56">
        <f t="shared" si="52"/>
        <v>0</v>
      </c>
      <c r="FD56">
        <f t="shared" si="52"/>
        <v>0</v>
      </c>
      <c r="FE56">
        <f t="shared" si="52"/>
        <v>0</v>
      </c>
      <c r="FG56" s="48" t="str">
        <f t="shared" si="27"/>
        <v/>
      </c>
      <c r="FI56" s="1" t="str">
        <f t="shared" si="24"/>
        <v/>
      </c>
      <c r="FJ56">
        <f t="shared" si="25"/>
        <v>48</v>
      </c>
      <c r="FK56">
        <f>FM8-FJ55+1</f>
        <v>-3</v>
      </c>
      <c r="FM56">
        <f>IF(FM55="","",IF($FI55="Y",0,INDEX(Capacity!$S$3:$T$258,MATCH(MOD(INDEX(Capacity!$V$3:$W$258,MATCH(INDEX($J55:$FE55,1,$FJ55),Capacity!$V$3:$V$258,0),2)+FM$9,255),Capacity!$S$3:$S$258,0),2)))</f>
        <v>171</v>
      </c>
      <c r="FN56">
        <f>IF(FN55="","",IF($FI55="Y",0,INDEX(Capacity!$S$3:$T$258,MATCH(MOD(INDEX(Capacity!$V$3:$W$258,MATCH(INDEX($J55:$FE55,1,$FJ55),Capacity!$V$3:$V$258,0),2)+FN$9,255),Capacity!$S$3:$S$258,0),2)))</f>
        <v>241</v>
      </c>
      <c r="FO56">
        <f>IF(FO55="","",IF($FI55="Y",0,INDEX(Capacity!$S$3:$T$258,MATCH(MOD(INDEX(Capacity!$V$3:$W$258,MATCH(INDEX($J55:$FE55,1,$FJ55),Capacity!$V$3:$V$258,0),2)+FO$9,255),Capacity!$S$3:$S$258,0),2)))</f>
        <v>233</v>
      </c>
      <c r="FP56">
        <f>IF(FP55="","",IF($FI55="Y",0,INDEX(Capacity!$S$3:$T$258,MATCH(MOD(INDEX(Capacity!$V$3:$W$258,MATCH(INDEX($J55:$FE55,1,$FJ55),Capacity!$V$3:$V$258,0),2)+FP$9,255),Capacity!$S$3:$S$258,0),2)))</f>
        <v>18</v>
      </c>
      <c r="FQ56">
        <f>IF(FQ55="","",IF($FI55="Y",0,INDEX(Capacity!$S$3:$T$258,MATCH(MOD(INDEX(Capacity!$V$3:$W$258,MATCH(INDEX($J55:$FE55,1,$FJ55),Capacity!$V$3:$V$258,0),2)+FQ$9,255),Capacity!$S$3:$S$258,0),2)))</f>
        <v>22</v>
      </c>
      <c r="FR56">
        <f>IF(FR55="","",IF($FI55="Y",0,INDEX(Capacity!$S$3:$T$258,MATCH(MOD(INDEX(Capacity!$V$3:$W$258,MATCH(INDEX($J55:$FE55,1,$FJ55),Capacity!$V$3:$V$258,0),2)+FR$9,255),Capacity!$S$3:$S$258,0),2)))</f>
        <v>212</v>
      </c>
      <c r="FS56">
        <f>IF(FS55="","",IF($FI55="Y",0,INDEX(Capacity!$S$3:$T$258,MATCH(MOD(INDEX(Capacity!$V$3:$W$258,MATCH(INDEX($J55:$FE55,1,$FJ55),Capacity!$V$3:$V$258,0),2)+FS$9,255),Capacity!$S$3:$S$258,0),2)))</f>
        <v>27</v>
      </c>
      <c r="FT56">
        <f>IF(FT55="","",IF($FI55="Y",0,INDEX(Capacity!$S$3:$T$258,MATCH(MOD(INDEX(Capacity!$V$3:$W$258,MATCH(INDEX($J55:$FE55,1,$FJ55),Capacity!$V$3:$V$258,0),2)+FT$9,255),Capacity!$S$3:$S$258,0),2)))</f>
        <v>176</v>
      </c>
      <c r="FU56">
        <f>IF(FU55="","",IF($FI55="Y",0,INDEX(Capacity!$S$3:$T$258,MATCH(MOD(INDEX(Capacity!$V$3:$W$258,MATCH(INDEX($J55:$FE55,1,$FJ55),Capacity!$V$3:$V$258,0),2)+FU$9,255),Capacity!$S$3:$S$258,0),2)))</f>
        <v>152</v>
      </c>
      <c r="FV56">
        <f>IF(FV55="","",IF($FI55="Y",0,INDEX(Capacity!$S$3:$T$258,MATCH(MOD(INDEX(Capacity!$V$3:$W$258,MATCH(INDEX($J55:$FE55,1,$FJ55),Capacity!$V$3:$V$258,0),2)+FV$9,255),Capacity!$S$3:$S$258,0),2)))</f>
        <v>89</v>
      </c>
      <c r="FW56">
        <f>IF(FW55="","",IF($FI55="Y",0,INDEX(Capacity!$S$3:$T$258,MATCH(MOD(INDEX(Capacity!$V$3:$W$258,MATCH(INDEX($J55:$FE55,1,$FJ55),Capacity!$V$3:$V$258,0),2)+FW$9,255),Capacity!$S$3:$S$258,0),2)))</f>
        <v>9</v>
      </c>
      <c r="FX56" t="str">
        <f>IF(FX55="","",IF($FI55="Y",0,INDEX(Capacity!$S$3:$T$258,MATCH(MOD(INDEX(Capacity!$V$3:$W$258,MATCH(INDEX($J55:$FE55,1,$FJ55),Capacity!$V$3:$V$258,0),2)+FX$9,255),Capacity!$S$3:$S$258,0),2)))</f>
        <v/>
      </c>
      <c r="FY56" t="str">
        <f>IF(FY55="","",IF($FI55="Y",0,INDEX(Capacity!$S$3:$T$258,MATCH(MOD(INDEX(Capacity!$V$3:$W$258,MATCH(INDEX($J55:$FE55,1,$FJ55),Capacity!$V$3:$V$258,0),2)+FY$9,255),Capacity!$S$3:$S$258,0),2)))</f>
        <v/>
      </c>
      <c r="FZ56" t="str">
        <f>IF(FZ55="","",IF($FI55="Y",0,INDEX(Capacity!$S$3:$T$258,MATCH(MOD(INDEX(Capacity!$V$3:$W$258,MATCH(INDEX($J55:$FE55,1,$FJ55),Capacity!$V$3:$V$258,0),2)+FZ$9,255),Capacity!$S$3:$S$258,0),2)))</f>
        <v/>
      </c>
      <c r="GA56" t="str">
        <f>IF(GA55="","",IF($FI55="Y",0,INDEX(Capacity!$S$3:$T$258,MATCH(MOD(INDEX(Capacity!$V$3:$W$258,MATCH(INDEX($J55:$FE55,1,$FJ55),Capacity!$V$3:$V$258,0),2)+GA$9,255),Capacity!$S$3:$S$258,0),2)))</f>
        <v/>
      </c>
      <c r="GB56" t="str">
        <f>IF(GB55="","",IF($FI55="Y",0,INDEX(Capacity!$S$3:$T$258,MATCH(MOD(INDEX(Capacity!$V$3:$W$258,MATCH(INDEX($J55:$FE55,1,$FJ55),Capacity!$V$3:$V$258,0),2)+GB$9,255),Capacity!$S$3:$S$258,0),2)))</f>
        <v/>
      </c>
      <c r="GC56" t="str">
        <f>IF(GC55="","",IF($FI55="Y",0,INDEX(Capacity!$S$3:$T$258,MATCH(MOD(INDEX(Capacity!$V$3:$W$258,MATCH(INDEX($J55:$FE55,1,$FJ55),Capacity!$V$3:$V$258,0),2)+GC$9,255),Capacity!$S$3:$S$258,0),2)))</f>
        <v/>
      </c>
      <c r="GD56" t="str">
        <f>IF(GD55="","",IF($FI55="Y",0,INDEX(Capacity!$S$3:$T$258,MATCH(MOD(INDEX(Capacity!$V$3:$W$258,MATCH(INDEX($J55:$FE55,1,$FJ55),Capacity!$V$3:$V$258,0),2)+GD$9,255),Capacity!$S$3:$S$258,0),2)))</f>
        <v/>
      </c>
      <c r="GE56" t="str">
        <f>IF(GE55="","",IF($FI55="Y",0,INDEX(Capacity!$S$3:$T$258,MATCH(MOD(INDEX(Capacity!$V$3:$W$258,MATCH(INDEX($J55:$FE55,1,$FJ55),Capacity!$V$3:$V$258,0),2)+GE$9,255),Capacity!$S$3:$S$258,0),2)))</f>
        <v/>
      </c>
      <c r="GF56" t="str">
        <f>IF(GF55="","",IF($FI55="Y",0,INDEX(Capacity!$S$3:$T$258,MATCH(MOD(INDEX(Capacity!$V$3:$W$258,MATCH(INDEX($J55:$FE55,1,$FJ55),Capacity!$V$3:$V$258,0),2)+GF$9,255),Capacity!$S$3:$S$258,0),2)))</f>
        <v/>
      </c>
      <c r="GG56" t="str">
        <f>IF(GG55="","",IF($FI55="Y",0,INDEX(Capacity!$S$3:$T$258,MATCH(MOD(INDEX(Capacity!$V$3:$W$258,MATCH(INDEX($J55:$FE55,1,$FJ55),Capacity!$V$3:$V$258,0),2)+GG$9,255),Capacity!$S$3:$S$258,0),2)))</f>
        <v/>
      </c>
      <c r="GH56" t="str">
        <f>IF(GH55="","",IF($FI55="Y",0,INDEX(Capacity!$S$3:$T$258,MATCH(MOD(INDEX(Capacity!$V$3:$W$258,MATCH(INDEX($J55:$FE55,1,$FJ55),Capacity!$V$3:$V$258,0),2)+GH$9,255),Capacity!$S$3:$S$258,0),2)))</f>
        <v/>
      </c>
      <c r="GI56" t="str">
        <f>IF(GI55="","",IF($FI55="Y",0,INDEX(Capacity!$S$3:$T$258,MATCH(MOD(INDEX(Capacity!$V$3:$W$258,MATCH(INDEX($J55:$FE55,1,$FJ55),Capacity!$V$3:$V$258,0),2)+GI$9,255),Capacity!$S$3:$S$258,0),2)))</f>
        <v/>
      </c>
      <c r="GJ56" t="str">
        <f>IF(GJ55="","",IF($FI55="Y",0,INDEX(Capacity!$S$3:$T$258,MATCH(MOD(INDEX(Capacity!$V$3:$W$258,MATCH(INDEX($J55:$FE55,1,$FJ55),Capacity!$V$3:$V$258,0),2)+GJ$9,255),Capacity!$S$3:$S$258,0),2)))</f>
        <v/>
      </c>
      <c r="GK56" t="str">
        <f>IF(GK55="","",IF($FI55="Y",0,INDEX(Capacity!$S$3:$T$258,MATCH(MOD(INDEX(Capacity!$V$3:$W$258,MATCH(INDEX($J55:$FE55,1,$FJ55),Capacity!$V$3:$V$258,0),2)+GK$9,255),Capacity!$S$3:$S$258,0),2)))</f>
        <v/>
      </c>
      <c r="GL56" t="str">
        <f>IF(GL55="","",IF($FI55="Y",0,INDEX(Capacity!$S$3:$T$258,MATCH(MOD(INDEX(Capacity!$V$3:$W$258,MATCH(INDEX($J55:$FE55,1,$FJ55),Capacity!$V$3:$V$258,0),2)+GL$9,255),Capacity!$S$3:$S$258,0),2)))</f>
        <v/>
      </c>
      <c r="GM56" t="str">
        <f>IF(GM55="","",IF($FI55="Y",0,INDEX(Capacity!$S$3:$T$258,MATCH(MOD(INDEX(Capacity!$V$3:$W$258,MATCH(INDEX($J55:$FE55,1,$FJ55),Capacity!$V$3:$V$258,0),2)+GM$9,255),Capacity!$S$3:$S$258,0),2)))</f>
        <v/>
      </c>
      <c r="GN56" t="str">
        <f>IF(GN55="","",IF($FI55="Y",0,INDEX(Capacity!$S$3:$T$258,MATCH(MOD(INDEX(Capacity!$V$3:$W$258,MATCH(INDEX($J55:$FE55,1,$FJ55),Capacity!$V$3:$V$258,0),2)+GN$9,255),Capacity!$S$3:$S$258,0),2)))</f>
        <v/>
      </c>
      <c r="GO56" t="str">
        <f>IF(GO55="","",IF($FI55="Y",0,INDEX(Capacity!$S$3:$T$258,MATCH(MOD(INDEX(Capacity!$V$3:$W$258,MATCH(INDEX($J55:$FE55,1,$FJ55),Capacity!$V$3:$V$258,0),2)+GO$9,255),Capacity!$S$3:$S$258,0),2)))</f>
        <v/>
      </c>
      <c r="GP56" t="str">
        <f>IF(GP55="","",IF($FI55="Y",0,INDEX(Capacity!$S$3:$T$258,MATCH(MOD(INDEX(Capacity!$V$3:$W$258,MATCH(INDEX($J55:$FE55,1,$FJ55),Capacity!$V$3:$V$258,0),2)+GP$9,255),Capacity!$S$3:$S$258,0),2)))</f>
        <v/>
      </c>
      <c r="GQ56" t="str">
        <f>IF(GQ55="","",IF($FI55="Y",0,INDEX(Capacity!$S$3:$T$258,MATCH(MOD(INDEX(Capacity!$V$3:$W$258,MATCH(INDEX($J55:$FE55,1,$FJ55),Capacity!$V$3:$V$258,0),2)+GQ$9,255),Capacity!$S$3:$S$258,0),2)))</f>
        <v/>
      </c>
      <c r="GR56" t="str">
        <f>IF(GR55="","",IF($FI55="Y",0,INDEX(Capacity!$S$3:$T$258,MATCH(MOD(INDEX(Capacity!$V$3:$W$258,MATCH(INDEX($J55:$FE55,1,$FJ55),Capacity!$V$3:$V$258,0),2)+GR$9,255),Capacity!$S$3:$S$258,0),2)))</f>
        <v/>
      </c>
      <c r="GS56" t="str">
        <f>IF(GS55="","",IF($FI55="Y",0,INDEX(Capacity!$S$3:$T$258,MATCH(MOD(INDEX(Capacity!$V$3:$W$258,MATCH(INDEX($J55:$FE55,1,$FJ55),Capacity!$V$3:$V$258,0),2)+GS$9,255),Capacity!$S$3:$S$258,0),2)))</f>
        <v/>
      </c>
      <c r="GT56" t="str">
        <f>IF(GT55="","",IF($FI55="Y",0,INDEX(Capacity!$S$3:$T$258,MATCH(MOD(INDEX(Capacity!$V$3:$W$258,MATCH(INDEX($J55:$FE55,1,$FJ55),Capacity!$V$3:$V$258,0),2)+GT$9,255),Capacity!$S$3:$S$258,0),2)))</f>
        <v/>
      </c>
      <c r="GU56" t="str">
        <f>IF(GU55="","",IF($FI55="Y",0,INDEX(Capacity!$S$3:$T$258,MATCH(MOD(INDEX(Capacity!$V$3:$W$258,MATCH(INDEX($J55:$FE55,1,$FJ55),Capacity!$V$3:$V$258,0),2)+GU$9,255),Capacity!$S$3:$S$258,0),2)))</f>
        <v/>
      </c>
      <c r="GV56" t="str">
        <f>IF(GV55="","",IF($FI55="Y",0,INDEX(Capacity!$S$3:$T$258,MATCH(MOD(INDEX(Capacity!$V$3:$W$258,MATCH(INDEX($J55:$FE55,1,$FJ55),Capacity!$V$3:$V$258,0),2)+GV$9,255),Capacity!$S$3:$S$258,0),2)))</f>
        <v/>
      </c>
      <c r="GW56" t="str">
        <f>IF(GW55="","",IF($FI55="Y",0,INDEX(Capacity!$S$3:$T$258,MATCH(MOD(INDEX(Capacity!$V$3:$W$258,MATCH(INDEX($J55:$FE55,1,$FJ55),Capacity!$V$3:$V$258,0),2)+GW$9,255),Capacity!$S$3:$S$258,0),2)))</f>
        <v/>
      </c>
      <c r="GX56" t="str">
        <f>IF(GX55="","",IF($FI55="Y",0,INDEX(Capacity!$S$3:$T$258,MATCH(MOD(INDEX(Capacity!$V$3:$W$258,MATCH(INDEX($J55:$FE55,1,$FJ55),Capacity!$V$3:$V$258,0),2)+GX$9,255),Capacity!$S$3:$S$258,0),2)))</f>
        <v/>
      </c>
      <c r="GY56" t="str">
        <f>IF(GY55="","",IF($FI55="Y",0,INDEX(Capacity!$S$3:$T$258,MATCH(MOD(INDEX(Capacity!$V$3:$W$258,MATCH(INDEX($J55:$FE55,1,$FJ55),Capacity!$V$3:$V$258,0),2)+GY$9,255),Capacity!$S$3:$S$258,0),2)))</f>
        <v/>
      </c>
      <c r="GZ56" t="str">
        <f>IF(GZ55="","",IF($FI55="Y",0,INDEX(Capacity!$S$3:$T$258,MATCH(MOD(INDEX(Capacity!$V$3:$W$258,MATCH(INDEX($J55:$FE55,1,$FJ55),Capacity!$V$3:$V$258,0),2)+GZ$9,255),Capacity!$S$3:$S$258,0),2)))</f>
        <v/>
      </c>
      <c r="HA56" t="str">
        <f>IF(HA55="","",IF($FI55="Y",0,INDEX(Capacity!$S$3:$T$258,MATCH(MOD(INDEX(Capacity!$V$3:$W$258,MATCH(INDEX($J55:$FE55,1,$FJ55),Capacity!$V$3:$V$258,0),2)+HA$9,255),Capacity!$S$3:$S$258,0),2)))</f>
        <v/>
      </c>
      <c r="HB56" t="str">
        <f>IF(HB55="","",IF($FI55="Y",0,INDEX(Capacity!$S$3:$T$258,MATCH(MOD(INDEX(Capacity!$V$3:$W$258,MATCH(INDEX($J55:$FE55,1,$FJ55),Capacity!$V$3:$V$258,0),2)+HB$9,255),Capacity!$S$3:$S$258,0),2)))</f>
        <v/>
      </c>
      <c r="HC56" t="str">
        <f>IF(HC55="","",IF($FI55="Y",0,INDEX(Capacity!$S$3:$T$258,MATCH(MOD(INDEX(Capacity!$V$3:$W$258,MATCH(INDEX($J55:$FE55,1,$FJ55),Capacity!$V$3:$V$258,0),2)+HC$9,255),Capacity!$S$3:$S$258,0),2)))</f>
        <v/>
      </c>
      <c r="HD56" t="str">
        <f>IF(HD55="","",IF($FI55="Y",0,INDEX(Capacity!$S$3:$T$258,MATCH(MOD(INDEX(Capacity!$V$3:$W$258,MATCH(INDEX($J55:$FE55,1,$FJ55),Capacity!$V$3:$V$258,0),2)+HD$9,255),Capacity!$S$3:$S$258,0),2)))</f>
        <v/>
      </c>
      <c r="HE56" t="str">
        <f>IF(HE55="","",IF($FI55="Y",0,INDEX(Capacity!$S$3:$T$258,MATCH(MOD(INDEX(Capacity!$V$3:$W$258,MATCH(INDEX($J55:$FE55,1,$FJ55),Capacity!$V$3:$V$258,0),2)+HE$9,255),Capacity!$S$3:$S$258,0),2)))</f>
        <v/>
      </c>
      <c r="HF56" t="str">
        <f>IF(HF55="","",IF($FI55="Y",0,INDEX(Capacity!$S$3:$T$258,MATCH(MOD(INDEX(Capacity!$V$3:$W$258,MATCH(INDEX($J55:$FE55,1,$FJ55),Capacity!$V$3:$V$258,0),2)+HF$9,255),Capacity!$S$3:$S$258,0),2)))</f>
        <v/>
      </c>
      <c r="HG56" t="str">
        <f>IF(HG55="","",IF($FI55="Y",0,INDEX(Capacity!$S$3:$T$258,MATCH(MOD(INDEX(Capacity!$V$3:$W$258,MATCH(INDEX($J55:$FE55,1,$FJ55),Capacity!$V$3:$V$258,0),2)+HG$9,255),Capacity!$S$3:$S$258,0),2)))</f>
        <v/>
      </c>
      <c r="HH56" t="str">
        <f>IF(HH55="","",IF($FI55="Y",0,INDEX(Capacity!$S$3:$T$258,MATCH(MOD(INDEX(Capacity!$V$3:$W$258,MATCH(INDEX($J55:$FE55,1,$FJ55),Capacity!$V$3:$V$258,0),2)+HH$9,255),Capacity!$S$3:$S$258,0),2)))</f>
        <v/>
      </c>
      <c r="HI56" t="str">
        <f>IF(HI55="","",IF($FI55="Y",0,INDEX(Capacity!$S$3:$T$258,MATCH(MOD(INDEX(Capacity!$V$3:$W$258,MATCH(INDEX($J55:$FE55,1,$FJ55),Capacity!$V$3:$V$258,0),2)+HI$9,255),Capacity!$S$3:$S$258,0),2)))</f>
        <v/>
      </c>
      <c r="HJ56" t="str">
        <f>IF(HJ55="","",IF($FI55="Y",0,INDEX(Capacity!$S$3:$T$258,MATCH(MOD(INDEX(Capacity!$V$3:$W$258,MATCH(INDEX($J55:$FE55,1,$FJ55),Capacity!$V$3:$V$258,0),2)+HJ$9,255),Capacity!$S$3:$S$258,0),2)))</f>
        <v/>
      </c>
      <c r="HK56" t="str">
        <f>IF(HK55="","",IF($FI55="Y",0,INDEX(Capacity!$S$3:$T$258,MATCH(MOD(INDEX(Capacity!$V$3:$W$258,MATCH(INDEX($J55:$FE55,1,$FJ55),Capacity!$V$3:$V$258,0),2)+HK$9,255),Capacity!$S$3:$S$258,0),2)))</f>
        <v/>
      </c>
      <c r="HL56" t="str">
        <f>IF(HL55="","",IF($FI55="Y",0,INDEX(Capacity!$S$3:$T$258,MATCH(MOD(INDEX(Capacity!$V$3:$W$258,MATCH(INDEX($J55:$FE55,1,$FJ55),Capacity!$V$3:$V$258,0),2)+HL$9,255),Capacity!$S$3:$S$258,0),2)))</f>
        <v/>
      </c>
      <c r="HM56" t="str">
        <f>IF(HM55="","",IF($FI55="Y",0,INDEX(Capacity!$S$3:$T$258,MATCH(MOD(INDEX(Capacity!$V$3:$W$258,MATCH(INDEX($J55:$FE55,1,$FJ55),Capacity!$V$3:$V$258,0),2)+HM$9,255),Capacity!$S$3:$S$258,0),2)))</f>
        <v/>
      </c>
      <c r="HN56" t="str">
        <f>IF(HN55="","",IF($FI55="Y",0,INDEX(Capacity!$S$3:$T$258,MATCH(MOD(INDEX(Capacity!$V$3:$W$258,MATCH(INDEX($J55:$FE55,1,$FJ55),Capacity!$V$3:$V$258,0),2)+HN$9,255),Capacity!$S$3:$S$258,0),2)))</f>
        <v/>
      </c>
      <c r="HO56" t="str">
        <f>IF(HO55="","",IF($FI55="Y",0,INDEX(Capacity!$S$3:$T$258,MATCH(MOD(INDEX(Capacity!$V$3:$W$258,MATCH(INDEX($J55:$FE55,1,$FJ55),Capacity!$V$3:$V$258,0),2)+HO$9,255),Capacity!$S$3:$S$258,0),2)))</f>
        <v/>
      </c>
      <c r="HP56" t="str">
        <f>IF(HP55="","",IF($FI55="Y",0,INDEX(Capacity!$S$3:$T$258,MATCH(MOD(INDEX(Capacity!$V$3:$W$258,MATCH(INDEX($J55:$FE55,1,$FJ55),Capacity!$V$3:$V$258,0),2)+HP$9,255),Capacity!$S$3:$S$258,0),2)))</f>
        <v/>
      </c>
      <c r="HQ56" t="str">
        <f>IF(HQ55="","",IF($FI55="Y",0,INDEX(Capacity!$S$3:$T$258,MATCH(MOD(INDEX(Capacity!$V$3:$W$258,MATCH(INDEX($J55:$FE55,1,$FJ55),Capacity!$V$3:$V$258,0),2)+HQ$9,255),Capacity!$S$3:$S$258,0),2)))</f>
        <v/>
      </c>
      <c r="HR56" t="str">
        <f>IF(HR55="","",IF($FI55="Y",0,INDEX(Capacity!$S$3:$T$258,MATCH(MOD(INDEX(Capacity!$V$3:$W$258,MATCH(INDEX($J55:$FE55,1,$FJ55),Capacity!$V$3:$V$258,0),2)+HR$9,255),Capacity!$S$3:$S$258,0),2)))</f>
        <v/>
      </c>
      <c r="HS56" t="str">
        <f>IF(HS55="","",IF($FI55="Y",0,INDEX(Capacity!$S$3:$T$258,MATCH(MOD(INDEX(Capacity!$V$3:$W$258,MATCH(INDEX($J55:$FE55,1,$FJ55),Capacity!$V$3:$V$258,0),2)+HS$9,255),Capacity!$S$3:$S$258,0),2)))</f>
        <v/>
      </c>
      <c r="HT56" t="str">
        <f>IF(HT55="","",IF($FI55="Y",0,INDEX(Capacity!$S$3:$T$258,MATCH(MOD(INDEX(Capacity!$V$3:$W$258,MATCH(INDEX($J55:$FE55,1,$FJ55),Capacity!$V$3:$V$258,0),2)+HT$9,255),Capacity!$S$3:$S$258,0),2)))</f>
        <v/>
      </c>
      <c r="HU56" t="str">
        <f>IF(HU55="","",IF($FI55="Y",0,INDEX(Capacity!$S$3:$T$258,MATCH(MOD(INDEX(Capacity!$V$3:$W$258,MATCH(INDEX($J55:$FE55,1,$FJ55),Capacity!$V$3:$V$258,0),2)+HU$9,255),Capacity!$S$3:$S$258,0),2)))</f>
        <v/>
      </c>
      <c r="HV56" t="str">
        <f>IF(HV55="","",IF($FI55="Y",0,INDEX(Capacity!$S$3:$T$258,MATCH(MOD(INDEX(Capacity!$V$3:$W$258,MATCH(INDEX($J55:$FE55,1,$FJ55),Capacity!$V$3:$V$258,0),2)+HV$9,255),Capacity!$S$3:$S$258,0),2)))</f>
        <v/>
      </c>
      <c r="HW56" t="str">
        <f>IF(HW55="","",IF($FI55="Y",0,INDEX(Capacity!$S$3:$T$258,MATCH(MOD(INDEX(Capacity!$V$3:$W$258,MATCH(INDEX($J55:$FE55,1,$FJ55),Capacity!$V$3:$V$258,0),2)+HW$9,255),Capacity!$S$3:$S$258,0),2)))</f>
        <v/>
      </c>
      <c r="HX56" t="str">
        <f>IF(HX55="","",IF($FI55="Y",0,INDEX(Capacity!$S$3:$T$258,MATCH(MOD(INDEX(Capacity!$V$3:$W$258,MATCH(INDEX($J55:$FE55,1,$FJ55),Capacity!$V$3:$V$258,0),2)+HX$9,255),Capacity!$S$3:$S$258,0),2)))</f>
        <v/>
      </c>
      <c r="HY56" t="str">
        <f>IF(HY55="","",IF($FI55="Y",0,INDEX(Capacity!$S$3:$T$258,MATCH(MOD(INDEX(Capacity!$V$3:$W$258,MATCH(INDEX($J55:$FE55,1,$FJ55),Capacity!$V$3:$V$258,0),2)+HY$9,255),Capacity!$S$3:$S$258,0),2)))</f>
        <v/>
      </c>
      <c r="HZ56" t="str">
        <f>IF(HZ55="","",IF($FI55="Y",0,INDEX(Capacity!$S$3:$T$258,MATCH(MOD(INDEX(Capacity!$V$3:$W$258,MATCH(INDEX($J55:$FE55,1,$FJ55),Capacity!$V$3:$V$258,0),2)+HZ$9,255),Capacity!$S$3:$S$258,0),2)))</f>
        <v/>
      </c>
      <c r="IA56" t="str">
        <f>IF(IA55="","",IF($FI55="Y",0,INDEX(Capacity!$S$3:$T$258,MATCH(MOD(INDEX(Capacity!$V$3:$W$258,MATCH(INDEX($J55:$FE55,1,$FJ55),Capacity!$V$3:$V$258,0),2)+IA$9,255),Capacity!$S$3:$S$258,0),2)))</f>
        <v/>
      </c>
      <c r="IB56" t="str">
        <f>IF(IB55="","",IF($FI55="Y",0,INDEX(Capacity!$S$3:$T$258,MATCH(MOD(INDEX(Capacity!$V$3:$W$258,MATCH(INDEX($J55:$FE55,1,$FJ55),Capacity!$V$3:$V$258,0),2)+IB$9,255),Capacity!$S$3:$S$258,0),2)))</f>
        <v/>
      </c>
      <c r="IC56" t="str">
        <f>IF(IC55="","",IF($FI55="Y",0,INDEX(Capacity!$S$3:$T$258,MATCH(MOD(INDEX(Capacity!$V$3:$W$258,MATCH(INDEX($J55:$FE55,1,$FJ55),Capacity!$V$3:$V$258,0),2)+IC$9,255),Capacity!$S$3:$S$258,0),2)))</f>
        <v/>
      </c>
      <c r="ID56" t="str">
        <f>IF(ID55="","",IF($FI55="Y",0,INDEX(Capacity!$S$3:$T$258,MATCH(MOD(INDEX(Capacity!$V$3:$W$258,MATCH(INDEX($J55:$FE55,1,$FJ55),Capacity!$V$3:$V$258,0),2)+ID$9,255),Capacity!$S$3:$S$258,0),2)))</f>
        <v/>
      </c>
      <c r="IE56" t="str">
        <f>IF(IE55="","",IF($FI55="Y",0,INDEX(Capacity!$S$3:$T$258,MATCH(MOD(INDEX(Capacity!$V$3:$W$258,MATCH(INDEX($J55:$FE55,1,$FJ55),Capacity!$V$3:$V$258,0),2)+IE$9,255),Capacity!$S$3:$S$258,0),2)))</f>
        <v/>
      </c>
      <c r="IF56" t="str">
        <f>IF(IF55="","",IF($FI55="Y",0,INDEX(Capacity!$S$3:$T$258,MATCH(MOD(INDEX(Capacity!$V$3:$W$258,MATCH(INDEX($J55:$FE55,1,$FJ55),Capacity!$V$3:$V$258,0),2)+IF$9,255),Capacity!$S$3:$S$258,0),2)))</f>
        <v/>
      </c>
      <c r="IG56" t="str">
        <f>IF(IG55="","",IF($FI55="Y",0,INDEX(Capacity!$S$3:$T$258,MATCH(MOD(INDEX(Capacity!$V$3:$W$258,MATCH(INDEX($J55:$FE55,1,$FJ55),Capacity!$V$3:$V$258,0),2)+IG$9,255),Capacity!$S$3:$S$258,0),2)))</f>
        <v/>
      </c>
      <c r="IH56" t="str">
        <f>IF(IH55="","",IF($FI55="Y",0,INDEX(Capacity!$S$3:$T$258,MATCH(MOD(INDEX(Capacity!$V$3:$W$258,MATCH(INDEX($J55:$FE55,1,$FJ55),Capacity!$V$3:$V$258,0),2)+IH$9,255),Capacity!$S$3:$S$258,0),2)))</f>
        <v/>
      </c>
      <c r="II56" t="str">
        <f>IF(II55="","",IF($FI55="Y",0,INDEX(Capacity!$S$3:$T$258,MATCH(MOD(INDEX(Capacity!$V$3:$W$258,MATCH(INDEX($J55:$FE55,1,$FJ55),Capacity!$V$3:$V$258,0),2)+II$9,255),Capacity!$S$3:$S$258,0),2)))</f>
        <v/>
      </c>
      <c r="IJ56" t="str">
        <f>IF(IJ55="","",IF($FI55="Y",0,INDEX(Capacity!$S$3:$T$258,MATCH(MOD(INDEX(Capacity!$V$3:$W$258,MATCH(INDEX($J55:$FE55,1,$FJ55),Capacity!$V$3:$V$258,0),2)+IJ$9,255),Capacity!$S$3:$S$258,0),2)))</f>
        <v/>
      </c>
      <c r="IK56" t="str">
        <f>IF(IK55="","",IF($FI55="Y",0,INDEX(Capacity!$S$3:$T$258,MATCH(MOD(INDEX(Capacity!$V$3:$W$258,MATCH(INDEX($J55:$FE55,1,$FJ55),Capacity!$V$3:$V$258,0),2)+IK$9,255),Capacity!$S$3:$S$258,0),2)))</f>
        <v/>
      </c>
      <c r="IL56" t="str">
        <f>IF(IL55="","",IF($FI55="Y",0,INDEX(Capacity!$S$3:$T$258,MATCH(MOD(INDEX(Capacity!$V$3:$W$258,MATCH(INDEX($J55:$FE55,1,$FJ55),Capacity!$V$3:$V$258,0),2)+IL$9,255),Capacity!$S$3:$S$258,0),2)))</f>
        <v/>
      </c>
      <c r="IM56" t="str">
        <f>IF(IM55="","",IF($FI55="Y",0,INDEX(Capacity!$S$3:$T$258,MATCH(MOD(INDEX(Capacity!$V$3:$W$258,MATCH(INDEX($J55:$FE55,1,$FJ55),Capacity!$V$3:$V$258,0),2)+IM$9,255),Capacity!$S$3:$S$258,0),2)))</f>
        <v/>
      </c>
      <c r="IN56" t="str">
        <f>IF(IN55="","",IF($FI55="Y",0,INDEX(Capacity!$S$3:$T$258,MATCH(MOD(INDEX(Capacity!$V$3:$W$258,MATCH(INDEX($J55:$FE55,1,$FJ55),Capacity!$V$3:$V$258,0),2)+IN$9,255),Capacity!$S$3:$S$258,0),2)))</f>
        <v/>
      </c>
      <c r="IO56" t="str">
        <f>IF(IO55="","",IF($FI55="Y",0,INDEX(Capacity!$S$3:$T$258,MATCH(MOD(INDEX(Capacity!$V$3:$W$258,MATCH(INDEX($J55:$FE55,1,$FJ55),Capacity!$V$3:$V$258,0),2)+IO$9,255),Capacity!$S$3:$S$258,0),2)))</f>
        <v/>
      </c>
      <c r="IP56" t="str">
        <f>IF(IP55="","",IF($FI55="Y",0,INDEX(Capacity!$S$3:$T$258,MATCH(MOD(INDEX(Capacity!$V$3:$W$258,MATCH(INDEX($J55:$FE55,1,$FJ55),Capacity!$V$3:$V$258,0),2)+IP$9,255),Capacity!$S$3:$S$258,0),2)))</f>
        <v/>
      </c>
      <c r="IQ56" t="str">
        <f>IF(IQ55="","",IF($FI55="Y",0,INDEX(Capacity!$S$3:$T$258,MATCH(MOD(INDEX(Capacity!$V$3:$W$258,MATCH(INDEX($J55:$FE55,1,$FJ55),Capacity!$V$3:$V$258,0),2)+IQ$9,255),Capacity!$S$3:$S$258,0),2)))</f>
        <v/>
      </c>
      <c r="IR56" t="str">
        <f>IF(IR55="","",IF($FI55="Y",0,INDEX(Capacity!$S$3:$T$258,MATCH(MOD(INDEX(Capacity!$V$3:$W$258,MATCH(INDEX($J55:$FE55,1,$FJ55),Capacity!$V$3:$V$258,0),2)+IR$9,255),Capacity!$S$3:$S$258,0),2)))</f>
        <v/>
      </c>
      <c r="IS56" t="str">
        <f>IF(IS55="","",IF($FI55="Y",0,INDEX(Capacity!$S$3:$T$258,MATCH(MOD(INDEX(Capacity!$V$3:$W$258,MATCH(INDEX($J55:$FE55,1,$FJ55),Capacity!$V$3:$V$258,0),2)+IS$9,255),Capacity!$S$3:$S$258,0),2)))</f>
        <v/>
      </c>
      <c r="IT56" t="str">
        <f>IF(IT55="","",IF($FI55="Y",0,INDEX(Capacity!$S$3:$T$258,MATCH(MOD(INDEX(Capacity!$V$3:$W$258,MATCH(INDEX($J55:$FE55,1,$FJ55),Capacity!$V$3:$V$258,0),2)+IT$9,255),Capacity!$S$3:$S$258,0),2)))</f>
        <v/>
      </c>
      <c r="IU56" t="str">
        <f>IF(IU55="","",IF($FI55="Y",0,INDEX(Capacity!$S$3:$T$258,MATCH(MOD(INDEX(Capacity!$V$3:$W$258,MATCH(INDEX($J55:$FE55,1,$FJ55),Capacity!$V$3:$V$258,0),2)+IU$9,255),Capacity!$S$3:$S$258,0),2)))</f>
        <v/>
      </c>
      <c r="IV56" t="str">
        <f>IF(IV55="","",IF($FI55="Y",0,INDEX(Capacity!$S$3:$T$258,MATCH(MOD(INDEX(Capacity!$V$3:$W$258,MATCH(INDEX($J55:$FE55,1,$FJ55),Capacity!$V$3:$V$258,0),2)+IV$9,255),Capacity!$S$3:$S$258,0),2)))</f>
        <v/>
      </c>
      <c r="IW56" t="str">
        <f>IF(IW55="","",IF($FI55="Y",0,INDEX(Capacity!$S$3:$T$258,MATCH(MOD(INDEX(Capacity!$V$3:$W$258,MATCH(INDEX($J55:$FE55,1,$FJ55),Capacity!$V$3:$V$258,0),2)+IW$9,255),Capacity!$S$3:$S$258,0),2)))</f>
        <v/>
      </c>
      <c r="IX56" t="str">
        <f>IF(IX55="","",IF($FI55="Y",0,INDEX(Capacity!$S$3:$T$258,MATCH(MOD(INDEX(Capacity!$V$3:$W$258,MATCH(INDEX($J55:$FE55,1,$FJ55),Capacity!$V$3:$V$258,0),2)+IX$9,255),Capacity!$S$3:$S$258,0),2)))</f>
        <v/>
      </c>
      <c r="IY56" t="str">
        <f>IF(IY55="","",IF($FI55="Y",0,INDEX(Capacity!$S$3:$T$258,MATCH(MOD(INDEX(Capacity!$V$3:$W$258,MATCH(INDEX($J55:$FE55,1,$FJ55),Capacity!$V$3:$V$258,0),2)+IY$9,255),Capacity!$S$3:$S$258,0),2)))</f>
        <v/>
      </c>
      <c r="IZ56" t="str">
        <f>IF(IZ55="","",IF($FI55="Y",0,INDEX(Capacity!$S$3:$T$258,MATCH(MOD(INDEX(Capacity!$V$3:$W$258,MATCH(INDEX($J55:$FE55,1,$FJ55),Capacity!$V$3:$V$258,0),2)+IZ$9,255),Capacity!$S$3:$S$258,0),2)))</f>
        <v/>
      </c>
      <c r="JA56" t="str">
        <f>IF(JA55="","",IF($FI55="Y",0,INDEX(Capacity!$S$3:$T$258,MATCH(MOD(INDEX(Capacity!$V$3:$W$258,MATCH(INDEX($J55:$FE55,1,$FJ55),Capacity!$V$3:$V$258,0),2)+JA$9,255),Capacity!$S$3:$S$258,0),2)))</f>
        <v/>
      </c>
      <c r="JB56" t="str">
        <f>IF(JB55="","",IF($FI55="Y",0,INDEX(Capacity!$S$3:$T$258,MATCH(MOD(INDEX(Capacity!$V$3:$W$258,MATCH(INDEX($J55:$FE55,1,$FJ55),Capacity!$V$3:$V$258,0),2)+JB$9,255),Capacity!$S$3:$S$258,0),2)))</f>
        <v/>
      </c>
      <c r="JC56" t="str">
        <f>IF(JC55="","",IF($FI55="Y",0,INDEX(Capacity!$S$3:$T$258,MATCH(MOD(INDEX(Capacity!$V$3:$W$258,MATCH(INDEX($J55:$FE55,1,$FJ55),Capacity!$V$3:$V$258,0),2)+JC$9,255),Capacity!$S$3:$S$258,0),2)))</f>
        <v/>
      </c>
      <c r="JD56" t="str">
        <f>IF(JD55="","",IF($FI55="Y",0,INDEX(Capacity!$S$3:$T$258,MATCH(MOD(INDEX(Capacity!$V$3:$W$258,MATCH(INDEX($J55:$FE55,1,$FJ55),Capacity!$V$3:$V$258,0),2)+JD$9,255),Capacity!$S$3:$S$258,0),2)))</f>
        <v/>
      </c>
      <c r="JE56" t="str">
        <f>IF(JE55="","",IF($FI55="Y",0,INDEX(Capacity!$S$3:$T$258,MATCH(MOD(INDEX(Capacity!$V$3:$W$258,MATCH(INDEX($J55:$FE55,1,$FJ55),Capacity!$V$3:$V$258,0),2)+JE$9,255),Capacity!$S$3:$S$258,0),2)))</f>
        <v/>
      </c>
      <c r="JF56" t="str">
        <f>IF(JF55="","",IF($FI55="Y",0,INDEX(Capacity!$S$3:$T$258,MATCH(MOD(INDEX(Capacity!$V$3:$W$258,MATCH(INDEX($J55:$FE55,1,$FJ55),Capacity!$V$3:$V$258,0),2)+JF$9,255),Capacity!$S$3:$S$258,0),2)))</f>
        <v/>
      </c>
      <c r="JG56" t="str">
        <f>IF(JG55="","",IF($FI55="Y",0,INDEX(Capacity!$S$3:$T$258,MATCH(MOD(INDEX(Capacity!$V$3:$W$258,MATCH(INDEX($J55:$FE55,1,$FJ55),Capacity!$V$3:$V$258,0),2)+JG$9,255),Capacity!$S$3:$S$258,0),2)))</f>
        <v/>
      </c>
      <c r="JH56" t="str">
        <f>IF(JH55="","",IF($FI55="Y",0,INDEX(Capacity!$S$3:$T$258,MATCH(MOD(INDEX(Capacity!$V$3:$W$258,MATCH(INDEX($J55:$FE55,1,$FJ55),Capacity!$V$3:$V$258,0),2)+JH$9,255),Capacity!$S$3:$S$258,0),2)))</f>
        <v/>
      </c>
      <c r="JI56" t="str">
        <f>IF(JI55="","",IF($FI55="Y",0,INDEX(Capacity!$S$3:$T$258,MATCH(MOD(INDEX(Capacity!$V$3:$W$258,MATCH(INDEX($J55:$FE55,1,$FJ55),Capacity!$V$3:$V$258,0),2)+JI$9,255),Capacity!$S$3:$S$258,0),2)))</f>
        <v/>
      </c>
      <c r="JJ56" t="str">
        <f>IF(JJ55="","",IF($FI55="Y",0,INDEX(Capacity!$S$3:$T$258,MATCH(MOD(INDEX(Capacity!$V$3:$W$258,MATCH(INDEX($J55:$FE55,1,$FJ55),Capacity!$V$3:$V$258,0),2)+JJ$9,255),Capacity!$S$3:$S$258,0),2)))</f>
        <v/>
      </c>
      <c r="JK56" t="str">
        <f>IF(JK55="","",IF($FI55="Y",0,INDEX(Capacity!$S$3:$T$258,MATCH(MOD(INDEX(Capacity!$V$3:$W$258,MATCH(INDEX($J55:$FE55,1,$FJ55),Capacity!$V$3:$V$258,0),2)+JK$9,255),Capacity!$S$3:$S$258,0),2)))</f>
        <v/>
      </c>
      <c r="JL56" t="str">
        <f>IF(JL55="","",IF($FI55="Y",0,INDEX(Capacity!$S$3:$T$258,MATCH(MOD(INDEX(Capacity!$V$3:$W$258,MATCH(INDEX($J55:$FE55,1,$FJ55),Capacity!$V$3:$V$258,0),2)+JL$9,255),Capacity!$S$3:$S$258,0),2)))</f>
        <v/>
      </c>
      <c r="JM56" t="str">
        <f>IF(JM55="","",IF($FI55="Y",0,INDEX(Capacity!$S$3:$T$258,MATCH(MOD(INDEX(Capacity!$V$3:$W$258,MATCH(INDEX($J55:$FE55,1,$FJ55),Capacity!$V$3:$V$258,0),2)+JM$9,255),Capacity!$S$3:$S$258,0),2)))</f>
        <v/>
      </c>
      <c r="JN56" t="str">
        <f>IF(JN55="","",IF($FI55="Y",0,INDEX(Capacity!$S$3:$T$258,MATCH(MOD(INDEX(Capacity!$V$3:$W$258,MATCH(INDEX($J55:$FE55,1,$FJ55),Capacity!$V$3:$V$258,0),2)+JN$9,255),Capacity!$S$3:$S$258,0),2)))</f>
        <v/>
      </c>
      <c r="JO56" t="str">
        <f>IF(JO55="","",IF($FI55="Y",0,INDEX(Capacity!$S$3:$T$258,MATCH(MOD(INDEX(Capacity!$V$3:$W$258,MATCH(INDEX($J55:$FE55,1,$FJ55),Capacity!$V$3:$V$258,0),2)+JO$9,255),Capacity!$S$3:$S$258,0),2)))</f>
        <v/>
      </c>
      <c r="JP56" t="str">
        <f>IF(JP55="","",IF($FI55="Y",0,INDEX(Capacity!$S$3:$T$258,MATCH(MOD(INDEX(Capacity!$V$3:$W$258,MATCH(INDEX($J55:$FE55,1,$FJ55),Capacity!$V$3:$V$258,0),2)+JP$9,255),Capacity!$S$3:$S$258,0),2)))</f>
        <v/>
      </c>
      <c r="JQ56" t="str">
        <f>IF(JQ55="","",IF($FI55="Y",0,INDEX(Capacity!$S$3:$T$258,MATCH(MOD(INDEX(Capacity!$V$3:$W$258,MATCH(INDEX($J55:$FE55,1,$FJ55),Capacity!$V$3:$V$258,0),2)+JQ$9,255),Capacity!$S$3:$S$258,0),2)))</f>
        <v/>
      </c>
      <c r="JR56" t="str">
        <f>IF(JR55="","",IF($FI55="Y",0,INDEX(Capacity!$S$3:$T$258,MATCH(MOD(INDEX(Capacity!$V$3:$W$258,MATCH(INDEX($J55:$FE55,1,$FJ55),Capacity!$V$3:$V$258,0),2)+JR$9,255),Capacity!$S$3:$S$258,0),2)))</f>
        <v/>
      </c>
      <c r="JS56" t="str">
        <f>IF(JS55="","",IF($FI55="Y",0,INDEX(Capacity!$S$3:$T$258,MATCH(MOD(INDEX(Capacity!$V$3:$W$258,MATCH(INDEX($J55:$FE55,1,$FJ55),Capacity!$V$3:$V$258,0),2)+JS$9,255),Capacity!$S$3:$S$258,0),2)))</f>
        <v/>
      </c>
      <c r="JT56" t="str">
        <f>IF(JT55="","",IF($FI55="Y",0,INDEX(Capacity!$S$3:$T$258,MATCH(MOD(INDEX(Capacity!$V$3:$W$258,MATCH(INDEX($J55:$FE55,1,$FJ55),Capacity!$V$3:$V$258,0),2)+JT$9,255),Capacity!$S$3:$S$258,0),2)))</f>
        <v/>
      </c>
      <c r="JU56" t="str">
        <f>IF(JU55="","",IF($FI55="Y",0,INDEX(Capacity!$S$3:$T$258,MATCH(MOD(INDEX(Capacity!$V$3:$W$258,MATCH(INDEX($J55:$FE55,1,$FJ55),Capacity!$V$3:$V$258,0),2)+JU$9,255),Capacity!$S$3:$S$258,0),2)))</f>
        <v/>
      </c>
      <c r="JV56" t="str">
        <f>IF(JV55="","",IF($FI55="Y",0,INDEX(Capacity!$S$3:$T$258,MATCH(MOD(INDEX(Capacity!$V$3:$W$258,MATCH(INDEX($J55:$FE55,1,$FJ55),Capacity!$V$3:$V$258,0),2)+JV$9,255),Capacity!$S$3:$S$258,0),2)))</f>
        <v/>
      </c>
      <c r="JW56" t="str">
        <f>IF(JW55="","",IF($FI55="Y",0,INDEX(Capacity!$S$3:$T$258,MATCH(MOD(INDEX(Capacity!$V$3:$W$258,MATCH(INDEX($J55:$FE55,1,$FJ55),Capacity!$V$3:$V$258,0),2)+JW$9,255),Capacity!$S$3:$S$258,0),2)))</f>
        <v/>
      </c>
      <c r="JX56" t="str">
        <f>IF(JX55="","",IF($FI55="Y",0,INDEX(Capacity!$S$3:$T$258,MATCH(MOD(INDEX(Capacity!$V$3:$W$258,MATCH(INDEX($J55:$FE55,1,$FJ55),Capacity!$V$3:$V$258,0),2)+JX$9,255),Capacity!$S$3:$S$258,0),2)))</f>
        <v/>
      </c>
      <c r="JY56" t="str">
        <f>IF(JY55="","",IF($FI55="Y",0,INDEX(Capacity!$S$3:$T$258,MATCH(MOD(INDEX(Capacity!$V$3:$W$258,MATCH(INDEX($J55:$FE55,1,$FJ55),Capacity!$V$3:$V$258,0),2)+JY$9,255),Capacity!$S$3:$S$258,0),2)))</f>
        <v/>
      </c>
      <c r="JZ56" t="str">
        <f>IF(JZ55="","",IF($FI55="Y",0,INDEX(Capacity!$S$3:$T$258,MATCH(MOD(INDEX(Capacity!$V$3:$W$258,MATCH(INDEX($J55:$FE55,1,$FJ55),Capacity!$V$3:$V$258,0),2)+JZ$9,255),Capacity!$S$3:$S$258,0),2)))</f>
        <v/>
      </c>
      <c r="KA56" t="str">
        <f>IF(KA55="","",IF($FI55="Y",0,INDEX(Capacity!$S$3:$T$258,MATCH(MOD(INDEX(Capacity!$V$3:$W$258,MATCH(INDEX($J55:$FE55,1,$FJ55),Capacity!$V$3:$V$258,0),2)+KA$9,255),Capacity!$S$3:$S$258,0),2)))</f>
        <v/>
      </c>
      <c r="KB56" t="str">
        <f>IF(KB55="","",IF($FI55="Y",0,INDEX(Capacity!$S$3:$T$258,MATCH(MOD(INDEX(Capacity!$V$3:$W$258,MATCH(INDEX($J55:$FE55,1,$FJ55),Capacity!$V$3:$V$258,0),2)+KB$9,255),Capacity!$S$3:$S$258,0),2)))</f>
        <v/>
      </c>
      <c r="KC56" t="str">
        <f>IF(KC55="","",IF($FI55="Y",0,INDEX(Capacity!$S$3:$T$258,MATCH(MOD(INDEX(Capacity!$V$3:$W$258,MATCH(INDEX($J55:$FE55,1,$FJ55),Capacity!$V$3:$V$258,0),2)+KC$9,255),Capacity!$S$3:$S$258,0),2)))</f>
        <v/>
      </c>
      <c r="KD56" t="str">
        <f>IF(KD55="","",IF($FI55="Y",0,INDEX(Capacity!$S$3:$T$258,MATCH(MOD(INDEX(Capacity!$V$3:$W$258,MATCH(INDEX($J55:$FE55,1,$FJ55),Capacity!$V$3:$V$258,0),2)+KD$9,255),Capacity!$S$3:$S$258,0),2)))</f>
        <v/>
      </c>
      <c r="KE56" t="str">
        <f>IF(KE55="","",IF($FI55="Y",0,INDEX(Capacity!$S$3:$T$258,MATCH(MOD(INDEX(Capacity!$V$3:$W$258,MATCH(INDEX($J55:$FE55,1,$FJ55),Capacity!$V$3:$V$258,0),2)+KE$9,255),Capacity!$S$3:$S$258,0),2)))</f>
        <v/>
      </c>
      <c r="KF56" t="str">
        <f>IF(KF55="","",IF($FI55="Y",0,INDEX(Capacity!$S$3:$T$258,MATCH(MOD(INDEX(Capacity!$V$3:$W$258,MATCH(INDEX($J55:$FE55,1,$FJ55),Capacity!$V$3:$V$258,0),2)+KF$9,255),Capacity!$S$3:$S$258,0),2)))</f>
        <v/>
      </c>
      <c r="KG56" t="str">
        <f>IF(KG55="","",IF($FI55="Y",0,INDEX(Capacity!$S$3:$T$258,MATCH(MOD(INDEX(Capacity!$V$3:$W$258,MATCH(INDEX($J55:$FE55,1,$FJ55),Capacity!$V$3:$V$258,0),2)+KG$9,255),Capacity!$S$3:$S$258,0),2)))</f>
        <v/>
      </c>
      <c r="KH56" t="str">
        <f>IF(KH55="","",IF($FI55="Y",0,INDEX(Capacity!$S$3:$T$258,MATCH(MOD(INDEX(Capacity!$V$3:$W$258,MATCH(INDEX($J55:$FE55,1,$FJ55),Capacity!$V$3:$V$258,0),2)+KH$9,255),Capacity!$S$3:$S$258,0),2)))</f>
        <v/>
      </c>
      <c r="KI56" t="str">
        <f>IF(KI55="","",IF($FI55="Y",0,INDEX(Capacity!$S$3:$T$258,MATCH(MOD(INDEX(Capacity!$V$3:$W$258,MATCH(INDEX($J55:$FE55,1,$FJ55),Capacity!$V$3:$V$258,0),2)+KI$9,255),Capacity!$S$3:$S$258,0),2)))</f>
        <v/>
      </c>
      <c r="KJ56" t="str">
        <f>IF(KJ55="","",IF($FI55="Y",0,INDEX(Capacity!$S$3:$T$258,MATCH(MOD(INDEX(Capacity!$V$3:$W$258,MATCH(INDEX($J55:$FE55,1,$FJ55),Capacity!$V$3:$V$258,0),2)+KJ$9,255),Capacity!$S$3:$S$258,0),2)))</f>
        <v/>
      </c>
      <c r="KK56" t="str">
        <f>IF(KK55="","",IF($FI55="Y",0,INDEX(Capacity!$S$3:$T$258,MATCH(MOD(INDEX(Capacity!$V$3:$W$258,MATCH(INDEX($J55:$FE55,1,$FJ55),Capacity!$V$3:$V$258,0),2)+KK$9,255),Capacity!$S$3:$S$258,0),2)))</f>
        <v/>
      </c>
      <c r="KL56" t="str">
        <f>IF(KL55="","",IF($FI55="Y",0,INDEX(Capacity!$S$3:$T$258,MATCH(MOD(INDEX(Capacity!$V$3:$W$258,MATCH(INDEX($J55:$FE55,1,$FJ55),Capacity!$V$3:$V$258,0),2)+KL$9,255),Capacity!$S$3:$S$258,0),2)))</f>
        <v/>
      </c>
      <c r="KM56" t="str">
        <f>IF(KM55="","",IF($FI55="Y",0,INDEX(Capacity!$S$3:$T$258,MATCH(MOD(INDEX(Capacity!$V$3:$W$258,MATCH(INDEX($J55:$FE55,1,$FJ55),Capacity!$V$3:$V$258,0),2)+KM$9,255),Capacity!$S$3:$S$258,0),2)))</f>
        <v/>
      </c>
      <c r="KN56" t="str">
        <f>IF(KN55="","",IF($FI55="Y",0,INDEX(Capacity!$S$3:$T$258,MATCH(MOD(INDEX(Capacity!$V$3:$W$258,MATCH(INDEX($J55:$FE55,1,$FJ55),Capacity!$V$3:$V$258,0),2)+KN$9,255),Capacity!$S$3:$S$258,0),2)))</f>
        <v/>
      </c>
      <c r="KO56" t="str">
        <f>IF(KO55="","",IF($FI55="Y",0,INDEX(Capacity!$S$3:$T$258,MATCH(MOD(INDEX(Capacity!$V$3:$W$258,MATCH(INDEX($J55:$FE55,1,$FJ55),Capacity!$V$3:$V$258,0),2)+KO$9,255),Capacity!$S$3:$S$258,0),2)))</f>
        <v/>
      </c>
      <c r="KP56" t="str">
        <f>IF(KP55="","",IF($FI55="Y",0,INDEX(Capacity!$S$3:$T$258,MATCH(MOD(INDEX(Capacity!$V$3:$W$258,MATCH(INDEX($J55:$FE55,1,$FJ55),Capacity!$V$3:$V$258,0),2)+KP$9,255),Capacity!$S$3:$S$258,0),2)))</f>
        <v/>
      </c>
      <c r="KQ56" t="str">
        <f>IF(KQ55="","",IF($FI55="Y",0,INDEX(Capacity!$S$3:$T$258,MATCH(MOD(INDEX(Capacity!$V$3:$W$258,MATCH(INDEX($J55:$FE55,1,$FJ55),Capacity!$V$3:$V$258,0),2)+KQ$9,255),Capacity!$S$3:$S$258,0),2)))</f>
        <v/>
      </c>
      <c r="KR56" t="str">
        <f>IF(KR55="","",IF($FI55="Y",0,INDEX(Capacity!$S$3:$T$258,MATCH(MOD(INDEX(Capacity!$V$3:$W$258,MATCH(INDEX($J55:$FE55,1,$FJ55),Capacity!$V$3:$V$258,0),2)+KR$9,255),Capacity!$S$3:$S$258,0),2)))</f>
        <v/>
      </c>
      <c r="KS56" t="str">
        <f>IF(KS55="","",IF($FI55="Y",0,INDEX(Capacity!$S$3:$T$258,MATCH(MOD(INDEX(Capacity!$V$3:$W$258,MATCH(INDEX($J55:$FE55,1,$FJ55),Capacity!$V$3:$V$258,0),2)+KS$9,255),Capacity!$S$3:$S$258,0),2)))</f>
        <v/>
      </c>
      <c r="KT56" t="str">
        <f>IF(KT55="","",IF($FI55="Y",0,INDEX(Capacity!$S$3:$T$258,MATCH(MOD(INDEX(Capacity!$V$3:$W$258,MATCH(INDEX($J55:$FE55,1,$FJ55),Capacity!$V$3:$V$258,0),2)+KT$9,255),Capacity!$S$3:$S$258,0),2)))</f>
        <v/>
      </c>
      <c r="KU56" t="str">
        <f>IF(KU55="","",IF($FI55="Y",0,INDEX(Capacity!$S$3:$T$258,MATCH(MOD(INDEX(Capacity!$V$3:$W$258,MATCH(INDEX($J55:$FE55,1,$FJ55),Capacity!$V$3:$V$258,0),2)+KU$9,255),Capacity!$S$3:$S$258,0),2)))</f>
        <v/>
      </c>
      <c r="KV56" t="str">
        <f>IF(KV55="","",IF($FI55="Y",0,INDEX(Capacity!$S$3:$T$258,MATCH(MOD(INDEX(Capacity!$V$3:$W$258,MATCH(INDEX($J55:$FE55,1,$FJ55),Capacity!$V$3:$V$258,0),2)+KV$9,255),Capacity!$S$3:$S$258,0),2)))</f>
        <v/>
      </c>
      <c r="KW56" t="str">
        <f>IF(KW55="","",IF($FI55="Y",0,INDEX(Capacity!$S$3:$T$258,MATCH(MOD(INDEX(Capacity!$V$3:$W$258,MATCH(INDEX($J55:$FE55,1,$FJ55),Capacity!$V$3:$V$258,0),2)+KW$9,255),Capacity!$S$3:$S$258,0),2)))</f>
        <v/>
      </c>
      <c r="KX56" t="str">
        <f>IF(KX55="","",IF($FI55="Y",0,INDEX(Capacity!$S$3:$T$258,MATCH(MOD(INDEX(Capacity!$V$3:$W$258,MATCH(INDEX($J55:$FE55,1,$FJ55),Capacity!$V$3:$V$258,0),2)+KX$9,255),Capacity!$S$3:$S$258,0),2)))</f>
        <v/>
      </c>
      <c r="KY56" t="str">
        <f>IF(KY55="","",IF($FI55="Y",0,INDEX(Capacity!$S$3:$T$258,MATCH(MOD(INDEX(Capacity!$V$3:$W$258,MATCH(INDEX($J55:$FE55,1,$FJ55),Capacity!$V$3:$V$258,0),2)+KY$9,255),Capacity!$S$3:$S$258,0),2)))</f>
        <v/>
      </c>
      <c r="KZ56" t="str">
        <f>IF(KZ55="","",IF($FI55="Y",0,INDEX(Capacity!$S$3:$T$258,MATCH(MOD(INDEX(Capacity!$V$3:$W$258,MATCH(INDEX($J55:$FE55,1,$FJ55),Capacity!$V$3:$V$258,0),2)+KZ$9,255),Capacity!$S$3:$S$258,0),2)))</f>
        <v/>
      </c>
      <c r="LA56" t="str">
        <f>IF(LA55="","",IF($FI55="Y",0,INDEX(Capacity!$S$3:$T$258,MATCH(MOD(INDEX(Capacity!$V$3:$W$258,MATCH(INDEX($J55:$FE55,1,$FJ55),Capacity!$V$3:$V$258,0),2)+LA$9,255),Capacity!$S$3:$S$258,0),2)))</f>
        <v/>
      </c>
      <c r="LB56" t="str">
        <f>IF(LB55="","",IF($FI55="Y",0,INDEX(Capacity!$S$3:$T$258,MATCH(MOD(INDEX(Capacity!$V$3:$W$258,MATCH(INDEX($J55:$FE55,1,$FJ55),Capacity!$V$3:$V$258,0),2)+LB$9,255),Capacity!$S$3:$S$258,0),2)))</f>
        <v/>
      </c>
      <c r="LC56" t="str">
        <f>IF(LC55="","",IF($FI55="Y",0,INDEX(Capacity!$S$3:$T$258,MATCH(MOD(INDEX(Capacity!$V$3:$W$258,MATCH(INDEX($J55:$FE55,1,$FJ55),Capacity!$V$3:$V$258,0),2)+LC$9,255),Capacity!$S$3:$S$258,0),2)))</f>
        <v/>
      </c>
      <c r="LD56" t="str">
        <f>IF(LD55="","",IF($FI55="Y",0,INDEX(Capacity!$S$3:$T$258,MATCH(MOD(INDEX(Capacity!$V$3:$W$258,MATCH(INDEX($J55:$FE55,1,$FJ55),Capacity!$V$3:$V$258,0),2)+LD$9,255),Capacity!$S$3:$S$258,0),2)))</f>
        <v/>
      </c>
      <c r="LE56" t="str">
        <f>IF(LE55="","",IF($FI55="Y",0,INDEX(Capacity!$S$3:$T$258,MATCH(MOD(INDEX(Capacity!$V$3:$W$258,MATCH(INDEX($J55:$FE55,1,$FJ55),Capacity!$V$3:$V$258,0),2)+LE$9,255),Capacity!$S$3:$S$258,0),2)))</f>
        <v/>
      </c>
      <c r="LF56" t="str">
        <f>IF(LF55="","",IF($FI55="Y",0,INDEX(Capacity!$S$3:$T$258,MATCH(MOD(INDEX(Capacity!$V$3:$W$258,MATCH(INDEX($J55:$FE55,1,$FJ55),Capacity!$V$3:$V$258,0),2)+LF$9,255),Capacity!$S$3:$S$258,0),2)))</f>
        <v/>
      </c>
      <c r="LG56" t="str">
        <f>IF(LG55="","",IF($FI55="Y",0,INDEX(Capacity!$S$3:$T$258,MATCH(MOD(INDEX(Capacity!$V$3:$W$258,MATCH(INDEX($J55:$FE55,1,$FJ55),Capacity!$V$3:$V$258,0),2)+LG$9,255),Capacity!$S$3:$S$258,0),2)))</f>
        <v/>
      </c>
      <c r="LH56" t="str">
        <f>IF(LH55="","",IF($FI55="Y",0,INDEX(Capacity!$S$3:$T$258,MATCH(MOD(INDEX(Capacity!$V$3:$W$258,MATCH(INDEX($J55:$FE55,1,$FJ55),Capacity!$V$3:$V$258,0),2)+LH$9,255),Capacity!$S$3:$S$258,0),2)))</f>
        <v/>
      </c>
    </row>
    <row r="57" spans="9:320" x14ac:dyDescent="0.25">
      <c r="I57" s="7">
        <f t="shared" si="26"/>
        <v>48</v>
      </c>
      <c r="J57" t="str">
        <f t="shared" si="58"/>
        <v/>
      </c>
      <c r="K57" t="str">
        <f t="shared" si="58"/>
        <v/>
      </c>
      <c r="L57" t="str">
        <f t="shared" si="58"/>
        <v/>
      </c>
      <c r="M57" t="str">
        <f t="shared" si="58"/>
        <v/>
      </c>
      <c r="N57" t="str">
        <f t="shared" si="58"/>
        <v/>
      </c>
      <c r="O57" t="str">
        <f t="shared" si="58"/>
        <v/>
      </c>
      <c r="P57" t="str">
        <f t="shared" si="58"/>
        <v/>
      </c>
      <c r="Q57" t="str">
        <f t="shared" si="58"/>
        <v/>
      </c>
      <c r="R57" t="str">
        <f t="shared" si="58"/>
        <v/>
      </c>
      <c r="S57" t="str">
        <f t="shared" si="58"/>
        <v/>
      </c>
      <c r="T57" t="str">
        <f t="shared" si="58"/>
        <v/>
      </c>
      <c r="U57" t="str">
        <f t="shared" si="58"/>
        <v/>
      </c>
      <c r="V57" t="str">
        <f t="shared" si="58"/>
        <v/>
      </c>
      <c r="W57" t="str">
        <f t="shared" si="58"/>
        <v/>
      </c>
      <c r="X57" t="str">
        <f t="shared" si="58"/>
        <v/>
      </c>
      <c r="Y57" t="str">
        <f t="shared" si="56"/>
        <v/>
      </c>
      <c r="Z57" t="str">
        <f t="shared" si="56"/>
        <v/>
      </c>
      <c r="AA57" t="str">
        <f t="shared" si="56"/>
        <v/>
      </c>
      <c r="AB57" t="str">
        <f t="shared" si="56"/>
        <v/>
      </c>
      <c r="AC57" t="str">
        <f t="shared" si="56"/>
        <v/>
      </c>
      <c r="AD57" t="str">
        <f t="shared" si="56"/>
        <v/>
      </c>
      <c r="AE57" t="str">
        <f t="shared" si="56"/>
        <v/>
      </c>
      <c r="AF57" t="str">
        <f t="shared" si="56"/>
        <v/>
      </c>
      <c r="AG57" t="str">
        <f t="shared" si="56"/>
        <v/>
      </c>
      <c r="AH57" t="str">
        <f t="shared" si="56"/>
        <v/>
      </c>
      <c r="AI57" t="str">
        <f t="shared" si="56"/>
        <v/>
      </c>
      <c r="AJ57" t="str">
        <f t="shared" si="56"/>
        <v/>
      </c>
      <c r="AK57" t="str">
        <f t="shared" si="56"/>
        <v/>
      </c>
      <c r="AL57" t="str">
        <f t="shared" si="56"/>
        <v/>
      </c>
      <c r="AM57" t="str">
        <f t="shared" si="56"/>
        <v/>
      </c>
      <c r="AN57" t="str">
        <f t="shared" si="56"/>
        <v/>
      </c>
      <c r="AO57" t="str">
        <f t="shared" si="60"/>
        <v/>
      </c>
      <c r="AP57" t="str">
        <f t="shared" si="53"/>
        <v/>
      </c>
      <c r="AQ57" t="str">
        <f t="shared" si="53"/>
        <v/>
      </c>
      <c r="AR57" t="str">
        <f t="shared" si="53"/>
        <v/>
      </c>
      <c r="AS57" t="str">
        <f t="shared" si="53"/>
        <v/>
      </c>
      <c r="AT57" t="str">
        <f t="shared" si="53"/>
        <v/>
      </c>
      <c r="AU57" t="str">
        <f t="shared" si="53"/>
        <v/>
      </c>
      <c r="AV57" t="str">
        <f t="shared" si="53"/>
        <v/>
      </c>
      <c r="AW57" t="str">
        <f t="shared" si="53"/>
        <v/>
      </c>
      <c r="AX57" t="str">
        <f t="shared" si="53"/>
        <v/>
      </c>
      <c r="AY57" t="str">
        <f t="shared" si="53"/>
        <v/>
      </c>
      <c r="AZ57" t="str">
        <f t="shared" si="53"/>
        <v/>
      </c>
      <c r="BA57" t="str">
        <f t="shared" si="53"/>
        <v/>
      </c>
      <c r="BB57" t="str">
        <f t="shared" si="53"/>
        <v/>
      </c>
      <c r="BC57" t="str">
        <f t="shared" si="53"/>
        <v/>
      </c>
      <c r="BD57" t="str">
        <f t="shared" si="53"/>
        <v/>
      </c>
      <c r="BE57">
        <f t="shared" si="51"/>
        <v>0</v>
      </c>
      <c r="BF57">
        <f t="shared" si="51"/>
        <v>111</v>
      </c>
      <c r="BG57">
        <f t="shared" si="51"/>
        <v>247</v>
      </c>
      <c r="BH57">
        <f t="shared" si="51"/>
        <v>49</v>
      </c>
      <c r="BI57">
        <f t="shared" si="51"/>
        <v>9</v>
      </c>
      <c r="BJ57">
        <f t="shared" si="51"/>
        <v>54</v>
      </c>
      <c r="BK57">
        <f t="shared" si="51"/>
        <v>130</v>
      </c>
      <c r="BL57">
        <f t="shared" si="51"/>
        <v>42</v>
      </c>
      <c r="BM57">
        <f t="shared" si="51"/>
        <v>149</v>
      </c>
      <c r="BN57">
        <f t="shared" si="51"/>
        <v>76</v>
      </c>
      <c r="BO57">
        <f t="shared" si="51"/>
        <v>251</v>
      </c>
      <c r="BP57">
        <f t="shared" si="51"/>
        <v>0</v>
      </c>
      <c r="BQ57">
        <f t="shared" si="51"/>
        <v>0</v>
      </c>
      <c r="BR57">
        <f t="shared" si="51"/>
        <v>0</v>
      </c>
      <c r="BS57">
        <f t="shared" si="51"/>
        <v>0</v>
      </c>
      <c r="BT57">
        <f t="shared" si="51"/>
        <v>0</v>
      </c>
      <c r="BU57">
        <f t="shared" si="51"/>
        <v>0</v>
      </c>
      <c r="BV57">
        <f t="shared" si="55"/>
        <v>0</v>
      </c>
      <c r="BW57">
        <f t="shared" si="55"/>
        <v>0</v>
      </c>
      <c r="BX57">
        <f t="shared" si="55"/>
        <v>0</v>
      </c>
      <c r="BY57">
        <f t="shared" si="55"/>
        <v>0</v>
      </c>
      <c r="BZ57">
        <f t="shared" si="55"/>
        <v>0</v>
      </c>
      <c r="CA57">
        <f t="shared" si="55"/>
        <v>0</v>
      </c>
      <c r="CB57">
        <f t="shared" si="55"/>
        <v>0</v>
      </c>
      <c r="CC57">
        <f t="shared" si="55"/>
        <v>0</v>
      </c>
      <c r="CD57">
        <f t="shared" si="55"/>
        <v>0</v>
      </c>
      <c r="CE57">
        <f t="shared" si="55"/>
        <v>0</v>
      </c>
      <c r="CF57">
        <f t="shared" si="55"/>
        <v>0</v>
      </c>
      <c r="CG57">
        <f t="shared" si="55"/>
        <v>0</v>
      </c>
      <c r="CH57">
        <f t="shared" si="55"/>
        <v>0</v>
      </c>
      <c r="CI57">
        <f t="shared" si="55"/>
        <v>0</v>
      </c>
      <c r="CJ57">
        <f t="shared" si="55"/>
        <v>0</v>
      </c>
      <c r="CK57">
        <f t="shared" si="55"/>
        <v>0</v>
      </c>
      <c r="CL57">
        <f t="shared" si="59"/>
        <v>0</v>
      </c>
      <c r="CM57">
        <f t="shared" si="59"/>
        <v>0</v>
      </c>
      <c r="CN57">
        <f t="shared" si="59"/>
        <v>0</v>
      </c>
      <c r="CO57">
        <f t="shared" si="59"/>
        <v>0</v>
      </c>
      <c r="CP57">
        <f t="shared" si="59"/>
        <v>0</v>
      </c>
      <c r="CQ57">
        <f t="shared" si="59"/>
        <v>0</v>
      </c>
      <c r="CR57">
        <f t="shared" si="59"/>
        <v>0</v>
      </c>
      <c r="CS57">
        <f t="shared" si="59"/>
        <v>0</v>
      </c>
      <c r="CT57">
        <f t="shared" si="59"/>
        <v>0</v>
      </c>
      <c r="CU57">
        <f t="shared" si="59"/>
        <v>0</v>
      </c>
      <c r="CV57">
        <f t="shared" si="59"/>
        <v>0</v>
      </c>
      <c r="CW57">
        <f t="shared" si="59"/>
        <v>0</v>
      </c>
      <c r="CX57">
        <f t="shared" si="59"/>
        <v>0</v>
      </c>
      <c r="CY57">
        <f t="shared" si="59"/>
        <v>0</v>
      </c>
      <c r="CZ57">
        <f t="shared" si="59"/>
        <v>0</v>
      </c>
      <c r="DA57">
        <f t="shared" si="59"/>
        <v>0</v>
      </c>
      <c r="DB57">
        <f t="shared" si="61"/>
        <v>0</v>
      </c>
      <c r="DC57">
        <f t="shared" si="61"/>
        <v>0</v>
      </c>
      <c r="DD57">
        <f t="shared" si="61"/>
        <v>0</v>
      </c>
      <c r="DE57">
        <f t="shared" si="61"/>
        <v>0</v>
      </c>
      <c r="DF57">
        <f t="shared" si="57"/>
        <v>0</v>
      </c>
      <c r="DG57">
        <f t="shared" si="57"/>
        <v>0</v>
      </c>
      <c r="DH57">
        <f t="shared" si="57"/>
        <v>0</v>
      </c>
      <c r="DI57">
        <f t="shared" si="57"/>
        <v>0</v>
      </c>
      <c r="DJ57">
        <f t="shared" si="57"/>
        <v>0</v>
      </c>
      <c r="DK57">
        <f t="shared" si="57"/>
        <v>0</v>
      </c>
      <c r="DL57">
        <f t="shared" si="57"/>
        <v>0</v>
      </c>
      <c r="DM57">
        <f t="shared" si="57"/>
        <v>0</v>
      </c>
      <c r="DN57">
        <f t="shared" si="57"/>
        <v>0</v>
      </c>
      <c r="DO57">
        <f t="shared" si="57"/>
        <v>0</v>
      </c>
      <c r="DP57">
        <f t="shared" si="57"/>
        <v>0</v>
      </c>
      <c r="DQ57">
        <f t="shared" si="57"/>
        <v>0</v>
      </c>
      <c r="DR57">
        <f t="shared" si="57"/>
        <v>0</v>
      </c>
      <c r="DS57">
        <f t="shared" si="57"/>
        <v>0</v>
      </c>
      <c r="DT57">
        <f t="shared" si="57"/>
        <v>0</v>
      </c>
      <c r="DU57">
        <f t="shared" si="57"/>
        <v>0</v>
      </c>
      <c r="DV57">
        <f t="shared" si="57"/>
        <v>0</v>
      </c>
      <c r="DW57">
        <f t="shared" si="57"/>
        <v>0</v>
      </c>
      <c r="DX57">
        <f t="shared" si="50"/>
        <v>0</v>
      </c>
      <c r="DY57">
        <f t="shared" si="50"/>
        <v>0</v>
      </c>
      <c r="DZ57">
        <f t="shared" si="50"/>
        <v>0</v>
      </c>
      <c r="EA57">
        <f t="shared" si="50"/>
        <v>0</v>
      </c>
      <c r="EB57">
        <f t="shared" si="50"/>
        <v>0</v>
      </c>
      <c r="EC57">
        <f t="shared" si="50"/>
        <v>0</v>
      </c>
      <c r="ED57">
        <f t="shared" si="50"/>
        <v>0</v>
      </c>
      <c r="EE57">
        <f t="shared" si="50"/>
        <v>0</v>
      </c>
      <c r="EF57">
        <f t="shared" si="50"/>
        <v>0</v>
      </c>
      <c r="EG57">
        <f t="shared" si="50"/>
        <v>0</v>
      </c>
      <c r="EH57">
        <f t="shared" si="50"/>
        <v>0</v>
      </c>
      <c r="EI57">
        <f t="shared" si="50"/>
        <v>0</v>
      </c>
      <c r="EJ57">
        <f t="shared" si="54"/>
        <v>0</v>
      </c>
      <c r="EK57">
        <f t="shared" si="54"/>
        <v>0</v>
      </c>
      <c r="EL57">
        <f t="shared" si="54"/>
        <v>0</v>
      </c>
      <c r="EM57">
        <f t="shared" si="54"/>
        <v>0</v>
      </c>
      <c r="EN57">
        <f t="shared" si="54"/>
        <v>0</v>
      </c>
      <c r="EO57">
        <f t="shared" si="54"/>
        <v>0</v>
      </c>
      <c r="EP57">
        <f t="shared" si="54"/>
        <v>0</v>
      </c>
      <c r="EQ57">
        <f t="shared" si="54"/>
        <v>0</v>
      </c>
      <c r="ER57">
        <f t="shared" si="54"/>
        <v>0</v>
      </c>
      <c r="ES57">
        <f t="shared" si="54"/>
        <v>0</v>
      </c>
      <c r="ET57">
        <f t="shared" si="54"/>
        <v>0</v>
      </c>
      <c r="EU57">
        <f t="shared" si="54"/>
        <v>0</v>
      </c>
      <c r="EV57">
        <f t="shared" si="54"/>
        <v>0</v>
      </c>
      <c r="EW57">
        <f t="shared" si="52"/>
        <v>0</v>
      </c>
      <c r="EX57">
        <f t="shared" si="52"/>
        <v>0</v>
      </c>
      <c r="EY57">
        <f t="shared" si="52"/>
        <v>0</v>
      </c>
      <c r="EZ57">
        <f t="shared" si="52"/>
        <v>0</v>
      </c>
      <c r="FA57">
        <f t="shared" si="52"/>
        <v>0</v>
      </c>
      <c r="FB57">
        <f t="shared" si="52"/>
        <v>0</v>
      </c>
      <c r="FC57">
        <f t="shared" si="52"/>
        <v>0</v>
      </c>
      <c r="FD57">
        <f t="shared" si="52"/>
        <v>0</v>
      </c>
      <c r="FE57">
        <f t="shared" si="52"/>
        <v>0</v>
      </c>
      <c r="FG57" s="48" t="str">
        <f t="shared" si="27"/>
        <v/>
      </c>
      <c r="FI57" s="1" t="str">
        <f t="shared" si="24"/>
        <v/>
      </c>
      <c r="FJ57">
        <f t="shared" si="25"/>
        <v>49</v>
      </c>
      <c r="FK57">
        <f>FM8-FJ56+1</f>
        <v>-4</v>
      </c>
      <c r="FM57">
        <f>IF(FM56="","",IF($FI56="Y",0,INDEX(Capacity!$S$3:$T$258,MATCH(MOD(INDEX(Capacity!$V$3:$W$258,MATCH(INDEX($J56:$FE56,1,$FJ56),Capacity!$V$3:$V$258,0),2)+FM$9,255),Capacity!$S$3:$S$258,0),2)))</f>
        <v>87</v>
      </c>
      <c r="FN57">
        <f>IF(FN56="","",IF($FI56="Y",0,INDEX(Capacity!$S$3:$T$258,MATCH(MOD(INDEX(Capacity!$V$3:$W$258,MATCH(INDEX($J56:$FE56,1,$FJ56),Capacity!$V$3:$V$258,0),2)+FN$9,255),Capacity!$S$3:$S$258,0),2)))</f>
        <v>55</v>
      </c>
      <c r="FO57">
        <f>IF(FO56="","",IF($FI56="Y",0,INDEX(Capacity!$S$3:$T$258,MATCH(MOD(INDEX(Capacity!$V$3:$W$258,MATCH(INDEX($J56:$FE56,1,$FJ56),Capacity!$V$3:$V$258,0),2)+FO$9,255),Capacity!$S$3:$S$258,0),2)))</f>
        <v>2</v>
      </c>
      <c r="FP57">
        <f>IF(FP56="","",IF($FI56="Y",0,INDEX(Capacity!$S$3:$T$258,MATCH(MOD(INDEX(Capacity!$V$3:$W$258,MATCH(INDEX($J56:$FE56,1,$FJ56),Capacity!$V$3:$V$258,0),2)+FP$9,255),Capacity!$S$3:$S$258,0),2)))</f>
        <v>235</v>
      </c>
      <c r="FQ57">
        <f>IF(FQ56="","",IF($FI56="Y",0,INDEX(Capacity!$S$3:$T$258,MATCH(MOD(INDEX(Capacity!$V$3:$W$258,MATCH(INDEX($J56:$FE56,1,$FJ56),Capacity!$V$3:$V$258,0),2)+FQ$9,255),Capacity!$S$3:$S$258,0),2)))</f>
        <v>108</v>
      </c>
      <c r="FR57">
        <f>IF(FR56="","",IF($FI56="Y",0,INDEX(Capacity!$S$3:$T$258,MATCH(MOD(INDEX(Capacity!$V$3:$W$258,MATCH(INDEX($J56:$FE56,1,$FJ56),Capacity!$V$3:$V$258,0),2)+FR$9,255),Capacity!$S$3:$S$258,0),2)))</f>
        <v>20</v>
      </c>
      <c r="FS57">
        <f>IF(FS56="","",IF($FI56="Y",0,INDEX(Capacity!$S$3:$T$258,MATCH(MOD(INDEX(Capacity!$V$3:$W$258,MATCH(INDEX($J56:$FE56,1,$FJ56),Capacity!$V$3:$V$258,0),2)+FS$9,255),Capacity!$S$3:$S$258,0),2)))</f>
        <v>16</v>
      </c>
      <c r="FT57">
        <f>IF(FT56="","",IF($FI56="Y",0,INDEX(Capacity!$S$3:$T$258,MATCH(MOD(INDEX(Capacity!$V$3:$W$258,MATCH(INDEX($J56:$FE56,1,$FJ56),Capacity!$V$3:$V$258,0),2)+FT$9,255),Capacity!$S$3:$S$258,0),2)))</f>
        <v>71</v>
      </c>
      <c r="FU57">
        <f>IF(FU56="","",IF($FI56="Y",0,INDEX(Capacity!$S$3:$T$258,MATCH(MOD(INDEX(Capacity!$V$3:$W$258,MATCH(INDEX($J56:$FE56,1,$FJ56),Capacity!$V$3:$V$258,0),2)+FU$9,255),Capacity!$S$3:$S$258,0),2)))</f>
        <v>24</v>
      </c>
      <c r="FV57">
        <f>IF(FV56="","",IF($FI56="Y",0,INDEX(Capacity!$S$3:$T$258,MATCH(MOD(INDEX(Capacity!$V$3:$W$258,MATCH(INDEX($J56:$FE56,1,$FJ56),Capacity!$V$3:$V$258,0),2)+FV$9,255),Capacity!$S$3:$S$258,0),2)))</f>
        <v>69</v>
      </c>
      <c r="FW57">
        <f>IF(FW56="","",IF($FI56="Y",0,INDEX(Capacity!$S$3:$T$258,MATCH(MOD(INDEX(Capacity!$V$3:$W$258,MATCH(INDEX($J56:$FE56,1,$FJ56),Capacity!$V$3:$V$258,0),2)+FW$9,255),Capacity!$S$3:$S$258,0),2)))</f>
        <v>251</v>
      </c>
      <c r="FX57" t="str">
        <f>IF(FX56="","",IF($FI56="Y",0,INDEX(Capacity!$S$3:$T$258,MATCH(MOD(INDEX(Capacity!$V$3:$W$258,MATCH(INDEX($J56:$FE56,1,$FJ56),Capacity!$V$3:$V$258,0),2)+FX$9,255),Capacity!$S$3:$S$258,0),2)))</f>
        <v/>
      </c>
      <c r="FY57" t="str">
        <f>IF(FY56="","",IF($FI56="Y",0,INDEX(Capacity!$S$3:$T$258,MATCH(MOD(INDEX(Capacity!$V$3:$W$258,MATCH(INDEX($J56:$FE56,1,$FJ56),Capacity!$V$3:$V$258,0),2)+FY$9,255),Capacity!$S$3:$S$258,0),2)))</f>
        <v/>
      </c>
      <c r="FZ57" t="str">
        <f>IF(FZ56="","",IF($FI56="Y",0,INDEX(Capacity!$S$3:$T$258,MATCH(MOD(INDEX(Capacity!$V$3:$W$258,MATCH(INDEX($J56:$FE56,1,$FJ56),Capacity!$V$3:$V$258,0),2)+FZ$9,255),Capacity!$S$3:$S$258,0),2)))</f>
        <v/>
      </c>
      <c r="GA57" t="str">
        <f>IF(GA56="","",IF($FI56="Y",0,INDEX(Capacity!$S$3:$T$258,MATCH(MOD(INDEX(Capacity!$V$3:$W$258,MATCH(INDEX($J56:$FE56,1,$FJ56),Capacity!$V$3:$V$258,0),2)+GA$9,255),Capacity!$S$3:$S$258,0),2)))</f>
        <v/>
      </c>
      <c r="GB57" t="str">
        <f>IF(GB56="","",IF($FI56="Y",0,INDEX(Capacity!$S$3:$T$258,MATCH(MOD(INDEX(Capacity!$V$3:$W$258,MATCH(INDEX($J56:$FE56,1,$FJ56),Capacity!$V$3:$V$258,0),2)+GB$9,255),Capacity!$S$3:$S$258,0),2)))</f>
        <v/>
      </c>
      <c r="GC57" t="str">
        <f>IF(GC56="","",IF($FI56="Y",0,INDEX(Capacity!$S$3:$T$258,MATCH(MOD(INDEX(Capacity!$V$3:$W$258,MATCH(INDEX($J56:$FE56,1,$FJ56),Capacity!$V$3:$V$258,0),2)+GC$9,255),Capacity!$S$3:$S$258,0),2)))</f>
        <v/>
      </c>
      <c r="GD57" t="str">
        <f>IF(GD56="","",IF($FI56="Y",0,INDEX(Capacity!$S$3:$T$258,MATCH(MOD(INDEX(Capacity!$V$3:$W$258,MATCH(INDEX($J56:$FE56,1,$FJ56),Capacity!$V$3:$V$258,0),2)+GD$9,255),Capacity!$S$3:$S$258,0),2)))</f>
        <v/>
      </c>
      <c r="GE57" t="str">
        <f>IF(GE56="","",IF($FI56="Y",0,INDEX(Capacity!$S$3:$T$258,MATCH(MOD(INDEX(Capacity!$V$3:$W$258,MATCH(INDEX($J56:$FE56,1,$FJ56),Capacity!$V$3:$V$258,0),2)+GE$9,255),Capacity!$S$3:$S$258,0),2)))</f>
        <v/>
      </c>
      <c r="GF57" t="str">
        <f>IF(GF56="","",IF($FI56="Y",0,INDEX(Capacity!$S$3:$T$258,MATCH(MOD(INDEX(Capacity!$V$3:$W$258,MATCH(INDEX($J56:$FE56,1,$FJ56),Capacity!$V$3:$V$258,0),2)+GF$9,255),Capacity!$S$3:$S$258,0),2)))</f>
        <v/>
      </c>
      <c r="GG57" t="str">
        <f>IF(GG56="","",IF($FI56="Y",0,INDEX(Capacity!$S$3:$T$258,MATCH(MOD(INDEX(Capacity!$V$3:$W$258,MATCH(INDEX($J56:$FE56,1,$FJ56),Capacity!$V$3:$V$258,0),2)+GG$9,255),Capacity!$S$3:$S$258,0),2)))</f>
        <v/>
      </c>
      <c r="GH57" t="str">
        <f>IF(GH56="","",IF($FI56="Y",0,INDEX(Capacity!$S$3:$T$258,MATCH(MOD(INDEX(Capacity!$V$3:$W$258,MATCH(INDEX($J56:$FE56,1,$FJ56),Capacity!$V$3:$V$258,0),2)+GH$9,255),Capacity!$S$3:$S$258,0),2)))</f>
        <v/>
      </c>
      <c r="GI57" t="str">
        <f>IF(GI56="","",IF($FI56="Y",0,INDEX(Capacity!$S$3:$T$258,MATCH(MOD(INDEX(Capacity!$V$3:$W$258,MATCH(INDEX($J56:$FE56,1,$FJ56),Capacity!$V$3:$V$258,0),2)+GI$9,255),Capacity!$S$3:$S$258,0),2)))</f>
        <v/>
      </c>
      <c r="GJ57" t="str">
        <f>IF(GJ56="","",IF($FI56="Y",0,INDEX(Capacity!$S$3:$T$258,MATCH(MOD(INDEX(Capacity!$V$3:$W$258,MATCH(INDEX($J56:$FE56,1,$FJ56),Capacity!$V$3:$V$258,0),2)+GJ$9,255),Capacity!$S$3:$S$258,0),2)))</f>
        <v/>
      </c>
      <c r="GK57" t="str">
        <f>IF(GK56="","",IF($FI56="Y",0,INDEX(Capacity!$S$3:$T$258,MATCH(MOD(INDEX(Capacity!$V$3:$W$258,MATCH(INDEX($J56:$FE56,1,$FJ56),Capacity!$V$3:$V$258,0),2)+GK$9,255),Capacity!$S$3:$S$258,0),2)))</f>
        <v/>
      </c>
      <c r="GL57" t="str">
        <f>IF(GL56="","",IF($FI56="Y",0,INDEX(Capacity!$S$3:$T$258,MATCH(MOD(INDEX(Capacity!$V$3:$W$258,MATCH(INDEX($J56:$FE56,1,$FJ56),Capacity!$V$3:$V$258,0),2)+GL$9,255),Capacity!$S$3:$S$258,0),2)))</f>
        <v/>
      </c>
      <c r="GM57" t="str">
        <f>IF(GM56="","",IF($FI56="Y",0,INDEX(Capacity!$S$3:$T$258,MATCH(MOD(INDEX(Capacity!$V$3:$W$258,MATCH(INDEX($J56:$FE56,1,$FJ56),Capacity!$V$3:$V$258,0),2)+GM$9,255),Capacity!$S$3:$S$258,0),2)))</f>
        <v/>
      </c>
      <c r="GN57" t="str">
        <f>IF(GN56="","",IF($FI56="Y",0,INDEX(Capacity!$S$3:$T$258,MATCH(MOD(INDEX(Capacity!$V$3:$W$258,MATCH(INDEX($J56:$FE56,1,$FJ56),Capacity!$V$3:$V$258,0),2)+GN$9,255),Capacity!$S$3:$S$258,0),2)))</f>
        <v/>
      </c>
      <c r="GO57" t="str">
        <f>IF(GO56="","",IF($FI56="Y",0,INDEX(Capacity!$S$3:$T$258,MATCH(MOD(INDEX(Capacity!$V$3:$W$258,MATCH(INDEX($J56:$FE56,1,$FJ56),Capacity!$V$3:$V$258,0),2)+GO$9,255),Capacity!$S$3:$S$258,0),2)))</f>
        <v/>
      </c>
      <c r="GP57" t="str">
        <f>IF(GP56="","",IF($FI56="Y",0,INDEX(Capacity!$S$3:$T$258,MATCH(MOD(INDEX(Capacity!$V$3:$W$258,MATCH(INDEX($J56:$FE56,1,$FJ56),Capacity!$V$3:$V$258,0),2)+GP$9,255),Capacity!$S$3:$S$258,0),2)))</f>
        <v/>
      </c>
      <c r="GQ57" t="str">
        <f>IF(GQ56="","",IF($FI56="Y",0,INDEX(Capacity!$S$3:$T$258,MATCH(MOD(INDEX(Capacity!$V$3:$W$258,MATCH(INDEX($J56:$FE56,1,$FJ56),Capacity!$V$3:$V$258,0),2)+GQ$9,255),Capacity!$S$3:$S$258,0),2)))</f>
        <v/>
      </c>
      <c r="GR57" t="str">
        <f>IF(GR56="","",IF($FI56="Y",0,INDEX(Capacity!$S$3:$T$258,MATCH(MOD(INDEX(Capacity!$V$3:$W$258,MATCH(INDEX($J56:$FE56,1,$FJ56),Capacity!$V$3:$V$258,0),2)+GR$9,255),Capacity!$S$3:$S$258,0),2)))</f>
        <v/>
      </c>
      <c r="GS57" t="str">
        <f>IF(GS56="","",IF($FI56="Y",0,INDEX(Capacity!$S$3:$T$258,MATCH(MOD(INDEX(Capacity!$V$3:$W$258,MATCH(INDEX($J56:$FE56,1,$FJ56),Capacity!$V$3:$V$258,0),2)+GS$9,255),Capacity!$S$3:$S$258,0),2)))</f>
        <v/>
      </c>
      <c r="GT57" t="str">
        <f>IF(GT56="","",IF($FI56="Y",0,INDEX(Capacity!$S$3:$T$258,MATCH(MOD(INDEX(Capacity!$V$3:$W$258,MATCH(INDEX($J56:$FE56,1,$FJ56),Capacity!$V$3:$V$258,0),2)+GT$9,255),Capacity!$S$3:$S$258,0),2)))</f>
        <v/>
      </c>
      <c r="GU57" t="str">
        <f>IF(GU56="","",IF($FI56="Y",0,INDEX(Capacity!$S$3:$T$258,MATCH(MOD(INDEX(Capacity!$V$3:$W$258,MATCH(INDEX($J56:$FE56,1,$FJ56),Capacity!$V$3:$V$258,0),2)+GU$9,255),Capacity!$S$3:$S$258,0),2)))</f>
        <v/>
      </c>
      <c r="GV57" t="str">
        <f>IF(GV56="","",IF($FI56="Y",0,INDEX(Capacity!$S$3:$T$258,MATCH(MOD(INDEX(Capacity!$V$3:$W$258,MATCH(INDEX($J56:$FE56,1,$FJ56),Capacity!$V$3:$V$258,0),2)+GV$9,255),Capacity!$S$3:$S$258,0),2)))</f>
        <v/>
      </c>
      <c r="GW57" t="str">
        <f>IF(GW56="","",IF($FI56="Y",0,INDEX(Capacity!$S$3:$T$258,MATCH(MOD(INDEX(Capacity!$V$3:$W$258,MATCH(INDEX($J56:$FE56,1,$FJ56),Capacity!$V$3:$V$258,0),2)+GW$9,255),Capacity!$S$3:$S$258,0),2)))</f>
        <v/>
      </c>
      <c r="GX57" t="str">
        <f>IF(GX56="","",IF($FI56="Y",0,INDEX(Capacity!$S$3:$T$258,MATCH(MOD(INDEX(Capacity!$V$3:$W$258,MATCH(INDEX($J56:$FE56,1,$FJ56),Capacity!$V$3:$V$258,0),2)+GX$9,255),Capacity!$S$3:$S$258,0),2)))</f>
        <v/>
      </c>
      <c r="GY57" t="str">
        <f>IF(GY56="","",IF($FI56="Y",0,INDEX(Capacity!$S$3:$T$258,MATCH(MOD(INDEX(Capacity!$V$3:$W$258,MATCH(INDEX($J56:$FE56,1,$FJ56),Capacity!$V$3:$V$258,0),2)+GY$9,255),Capacity!$S$3:$S$258,0),2)))</f>
        <v/>
      </c>
      <c r="GZ57" t="str">
        <f>IF(GZ56="","",IF($FI56="Y",0,INDEX(Capacity!$S$3:$T$258,MATCH(MOD(INDEX(Capacity!$V$3:$W$258,MATCH(INDEX($J56:$FE56,1,$FJ56),Capacity!$V$3:$V$258,0),2)+GZ$9,255),Capacity!$S$3:$S$258,0),2)))</f>
        <v/>
      </c>
      <c r="HA57" t="str">
        <f>IF(HA56="","",IF($FI56="Y",0,INDEX(Capacity!$S$3:$T$258,MATCH(MOD(INDEX(Capacity!$V$3:$W$258,MATCH(INDEX($J56:$FE56,1,$FJ56),Capacity!$V$3:$V$258,0),2)+HA$9,255),Capacity!$S$3:$S$258,0),2)))</f>
        <v/>
      </c>
      <c r="HB57" t="str">
        <f>IF(HB56="","",IF($FI56="Y",0,INDEX(Capacity!$S$3:$T$258,MATCH(MOD(INDEX(Capacity!$V$3:$W$258,MATCH(INDEX($J56:$FE56,1,$FJ56),Capacity!$V$3:$V$258,0),2)+HB$9,255),Capacity!$S$3:$S$258,0),2)))</f>
        <v/>
      </c>
      <c r="HC57" t="str">
        <f>IF(HC56="","",IF($FI56="Y",0,INDEX(Capacity!$S$3:$T$258,MATCH(MOD(INDEX(Capacity!$V$3:$W$258,MATCH(INDEX($J56:$FE56,1,$FJ56),Capacity!$V$3:$V$258,0),2)+HC$9,255),Capacity!$S$3:$S$258,0),2)))</f>
        <v/>
      </c>
      <c r="HD57" t="str">
        <f>IF(HD56="","",IF($FI56="Y",0,INDEX(Capacity!$S$3:$T$258,MATCH(MOD(INDEX(Capacity!$V$3:$W$258,MATCH(INDEX($J56:$FE56,1,$FJ56),Capacity!$V$3:$V$258,0),2)+HD$9,255),Capacity!$S$3:$S$258,0),2)))</f>
        <v/>
      </c>
      <c r="HE57" t="str">
        <f>IF(HE56="","",IF($FI56="Y",0,INDEX(Capacity!$S$3:$T$258,MATCH(MOD(INDEX(Capacity!$V$3:$W$258,MATCH(INDEX($J56:$FE56,1,$FJ56),Capacity!$V$3:$V$258,0),2)+HE$9,255),Capacity!$S$3:$S$258,0),2)))</f>
        <v/>
      </c>
      <c r="HF57" t="str">
        <f>IF(HF56="","",IF($FI56="Y",0,INDEX(Capacity!$S$3:$T$258,MATCH(MOD(INDEX(Capacity!$V$3:$W$258,MATCH(INDEX($J56:$FE56,1,$FJ56),Capacity!$V$3:$V$258,0),2)+HF$9,255),Capacity!$S$3:$S$258,0),2)))</f>
        <v/>
      </c>
      <c r="HG57" t="str">
        <f>IF(HG56="","",IF($FI56="Y",0,INDEX(Capacity!$S$3:$T$258,MATCH(MOD(INDEX(Capacity!$V$3:$W$258,MATCH(INDEX($J56:$FE56,1,$FJ56),Capacity!$V$3:$V$258,0),2)+HG$9,255),Capacity!$S$3:$S$258,0),2)))</f>
        <v/>
      </c>
      <c r="HH57" t="str">
        <f>IF(HH56="","",IF($FI56="Y",0,INDEX(Capacity!$S$3:$T$258,MATCH(MOD(INDEX(Capacity!$V$3:$W$258,MATCH(INDEX($J56:$FE56,1,$FJ56),Capacity!$V$3:$V$258,0),2)+HH$9,255),Capacity!$S$3:$S$258,0),2)))</f>
        <v/>
      </c>
      <c r="HI57" t="str">
        <f>IF(HI56="","",IF($FI56="Y",0,INDEX(Capacity!$S$3:$T$258,MATCH(MOD(INDEX(Capacity!$V$3:$W$258,MATCH(INDEX($J56:$FE56,1,$FJ56),Capacity!$V$3:$V$258,0),2)+HI$9,255),Capacity!$S$3:$S$258,0),2)))</f>
        <v/>
      </c>
      <c r="HJ57" t="str">
        <f>IF(HJ56="","",IF($FI56="Y",0,INDEX(Capacity!$S$3:$T$258,MATCH(MOD(INDEX(Capacity!$V$3:$W$258,MATCH(INDEX($J56:$FE56,1,$FJ56),Capacity!$V$3:$V$258,0),2)+HJ$9,255),Capacity!$S$3:$S$258,0),2)))</f>
        <v/>
      </c>
      <c r="HK57" t="str">
        <f>IF(HK56="","",IF($FI56="Y",0,INDEX(Capacity!$S$3:$T$258,MATCH(MOD(INDEX(Capacity!$V$3:$W$258,MATCH(INDEX($J56:$FE56,1,$FJ56),Capacity!$V$3:$V$258,0),2)+HK$9,255),Capacity!$S$3:$S$258,0),2)))</f>
        <v/>
      </c>
      <c r="HL57" t="str">
        <f>IF(HL56="","",IF($FI56="Y",0,INDEX(Capacity!$S$3:$T$258,MATCH(MOD(INDEX(Capacity!$V$3:$W$258,MATCH(INDEX($J56:$FE56,1,$FJ56),Capacity!$V$3:$V$258,0),2)+HL$9,255),Capacity!$S$3:$S$258,0),2)))</f>
        <v/>
      </c>
      <c r="HM57" t="str">
        <f>IF(HM56="","",IF($FI56="Y",0,INDEX(Capacity!$S$3:$T$258,MATCH(MOD(INDEX(Capacity!$V$3:$W$258,MATCH(INDEX($J56:$FE56,1,$FJ56),Capacity!$V$3:$V$258,0),2)+HM$9,255),Capacity!$S$3:$S$258,0),2)))</f>
        <v/>
      </c>
      <c r="HN57" t="str">
        <f>IF(HN56="","",IF($FI56="Y",0,INDEX(Capacity!$S$3:$T$258,MATCH(MOD(INDEX(Capacity!$V$3:$W$258,MATCH(INDEX($J56:$FE56,1,$FJ56),Capacity!$V$3:$V$258,0),2)+HN$9,255),Capacity!$S$3:$S$258,0),2)))</f>
        <v/>
      </c>
      <c r="HO57" t="str">
        <f>IF(HO56="","",IF($FI56="Y",0,INDEX(Capacity!$S$3:$T$258,MATCH(MOD(INDEX(Capacity!$V$3:$W$258,MATCH(INDEX($J56:$FE56,1,$FJ56),Capacity!$V$3:$V$258,0),2)+HO$9,255),Capacity!$S$3:$S$258,0),2)))</f>
        <v/>
      </c>
      <c r="HP57" t="str">
        <f>IF(HP56="","",IF($FI56="Y",0,INDEX(Capacity!$S$3:$T$258,MATCH(MOD(INDEX(Capacity!$V$3:$W$258,MATCH(INDEX($J56:$FE56,1,$FJ56),Capacity!$V$3:$V$258,0),2)+HP$9,255),Capacity!$S$3:$S$258,0),2)))</f>
        <v/>
      </c>
      <c r="HQ57" t="str">
        <f>IF(HQ56="","",IF($FI56="Y",0,INDEX(Capacity!$S$3:$T$258,MATCH(MOD(INDEX(Capacity!$V$3:$W$258,MATCH(INDEX($J56:$FE56,1,$FJ56),Capacity!$V$3:$V$258,0),2)+HQ$9,255),Capacity!$S$3:$S$258,0),2)))</f>
        <v/>
      </c>
      <c r="HR57" t="str">
        <f>IF(HR56="","",IF($FI56="Y",0,INDEX(Capacity!$S$3:$T$258,MATCH(MOD(INDEX(Capacity!$V$3:$W$258,MATCH(INDEX($J56:$FE56,1,$FJ56),Capacity!$V$3:$V$258,0),2)+HR$9,255),Capacity!$S$3:$S$258,0),2)))</f>
        <v/>
      </c>
      <c r="HS57" t="str">
        <f>IF(HS56="","",IF($FI56="Y",0,INDEX(Capacity!$S$3:$T$258,MATCH(MOD(INDEX(Capacity!$V$3:$W$258,MATCH(INDEX($J56:$FE56,1,$FJ56),Capacity!$V$3:$V$258,0),2)+HS$9,255),Capacity!$S$3:$S$258,0),2)))</f>
        <v/>
      </c>
      <c r="HT57" t="str">
        <f>IF(HT56="","",IF($FI56="Y",0,INDEX(Capacity!$S$3:$T$258,MATCH(MOD(INDEX(Capacity!$V$3:$W$258,MATCH(INDEX($J56:$FE56,1,$FJ56),Capacity!$V$3:$V$258,0),2)+HT$9,255),Capacity!$S$3:$S$258,0),2)))</f>
        <v/>
      </c>
      <c r="HU57" t="str">
        <f>IF(HU56="","",IF($FI56="Y",0,INDEX(Capacity!$S$3:$T$258,MATCH(MOD(INDEX(Capacity!$V$3:$W$258,MATCH(INDEX($J56:$FE56,1,$FJ56),Capacity!$V$3:$V$258,0),2)+HU$9,255),Capacity!$S$3:$S$258,0),2)))</f>
        <v/>
      </c>
      <c r="HV57" t="str">
        <f>IF(HV56="","",IF($FI56="Y",0,INDEX(Capacity!$S$3:$T$258,MATCH(MOD(INDEX(Capacity!$V$3:$W$258,MATCH(INDEX($J56:$FE56,1,$FJ56),Capacity!$V$3:$V$258,0),2)+HV$9,255),Capacity!$S$3:$S$258,0),2)))</f>
        <v/>
      </c>
      <c r="HW57" t="str">
        <f>IF(HW56="","",IF($FI56="Y",0,INDEX(Capacity!$S$3:$T$258,MATCH(MOD(INDEX(Capacity!$V$3:$W$258,MATCH(INDEX($J56:$FE56,1,$FJ56),Capacity!$V$3:$V$258,0),2)+HW$9,255),Capacity!$S$3:$S$258,0),2)))</f>
        <v/>
      </c>
      <c r="HX57" t="str">
        <f>IF(HX56="","",IF($FI56="Y",0,INDEX(Capacity!$S$3:$T$258,MATCH(MOD(INDEX(Capacity!$V$3:$W$258,MATCH(INDEX($J56:$FE56,1,$FJ56),Capacity!$V$3:$V$258,0),2)+HX$9,255),Capacity!$S$3:$S$258,0),2)))</f>
        <v/>
      </c>
      <c r="HY57" t="str">
        <f>IF(HY56="","",IF($FI56="Y",0,INDEX(Capacity!$S$3:$T$258,MATCH(MOD(INDEX(Capacity!$V$3:$W$258,MATCH(INDEX($J56:$FE56,1,$FJ56),Capacity!$V$3:$V$258,0),2)+HY$9,255),Capacity!$S$3:$S$258,0),2)))</f>
        <v/>
      </c>
      <c r="HZ57" t="str">
        <f>IF(HZ56="","",IF($FI56="Y",0,INDEX(Capacity!$S$3:$T$258,MATCH(MOD(INDEX(Capacity!$V$3:$W$258,MATCH(INDEX($J56:$FE56,1,$FJ56),Capacity!$V$3:$V$258,0),2)+HZ$9,255),Capacity!$S$3:$S$258,0),2)))</f>
        <v/>
      </c>
      <c r="IA57" t="str">
        <f>IF(IA56="","",IF($FI56="Y",0,INDEX(Capacity!$S$3:$T$258,MATCH(MOD(INDEX(Capacity!$V$3:$W$258,MATCH(INDEX($J56:$FE56,1,$FJ56),Capacity!$V$3:$V$258,0),2)+IA$9,255),Capacity!$S$3:$S$258,0),2)))</f>
        <v/>
      </c>
      <c r="IB57" t="str">
        <f>IF(IB56="","",IF($FI56="Y",0,INDEX(Capacity!$S$3:$T$258,MATCH(MOD(INDEX(Capacity!$V$3:$W$258,MATCH(INDEX($J56:$FE56,1,$FJ56),Capacity!$V$3:$V$258,0),2)+IB$9,255),Capacity!$S$3:$S$258,0),2)))</f>
        <v/>
      </c>
      <c r="IC57" t="str">
        <f>IF(IC56="","",IF($FI56="Y",0,INDEX(Capacity!$S$3:$T$258,MATCH(MOD(INDEX(Capacity!$V$3:$W$258,MATCH(INDEX($J56:$FE56,1,$FJ56),Capacity!$V$3:$V$258,0),2)+IC$9,255),Capacity!$S$3:$S$258,0),2)))</f>
        <v/>
      </c>
      <c r="ID57" t="str">
        <f>IF(ID56="","",IF($FI56="Y",0,INDEX(Capacity!$S$3:$T$258,MATCH(MOD(INDEX(Capacity!$V$3:$W$258,MATCH(INDEX($J56:$FE56,1,$FJ56),Capacity!$V$3:$V$258,0),2)+ID$9,255),Capacity!$S$3:$S$258,0),2)))</f>
        <v/>
      </c>
      <c r="IE57" t="str">
        <f>IF(IE56="","",IF($FI56="Y",0,INDEX(Capacity!$S$3:$T$258,MATCH(MOD(INDEX(Capacity!$V$3:$W$258,MATCH(INDEX($J56:$FE56,1,$FJ56),Capacity!$V$3:$V$258,0),2)+IE$9,255),Capacity!$S$3:$S$258,0),2)))</f>
        <v/>
      </c>
      <c r="IF57" t="str">
        <f>IF(IF56="","",IF($FI56="Y",0,INDEX(Capacity!$S$3:$T$258,MATCH(MOD(INDEX(Capacity!$V$3:$W$258,MATCH(INDEX($J56:$FE56,1,$FJ56),Capacity!$V$3:$V$258,0),2)+IF$9,255),Capacity!$S$3:$S$258,0),2)))</f>
        <v/>
      </c>
      <c r="IG57" t="str">
        <f>IF(IG56="","",IF($FI56="Y",0,INDEX(Capacity!$S$3:$T$258,MATCH(MOD(INDEX(Capacity!$V$3:$W$258,MATCH(INDEX($J56:$FE56,1,$FJ56),Capacity!$V$3:$V$258,0),2)+IG$9,255),Capacity!$S$3:$S$258,0),2)))</f>
        <v/>
      </c>
      <c r="IH57" t="str">
        <f>IF(IH56="","",IF($FI56="Y",0,INDEX(Capacity!$S$3:$T$258,MATCH(MOD(INDEX(Capacity!$V$3:$W$258,MATCH(INDEX($J56:$FE56,1,$FJ56),Capacity!$V$3:$V$258,0),2)+IH$9,255),Capacity!$S$3:$S$258,0),2)))</f>
        <v/>
      </c>
      <c r="II57" t="str">
        <f>IF(II56="","",IF($FI56="Y",0,INDEX(Capacity!$S$3:$T$258,MATCH(MOD(INDEX(Capacity!$V$3:$W$258,MATCH(INDEX($J56:$FE56,1,$FJ56),Capacity!$V$3:$V$258,0),2)+II$9,255),Capacity!$S$3:$S$258,0),2)))</f>
        <v/>
      </c>
      <c r="IJ57" t="str">
        <f>IF(IJ56="","",IF($FI56="Y",0,INDEX(Capacity!$S$3:$T$258,MATCH(MOD(INDEX(Capacity!$V$3:$W$258,MATCH(INDEX($J56:$FE56,1,$FJ56),Capacity!$V$3:$V$258,0),2)+IJ$9,255),Capacity!$S$3:$S$258,0),2)))</f>
        <v/>
      </c>
      <c r="IK57" t="str">
        <f>IF(IK56="","",IF($FI56="Y",0,INDEX(Capacity!$S$3:$T$258,MATCH(MOD(INDEX(Capacity!$V$3:$W$258,MATCH(INDEX($J56:$FE56,1,$FJ56),Capacity!$V$3:$V$258,0),2)+IK$9,255),Capacity!$S$3:$S$258,0),2)))</f>
        <v/>
      </c>
      <c r="IL57" t="str">
        <f>IF(IL56="","",IF($FI56="Y",0,INDEX(Capacity!$S$3:$T$258,MATCH(MOD(INDEX(Capacity!$V$3:$W$258,MATCH(INDEX($J56:$FE56,1,$FJ56),Capacity!$V$3:$V$258,0),2)+IL$9,255),Capacity!$S$3:$S$258,0),2)))</f>
        <v/>
      </c>
      <c r="IM57" t="str">
        <f>IF(IM56="","",IF($FI56="Y",0,INDEX(Capacity!$S$3:$T$258,MATCH(MOD(INDEX(Capacity!$V$3:$W$258,MATCH(INDEX($J56:$FE56,1,$FJ56),Capacity!$V$3:$V$258,0),2)+IM$9,255),Capacity!$S$3:$S$258,0),2)))</f>
        <v/>
      </c>
      <c r="IN57" t="str">
        <f>IF(IN56="","",IF($FI56="Y",0,INDEX(Capacity!$S$3:$T$258,MATCH(MOD(INDEX(Capacity!$V$3:$W$258,MATCH(INDEX($J56:$FE56,1,$FJ56),Capacity!$V$3:$V$258,0),2)+IN$9,255),Capacity!$S$3:$S$258,0),2)))</f>
        <v/>
      </c>
      <c r="IO57" t="str">
        <f>IF(IO56="","",IF($FI56="Y",0,INDEX(Capacity!$S$3:$T$258,MATCH(MOD(INDEX(Capacity!$V$3:$W$258,MATCH(INDEX($J56:$FE56,1,$FJ56),Capacity!$V$3:$V$258,0),2)+IO$9,255),Capacity!$S$3:$S$258,0),2)))</f>
        <v/>
      </c>
      <c r="IP57" t="str">
        <f>IF(IP56="","",IF($FI56="Y",0,INDEX(Capacity!$S$3:$T$258,MATCH(MOD(INDEX(Capacity!$V$3:$W$258,MATCH(INDEX($J56:$FE56,1,$FJ56),Capacity!$V$3:$V$258,0),2)+IP$9,255),Capacity!$S$3:$S$258,0),2)))</f>
        <v/>
      </c>
      <c r="IQ57" t="str">
        <f>IF(IQ56="","",IF($FI56="Y",0,INDEX(Capacity!$S$3:$T$258,MATCH(MOD(INDEX(Capacity!$V$3:$W$258,MATCH(INDEX($J56:$FE56,1,$FJ56),Capacity!$V$3:$V$258,0),2)+IQ$9,255),Capacity!$S$3:$S$258,0),2)))</f>
        <v/>
      </c>
      <c r="IR57" t="str">
        <f>IF(IR56="","",IF($FI56="Y",0,INDEX(Capacity!$S$3:$T$258,MATCH(MOD(INDEX(Capacity!$V$3:$W$258,MATCH(INDEX($J56:$FE56,1,$FJ56),Capacity!$V$3:$V$258,0),2)+IR$9,255),Capacity!$S$3:$S$258,0),2)))</f>
        <v/>
      </c>
      <c r="IS57" t="str">
        <f>IF(IS56="","",IF($FI56="Y",0,INDEX(Capacity!$S$3:$T$258,MATCH(MOD(INDEX(Capacity!$V$3:$W$258,MATCH(INDEX($J56:$FE56,1,$FJ56),Capacity!$V$3:$V$258,0),2)+IS$9,255),Capacity!$S$3:$S$258,0),2)))</f>
        <v/>
      </c>
      <c r="IT57" t="str">
        <f>IF(IT56="","",IF($FI56="Y",0,INDEX(Capacity!$S$3:$T$258,MATCH(MOD(INDEX(Capacity!$V$3:$W$258,MATCH(INDEX($J56:$FE56,1,$FJ56),Capacity!$V$3:$V$258,0),2)+IT$9,255),Capacity!$S$3:$S$258,0),2)))</f>
        <v/>
      </c>
      <c r="IU57" t="str">
        <f>IF(IU56="","",IF($FI56="Y",0,INDEX(Capacity!$S$3:$T$258,MATCH(MOD(INDEX(Capacity!$V$3:$W$258,MATCH(INDEX($J56:$FE56,1,$FJ56),Capacity!$V$3:$V$258,0),2)+IU$9,255),Capacity!$S$3:$S$258,0),2)))</f>
        <v/>
      </c>
      <c r="IV57" t="str">
        <f>IF(IV56="","",IF($FI56="Y",0,INDEX(Capacity!$S$3:$T$258,MATCH(MOD(INDEX(Capacity!$V$3:$W$258,MATCH(INDEX($J56:$FE56,1,$FJ56),Capacity!$V$3:$V$258,0),2)+IV$9,255),Capacity!$S$3:$S$258,0),2)))</f>
        <v/>
      </c>
      <c r="IW57" t="str">
        <f>IF(IW56="","",IF($FI56="Y",0,INDEX(Capacity!$S$3:$T$258,MATCH(MOD(INDEX(Capacity!$V$3:$W$258,MATCH(INDEX($J56:$FE56,1,$FJ56),Capacity!$V$3:$V$258,0),2)+IW$9,255),Capacity!$S$3:$S$258,0),2)))</f>
        <v/>
      </c>
      <c r="IX57" t="str">
        <f>IF(IX56="","",IF($FI56="Y",0,INDEX(Capacity!$S$3:$T$258,MATCH(MOD(INDEX(Capacity!$V$3:$W$258,MATCH(INDEX($J56:$FE56,1,$FJ56),Capacity!$V$3:$V$258,0),2)+IX$9,255),Capacity!$S$3:$S$258,0),2)))</f>
        <v/>
      </c>
      <c r="IY57" t="str">
        <f>IF(IY56="","",IF($FI56="Y",0,INDEX(Capacity!$S$3:$T$258,MATCH(MOD(INDEX(Capacity!$V$3:$W$258,MATCH(INDEX($J56:$FE56,1,$FJ56),Capacity!$V$3:$V$258,0),2)+IY$9,255),Capacity!$S$3:$S$258,0),2)))</f>
        <v/>
      </c>
      <c r="IZ57" t="str">
        <f>IF(IZ56="","",IF($FI56="Y",0,INDEX(Capacity!$S$3:$T$258,MATCH(MOD(INDEX(Capacity!$V$3:$W$258,MATCH(INDEX($J56:$FE56,1,$FJ56),Capacity!$V$3:$V$258,0),2)+IZ$9,255),Capacity!$S$3:$S$258,0),2)))</f>
        <v/>
      </c>
      <c r="JA57" t="str">
        <f>IF(JA56="","",IF($FI56="Y",0,INDEX(Capacity!$S$3:$T$258,MATCH(MOD(INDEX(Capacity!$V$3:$W$258,MATCH(INDEX($J56:$FE56,1,$FJ56),Capacity!$V$3:$V$258,0),2)+JA$9,255),Capacity!$S$3:$S$258,0),2)))</f>
        <v/>
      </c>
      <c r="JB57" t="str">
        <f>IF(JB56="","",IF($FI56="Y",0,INDEX(Capacity!$S$3:$T$258,MATCH(MOD(INDEX(Capacity!$V$3:$W$258,MATCH(INDEX($J56:$FE56,1,$FJ56),Capacity!$V$3:$V$258,0),2)+JB$9,255),Capacity!$S$3:$S$258,0),2)))</f>
        <v/>
      </c>
      <c r="JC57" t="str">
        <f>IF(JC56="","",IF($FI56="Y",0,INDEX(Capacity!$S$3:$T$258,MATCH(MOD(INDEX(Capacity!$V$3:$W$258,MATCH(INDEX($J56:$FE56,1,$FJ56),Capacity!$V$3:$V$258,0),2)+JC$9,255),Capacity!$S$3:$S$258,0),2)))</f>
        <v/>
      </c>
      <c r="JD57" t="str">
        <f>IF(JD56="","",IF($FI56="Y",0,INDEX(Capacity!$S$3:$T$258,MATCH(MOD(INDEX(Capacity!$V$3:$W$258,MATCH(INDEX($J56:$FE56,1,$FJ56),Capacity!$V$3:$V$258,0),2)+JD$9,255),Capacity!$S$3:$S$258,0),2)))</f>
        <v/>
      </c>
      <c r="JE57" t="str">
        <f>IF(JE56="","",IF($FI56="Y",0,INDEX(Capacity!$S$3:$T$258,MATCH(MOD(INDEX(Capacity!$V$3:$W$258,MATCH(INDEX($J56:$FE56,1,$FJ56),Capacity!$V$3:$V$258,0),2)+JE$9,255),Capacity!$S$3:$S$258,0),2)))</f>
        <v/>
      </c>
      <c r="JF57" t="str">
        <f>IF(JF56="","",IF($FI56="Y",0,INDEX(Capacity!$S$3:$T$258,MATCH(MOD(INDEX(Capacity!$V$3:$W$258,MATCH(INDEX($J56:$FE56,1,$FJ56),Capacity!$V$3:$V$258,0),2)+JF$9,255),Capacity!$S$3:$S$258,0),2)))</f>
        <v/>
      </c>
      <c r="JG57" t="str">
        <f>IF(JG56="","",IF($FI56="Y",0,INDEX(Capacity!$S$3:$T$258,MATCH(MOD(INDEX(Capacity!$V$3:$W$258,MATCH(INDEX($J56:$FE56,1,$FJ56),Capacity!$V$3:$V$258,0),2)+JG$9,255),Capacity!$S$3:$S$258,0),2)))</f>
        <v/>
      </c>
      <c r="JH57" t="str">
        <f>IF(JH56="","",IF($FI56="Y",0,INDEX(Capacity!$S$3:$T$258,MATCH(MOD(INDEX(Capacity!$V$3:$W$258,MATCH(INDEX($J56:$FE56,1,$FJ56),Capacity!$V$3:$V$258,0),2)+JH$9,255),Capacity!$S$3:$S$258,0),2)))</f>
        <v/>
      </c>
      <c r="JI57" t="str">
        <f>IF(JI56="","",IF($FI56="Y",0,INDEX(Capacity!$S$3:$T$258,MATCH(MOD(INDEX(Capacity!$V$3:$W$258,MATCH(INDEX($J56:$FE56,1,$FJ56),Capacity!$V$3:$V$258,0),2)+JI$9,255),Capacity!$S$3:$S$258,0),2)))</f>
        <v/>
      </c>
      <c r="JJ57" t="str">
        <f>IF(JJ56="","",IF($FI56="Y",0,INDEX(Capacity!$S$3:$T$258,MATCH(MOD(INDEX(Capacity!$V$3:$W$258,MATCH(INDEX($J56:$FE56,1,$FJ56),Capacity!$V$3:$V$258,0),2)+JJ$9,255),Capacity!$S$3:$S$258,0),2)))</f>
        <v/>
      </c>
      <c r="JK57" t="str">
        <f>IF(JK56="","",IF($FI56="Y",0,INDEX(Capacity!$S$3:$T$258,MATCH(MOD(INDEX(Capacity!$V$3:$W$258,MATCH(INDEX($J56:$FE56,1,$FJ56),Capacity!$V$3:$V$258,0),2)+JK$9,255),Capacity!$S$3:$S$258,0),2)))</f>
        <v/>
      </c>
      <c r="JL57" t="str">
        <f>IF(JL56="","",IF($FI56="Y",0,INDEX(Capacity!$S$3:$T$258,MATCH(MOD(INDEX(Capacity!$V$3:$W$258,MATCH(INDEX($J56:$FE56,1,$FJ56),Capacity!$V$3:$V$258,0),2)+JL$9,255),Capacity!$S$3:$S$258,0),2)))</f>
        <v/>
      </c>
      <c r="JM57" t="str">
        <f>IF(JM56="","",IF($FI56="Y",0,INDEX(Capacity!$S$3:$T$258,MATCH(MOD(INDEX(Capacity!$V$3:$W$258,MATCH(INDEX($J56:$FE56,1,$FJ56),Capacity!$V$3:$V$258,0),2)+JM$9,255),Capacity!$S$3:$S$258,0),2)))</f>
        <v/>
      </c>
      <c r="JN57" t="str">
        <f>IF(JN56="","",IF($FI56="Y",0,INDEX(Capacity!$S$3:$T$258,MATCH(MOD(INDEX(Capacity!$V$3:$W$258,MATCH(INDEX($J56:$FE56,1,$FJ56),Capacity!$V$3:$V$258,0),2)+JN$9,255),Capacity!$S$3:$S$258,0),2)))</f>
        <v/>
      </c>
      <c r="JO57" t="str">
        <f>IF(JO56="","",IF($FI56="Y",0,INDEX(Capacity!$S$3:$T$258,MATCH(MOD(INDEX(Capacity!$V$3:$W$258,MATCH(INDEX($J56:$FE56,1,$FJ56),Capacity!$V$3:$V$258,0),2)+JO$9,255),Capacity!$S$3:$S$258,0),2)))</f>
        <v/>
      </c>
      <c r="JP57" t="str">
        <f>IF(JP56="","",IF($FI56="Y",0,INDEX(Capacity!$S$3:$T$258,MATCH(MOD(INDEX(Capacity!$V$3:$W$258,MATCH(INDEX($J56:$FE56,1,$FJ56),Capacity!$V$3:$V$258,0),2)+JP$9,255),Capacity!$S$3:$S$258,0),2)))</f>
        <v/>
      </c>
      <c r="JQ57" t="str">
        <f>IF(JQ56="","",IF($FI56="Y",0,INDEX(Capacity!$S$3:$T$258,MATCH(MOD(INDEX(Capacity!$V$3:$W$258,MATCH(INDEX($J56:$FE56,1,$FJ56),Capacity!$V$3:$V$258,0),2)+JQ$9,255),Capacity!$S$3:$S$258,0),2)))</f>
        <v/>
      </c>
      <c r="JR57" t="str">
        <f>IF(JR56="","",IF($FI56="Y",0,INDEX(Capacity!$S$3:$T$258,MATCH(MOD(INDEX(Capacity!$V$3:$W$258,MATCH(INDEX($J56:$FE56,1,$FJ56),Capacity!$V$3:$V$258,0),2)+JR$9,255),Capacity!$S$3:$S$258,0),2)))</f>
        <v/>
      </c>
      <c r="JS57" t="str">
        <f>IF(JS56="","",IF($FI56="Y",0,INDEX(Capacity!$S$3:$T$258,MATCH(MOD(INDEX(Capacity!$V$3:$W$258,MATCH(INDEX($J56:$FE56,1,$FJ56),Capacity!$V$3:$V$258,0),2)+JS$9,255),Capacity!$S$3:$S$258,0),2)))</f>
        <v/>
      </c>
      <c r="JT57" t="str">
        <f>IF(JT56="","",IF($FI56="Y",0,INDEX(Capacity!$S$3:$T$258,MATCH(MOD(INDEX(Capacity!$V$3:$W$258,MATCH(INDEX($J56:$FE56,1,$FJ56),Capacity!$V$3:$V$258,0),2)+JT$9,255),Capacity!$S$3:$S$258,0),2)))</f>
        <v/>
      </c>
      <c r="JU57" t="str">
        <f>IF(JU56="","",IF($FI56="Y",0,INDEX(Capacity!$S$3:$T$258,MATCH(MOD(INDEX(Capacity!$V$3:$W$258,MATCH(INDEX($J56:$FE56,1,$FJ56),Capacity!$V$3:$V$258,0),2)+JU$9,255),Capacity!$S$3:$S$258,0),2)))</f>
        <v/>
      </c>
      <c r="JV57" t="str">
        <f>IF(JV56="","",IF($FI56="Y",0,INDEX(Capacity!$S$3:$T$258,MATCH(MOD(INDEX(Capacity!$V$3:$W$258,MATCH(INDEX($J56:$FE56,1,$FJ56),Capacity!$V$3:$V$258,0),2)+JV$9,255),Capacity!$S$3:$S$258,0),2)))</f>
        <v/>
      </c>
      <c r="JW57" t="str">
        <f>IF(JW56="","",IF($FI56="Y",0,INDEX(Capacity!$S$3:$T$258,MATCH(MOD(INDEX(Capacity!$V$3:$W$258,MATCH(INDEX($J56:$FE56,1,$FJ56),Capacity!$V$3:$V$258,0),2)+JW$9,255),Capacity!$S$3:$S$258,0),2)))</f>
        <v/>
      </c>
      <c r="JX57" t="str">
        <f>IF(JX56="","",IF($FI56="Y",0,INDEX(Capacity!$S$3:$T$258,MATCH(MOD(INDEX(Capacity!$V$3:$W$258,MATCH(INDEX($J56:$FE56,1,$FJ56),Capacity!$V$3:$V$258,0),2)+JX$9,255),Capacity!$S$3:$S$258,0),2)))</f>
        <v/>
      </c>
      <c r="JY57" t="str">
        <f>IF(JY56="","",IF($FI56="Y",0,INDEX(Capacity!$S$3:$T$258,MATCH(MOD(INDEX(Capacity!$V$3:$W$258,MATCH(INDEX($J56:$FE56,1,$FJ56),Capacity!$V$3:$V$258,0),2)+JY$9,255),Capacity!$S$3:$S$258,0),2)))</f>
        <v/>
      </c>
      <c r="JZ57" t="str">
        <f>IF(JZ56="","",IF($FI56="Y",0,INDEX(Capacity!$S$3:$T$258,MATCH(MOD(INDEX(Capacity!$V$3:$W$258,MATCH(INDEX($J56:$FE56,1,$FJ56),Capacity!$V$3:$V$258,0),2)+JZ$9,255),Capacity!$S$3:$S$258,0),2)))</f>
        <v/>
      </c>
      <c r="KA57" t="str">
        <f>IF(KA56="","",IF($FI56="Y",0,INDEX(Capacity!$S$3:$T$258,MATCH(MOD(INDEX(Capacity!$V$3:$W$258,MATCH(INDEX($J56:$FE56,1,$FJ56),Capacity!$V$3:$V$258,0),2)+KA$9,255),Capacity!$S$3:$S$258,0),2)))</f>
        <v/>
      </c>
      <c r="KB57" t="str">
        <f>IF(KB56="","",IF($FI56="Y",0,INDEX(Capacity!$S$3:$T$258,MATCH(MOD(INDEX(Capacity!$V$3:$W$258,MATCH(INDEX($J56:$FE56,1,$FJ56),Capacity!$V$3:$V$258,0),2)+KB$9,255),Capacity!$S$3:$S$258,0),2)))</f>
        <v/>
      </c>
      <c r="KC57" t="str">
        <f>IF(KC56="","",IF($FI56="Y",0,INDEX(Capacity!$S$3:$T$258,MATCH(MOD(INDEX(Capacity!$V$3:$W$258,MATCH(INDEX($J56:$FE56,1,$FJ56),Capacity!$V$3:$V$258,0),2)+KC$9,255),Capacity!$S$3:$S$258,0),2)))</f>
        <v/>
      </c>
      <c r="KD57" t="str">
        <f>IF(KD56="","",IF($FI56="Y",0,INDEX(Capacity!$S$3:$T$258,MATCH(MOD(INDEX(Capacity!$V$3:$W$258,MATCH(INDEX($J56:$FE56,1,$FJ56),Capacity!$V$3:$V$258,0),2)+KD$9,255),Capacity!$S$3:$S$258,0),2)))</f>
        <v/>
      </c>
      <c r="KE57" t="str">
        <f>IF(KE56="","",IF($FI56="Y",0,INDEX(Capacity!$S$3:$T$258,MATCH(MOD(INDEX(Capacity!$V$3:$W$258,MATCH(INDEX($J56:$FE56,1,$FJ56),Capacity!$V$3:$V$258,0),2)+KE$9,255),Capacity!$S$3:$S$258,0),2)))</f>
        <v/>
      </c>
      <c r="KF57" t="str">
        <f>IF(KF56="","",IF($FI56="Y",0,INDEX(Capacity!$S$3:$T$258,MATCH(MOD(INDEX(Capacity!$V$3:$W$258,MATCH(INDEX($J56:$FE56,1,$FJ56),Capacity!$V$3:$V$258,0),2)+KF$9,255),Capacity!$S$3:$S$258,0),2)))</f>
        <v/>
      </c>
      <c r="KG57" t="str">
        <f>IF(KG56="","",IF($FI56="Y",0,INDEX(Capacity!$S$3:$T$258,MATCH(MOD(INDEX(Capacity!$V$3:$W$258,MATCH(INDEX($J56:$FE56,1,$FJ56),Capacity!$V$3:$V$258,0),2)+KG$9,255),Capacity!$S$3:$S$258,0),2)))</f>
        <v/>
      </c>
      <c r="KH57" t="str">
        <f>IF(KH56="","",IF($FI56="Y",0,INDEX(Capacity!$S$3:$T$258,MATCH(MOD(INDEX(Capacity!$V$3:$W$258,MATCH(INDEX($J56:$FE56,1,$FJ56),Capacity!$V$3:$V$258,0),2)+KH$9,255),Capacity!$S$3:$S$258,0),2)))</f>
        <v/>
      </c>
      <c r="KI57" t="str">
        <f>IF(KI56="","",IF($FI56="Y",0,INDEX(Capacity!$S$3:$T$258,MATCH(MOD(INDEX(Capacity!$V$3:$W$258,MATCH(INDEX($J56:$FE56,1,$FJ56),Capacity!$V$3:$V$258,0),2)+KI$9,255),Capacity!$S$3:$S$258,0),2)))</f>
        <v/>
      </c>
      <c r="KJ57" t="str">
        <f>IF(KJ56="","",IF($FI56="Y",0,INDEX(Capacity!$S$3:$T$258,MATCH(MOD(INDEX(Capacity!$V$3:$W$258,MATCH(INDEX($J56:$FE56,1,$FJ56),Capacity!$V$3:$V$258,0),2)+KJ$9,255),Capacity!$S$3:$S$258,0),2)))</f>
        <v/>
      </c>
      <c r="KK57" t="str">
        <f>IF(KK56="","",IF($FI56="Y",0,INDEX(Capacity!$S$3:$T$258,MATCH(MOD(INDEX(Capacity!$V$3:$W$258,MATCH(INDEX($J56:$FE56,1,$FJ56),Capacity!$V$3:$V$258,0),2)+KK$9,255),Capacity!$S$3:$S$258,0),2)))</f>
        <v/>
      </c>
      <c r="KL57" t="str">
        <f>IF(KL56="","",IF($FI56="Y",0,INDEX(Capacity!$S$3:$T$258,MATCH(MOD(INDEX(Capacity!$V$3:$W$258,MATCH(INDEX($J56:$FE56,1,$FJ56),Capacity!$V$3:$V$258,0),2)+KL$9,255),Capacity!$S$3:$S$258,0),2)))</f>
        <v/>
      </c>
      <c r="KM57" t="str">
        <f>IF(KM56="","",IF($FI56="Y",0,INDEX(Capacity!$S$3:$T$258,MATCH(MOD(INDEX(Capacity!$V$3:$W$258,MATCH(INDEX($J56:$FE56,1,$FJ56),Capacity!$V$3:$V$258,0),2)+KM$9,255),Capacity!$S$3:$S$258,0),2)))</f>
        <v/>
      </c>
      <c r="KN57" t="str">
        <f>IF(KN56="","",IF($FI56="Y",0,INDEX(Capacity!$S$3:$T$258,MATCH(MOD(INDEX(Capacity!$V$3:$W$258,MATCH(INDEX($J56:$FE56,1,$FJ56),Capacity!$V$3:$V$258,0),2)+KN$9,255),Capacity!$S$3:$S$258,0),2)))</f>
        <v/>
      </c>
      <c r="KO57" t="str">
        <f>IF(KO56="","",IF($FI56="Y",0,INDEX(Capacity!$S$3:$T$258,MATCH(MOD(INDEX(Capacity!$V$3:$W$258,MATCH(INDEX($J56:$FE56,1,$FJ56),Capacity!$V$3:$V$258,0),2)+KO$9,255),Capacity!$S$3:$S$258,0),2)))</f>
        <v/>
      </c>
      <c r="KP57" t="str">
        <f>IF(KP56="","",IF($FI56="Y",0,INDEX(Capacity!$S$3:$T$258,MATCH(MOD(INDEX(Capacity!$V$3:$W$258,MATCH(INDEX($J56:$FE56,1,$FJ56),Capacity!$V$3:$V$258,0),2)+KP$9,255),Capacity!$S$3:$S$258,0),2)))</f>
        <v/>
      </c>
      <c r="KQ57" t="str">
        <f>IF(KQ56="","",IF($FI56="Y",0,INDEX(Capacity!$S$3:$T$258,MATCH(MOD(INDEX(Capacity!$V$3:$W$258,MATCH(INDEX($J56:$FE56,1,$FJ56),Capacity!$V$3:$V$258,0),2)+KQ$9,255),Capacity!$S$3:$S$258,0),2)))</f>
        <v/>
      </c>
      <c r="KR57" t="str">
        <f>IF(KR56="","",IF($FI56="Y",0,INDEX(Capacity!$S$3:$T$258,MATCH(MOD(INDEX(Capacity!$V$3:$W$258,MATCH(INDEX($J56:$FE56,1,$FJ56),Capacity!$V$3:$V$258,0),2)+KR$9,255),Capacity!$S$3:$S$258,0),2)))</f>
        <v/>
      </c>
      <c r="KS57" t="str">
        <f>IF(KS56="","",IF($FI56="Y",0,INDEX(Capacity!$S$3:$T$258,MATCH(MOD(INDEX(Capacity!$V$3:$W$258,MATCH(INDEX($J56:$FE56,1,$FJ56),Capacity!$V$3:$V$258,0),2)+KS$9,255),Capacity!$S$3:$S$258,0),2)))</f>
        <v/>
      </c>
      <c r="KT57" t="str">
        <f>IF(KT56="","",IF($FI56="Y",0,INDEX(Capacity!$S$3:$T$258,MATCH(MOD(INDEX(Capacity!$V$3:$W$258,MATCH(INDEX($J56:$FE56,1,$FJ56),Capacity!$V$3:$V$258,0),2)+KT$9,255),Capacity!$S$3:$S$258,0),2)))</f>
        <v/>
      </c>
      <c r="KU57" t="str">
        <f>IF(KU56="","",IF($FI56="Y",0,INDEX(Capacity!$S$3:$T$258,MATCH(MOD(INDEX(Capacity!$V$3:$W$258,MATCH(INDEX($J56:$FE56,1,$FJ56),Capacity!$V$3:$V$258,0),2)+KU$9,255),Capacity!$S$3:$S$258,0),2)))</f>
        <v/>
      </c>
      <c r="KV57" t="str">
        <f>IF(KV56="","",IF($FI56="Y",0,INDEX(Capacity!$S$3:$T$258,MATCH(MOD(INDEX(Capacity!$V$3:$W$258,MATCH(INDEX($J56:$FE56,1,$FJ56),Capacity!$V$3:$V$258,0),2)+KV$9,255),Capacity!$S$3:$S$258,0),2)))</f>
        <v/>
      </c>
      <c r="KW57" t="str">
        <f>IF(KW56="","",IF($FI56="Y",0,INDEX(Capacity!$S$3:$T$258,MATCH(MOD(INDEX(Capacity!$V$3:$W$258,MATCH(INDEX($J56:$FE56,1,$FJ56),Capacity!$V$3:$V$258,0),2)+KW$9,255),Capacity!$S$3:$S$258,0),2)))</f>
        <v/>
      </c>
      <c r="KX57" t="str">
        <f>IF(KX56="","",IF($FI56="Y",0,INDEX(Capacity!$S$3:$T$258,MATCH(MOD(INDEX(Capacity!$V$3:$W$258,MATCH(INDEX($J56:$FE56,1,$FJ56),Capacity!$V$3:$V$258,0),2)+KX$9,255),Capacity!$S$3:$S$258,0),2)))</f>
        <v/>
      </c>
      <c r="KY57" t="str">
        <f>IF(KY56="","",IF($FI56="Y",0,INDEX(Capacity!$S$3:$T$258,MATCH(MOD(INDEX(Capacity!$V$3:$W$258,MATCH(INDEX($J56:$FE56,1,$FJ56),Capacity!$V$3:$V$258,0),2)+KY$9,255),Capacity!$S$3:$S$258,0),2)))</f>
        <v/>
      </c>
      <c r="KZ57" t="str">
        <f>IF(KZ56="","",IF($FI56="Y",0,INDEX(Capacity!$S$3:$T$258,MATCH(MOD(INDEX(Capacity!$V$3:$W$258,MATCH(INDEX($J56:$FE56,1,$FJ56),Capacity!$V$3:$V$258,0),2)+KZ$9,255),Capacity!$S$3:$S$258,0),2)))</f>
        <v/>
      </c>
      <c r="LA57" t="str">
        <f>IF(LA56="","",IF($FI56="Y",0,INDEX(Capacity!$S$3:$T$258,MATCH(MOD(INDEX(Capacity!$V$3:$W$258,MATCH(INDEX($J56:$FE56,1,$FJ56),Capacity!$V$3:$V$258,0),2)+LA$9,255),Capacity!$S$3:$S$258,0),2)))</f>
        <v/>
      </c>
      <c r="LB57" t="str">
        <f>IF(LB56="","",IF($FI56="Y",0,INDEX(Capacity!$S$3:$T$258,MATCH(MOD(INDEX(Capacity!$V$3:$W$258,MATCH(INDEX($J56:$FE56,1,$FJ56),Capacity!$V$3:$V$258,0),2)+LB$9,255),Capacity!$S$3:$S$258,0),2)))</f>
        <v/>
      </c>
      <c r="LC57" t="str">
        <f>IF(LC56="","",IF($FI56="Y",0,INDEX(Capacity!$S$3:$T$258,MATCH(MOD(INDEX(Capacity!$V$3:$W$258,MATCH(INDEX($J56:$FE56,1,$FJ56),Capacity!$V$3:$V$258,0),2)+LC$9,255),Capacity!$S$3:$S$258,0),2)))</f>
        <v/>
      </c>
      <c r="LD57" t="str">
        <f>IF(LD56="","",IF($FI56="Y",0,INDEX(Capacity!$S$3:$T$258,MATCH(MOD(INDEX(Capacity!$V$3:$W$258,MATCH(INDEX($J56:$FE56,1,$FJ56),Capacity!$V$3:$V$258,0),2)+LD$9,255),Capacity!$S$3:$S$258,0),2)))</f>
        <v/>
      </c>
      <c r="LE57" t="str">
        <f>IF(LE56="","",IF($FI56="Y",0,INDEX(Capacity!$S$3:$T$258,MATCH(MOD(INDEX(Capacity!$V$3:$W$258,MATCH(INDEX($J56:$FE56,1,$FJ56),Capacity!$V$3:$V$258,0),2)+LE$9,255),Capacity!$S$3:$S$258,0),2)))</f>
        <v/>
      </c>
      <c r="LF57" t="str">
        <f>IF(LF56="","",IF($FI56="Y",0,INDEX(Capacity!$S$3:$T$258,MATCH(MOD(INDEX(Capacity!$V$3:$W$258,MATCH(INDEX($J56:$FE56,1,$FJ56),Capacity!$V$3:$V$258,0),2)+LF$9,255),Capacity!$S$3:$S$258,0),2)))</f>
        <v/>
      </c>
      <c r="LG57" t="str">
        <f>IF(LG56="","",IF($FI56="Y",0,INDEX(Capacity!$S$3:$T$258,MATCH(MOD(INDEX(Capacity!$V$3:$W$258,MATCH(INDEX($J56:$FE56,1,$FJ56),Capacity!$V$3:$V$258,0),2)+LG$9,255),Capacity!$S$3:$S$258,0),2)))</f>
        <v/>
      </c>
      <c r="LH57" t="str">
        <f>IF(LH56="","",IF($FI56="Y",0,INDEX(Capacity!$S$3:$T$258,MATCH(MOD(INDEX(Capacity!$V$3:$W$258,MATCH(INDEX($J56:$FE56,1,$FJ56),Capacity!$V$3:$V$258,0),2)+LH$9,255),Capacity!$S$3:$S$258,0),2)))</f>
        <v/>
      </c>
    </row>
    <row r="58" spans="9:320" x14ac:dyDescent="0.25">
      <c r="I58" s="7">
        <f t="shared" si="26"/>
        <v>49</v>
      </c>
      <c r="J58" t="str">
        <f t="shared" si="58"/>
        <v/>
      </c>
      <c r="K58" t="str">
        <f t="shared" si="58"/>
        <v/>
      </c>
      <c r="L58" t="str">
        <f t="shared" si="58"/>
        <v/>
      </c>
      <c r="M58" t="str">
        <f t="shared" si="58"/>
        <v/>
      </c>
      <c r="N58" t="str">
        <f t="shared" si="58"/>
        <v/>
      </c>
      <c r="O58" t="str">
        <f t="shared" si="58"/>
        <v/>
      </c>
      <c r="P58" t="str">
        <f t="shared" si="58"/>
        <v/>
      </c>
      <c r="Q58" t="str">
        <f t="shared" si="58"/>
        <v/>
      </c>
      <c r="R58" t="str">
        <f t="shared" si="58"/>
        <v/>
      </c>
      <c r="S58" t="str">
        <f t="shared" si="58"/>
        <v/>
      </c>
      <c r="T58" t="str">
        <f t="shared" si="58"/>
        <v/>
      </c>
      <c r="U58" t="str">
        <f t="shared" si="58"/>
        <v/>
      </c>
      <c r="V58" t="str">
        <f t="shared" si="58"/>
        <v/>
      </c>
      <c r="W58" t="str">
        <f t="shared" si="58"/>
        <v/>
      </c>
      <c r="X58" t="str">
        <f t="shared" si="58"/>
        <v/>
      </c>
      <c r="Y58" t="str">
        <f t="shared" si="56"/>
        <v/>
      </c>
      <c r="Z58" t="str">
        <f t="shared" si="56"/>
        <v/>
      </c>
      <c r="AA58" t="str">
        <f t="shared" si="56"/>
        <v/>
      </c>
      <c r="AB58" t="str">
        <f t="shared" si="56"/>
        <v/>
      </c>
      <c r="AC58" t="str">
        <f t="shared" si="56"/>
        <v/>
      </c>
      <c r="AD58" t="str">
        <f t="shared" si="56"/>
        <v/>
      </c>
      <c r="AE58" t="str">
        <f t="shared" si="56"/>
        <v/>
      </c>
      <c r="AF58" t="str">
        <f t="shared" si="56"/>
        <v/>
      </c>
      <c r="AG58" t="str">
        <f t="shared" si="56"/>
        <v/>
      </c>
      <c r="AH58" t="str">
        <f t="shared" si="56"/>
        <v/>
      </c>
      <c r="AI58" t="str">
        <f t="shared" si="56"/>
        <v/>
      </c>
      <c r="AJ58" t="str">
        <f t="shared" si="56"/>
        <v/>
      </c>
      <c r="AK58" t="str">
        <f t="shared" si="56"/>
        <v/>
      </c>
      <c r="AL58" t="str">
        <f t="shared" si="56"/>
        <v/>
      </c>
      <c r="AM58" t="str">
        <f t="shared" si="56"/>
        <v/>
      </c>
      <c r="AN58" t="str">
        <f t="shared" si="56"/>
        <v/>
      </c>
      <c r="AO58" t="str">
        <f t="shared" si="60"/>
        <v/>
      </c>
      <c r="AP58" t="str">
        <f t="shared" si="53"/>
        <v/>
      </c>
      <c r="AQ58" t="str">
        <f t="shared" si="53"/>
        <v/>
      </c>
      <c r="AR58" t="str">
        <f t="shared" si="53"/>
        <v/>
      </c>
      <c r="AS58" t="str">
        <f t="shared" si="53"/>
        <v/>
      </c>
      <c r="AT58" t="str">
        <f t="shared" si="53"/>
        <v/>
      </c>
      <c r="AU58" t="str">
        <f t="shared" si="53"/>
        <v/>
      </c>
      <c r="AV58" t="str">
        <f t="shared" si="53"/>
        <v/>
      </c>
      <c r="AW58" t="str">
        <f t="shared" si="53"/>
        <v/>
      </c>
      <c r="AX58" t="str">
        <f t="shared" si="53"/>
        <v/>
      </c>
      <c r="AY58" t="str">
        <f t="shared" si="53"/>
        <v/>
      </c>
      <c r="AZ58" t="str">
        <f t="shared" si="53"/>
        <v/>
      </c>
      <c r="BA58" t="str">
        <f t="shared" si="53"/>
        <v/>
      </c>
      <c r="BB58" t="str">
        <f t="shared" si="53"/>
        <v/>
      </c>
      <c r="BC58" t="str">
        <f t="shared" si="53"/>
        <v/>
      </c>
      <c r="BD58" t="str">
        <f t="shared" si="53"/>
        <v/>
      </c>
      <c r="BE58" t="str">
        <f t="shared" si="53"/>
        <v/>
      </c>
      <c r="BF58">
        <f t="shared" ref="BF58:BU73" si="62">IFERROR(IF(INDEX($FM$10:$LH$118,$I58,$FK58-BF$8+1)="",_xlfn.BITXOR(BF57,0),_xlfn.BITXOR(BF57,INDEX($FM$10:$LH$118,$I58,$FK58-BF$8+1))),"")</f>
        <v>0</v>
      </c>
      <c r="BG58">
        <f t="shared" si="62"/>
        <v>77</v>
      </c>
      <c r="BH58">
        <f t="shared" si="62"/>
        <v>180</v>
      </c>
      <c r="BI58">
        <f t="shared" si="62"/>
        <v>97</v>
      </c>
      <c r="BJ58">
        <f t="shared" si="62"/>
        <v>218</v>
      </c>
      <c r="BK58">
        <f t="shared" si="62"/>
        <v>201</v>
      </c>
      <c r="BL58">
        <f t="shared" si="62"/>
        <v>118</v>
      </c>
      <c r="BM58">
        <f t="shared" si="62"/>
        <v>166</v>
      </c>
      <c r="BN58">
        <f t="shared" si="62"/>
        <v>62</v>
      </c>
      <c r="BO58">
        <f t="shared" si="62"/>
        <v>77</v>
      </c>
      <c r="BP58">
        <f t="shared" si="62"/>
        <v>52</v>
      </c>
      <c r="BQ58">
        <f t="shared" si="62"/>
        <v>0</v>
      </c>
      <c r="BR58">
        <f t="shared" si="62"/>
        <v>0</v>
      </c>
      <c r="BS58">
        <f t="shared" si="62"/>
        <v>0</v>
      </c>
      <c r="BT58">
        <f t="shared" si="62"/>
        <v>0</v>
      </c>
      <c r="BU58">
        <f t="shared" si="62"/>
        <v>0</v>
      </c>
      <c r="BV58">
        <f t="shared" si="55"/>
        <v>0</v>
      </c>
      <c r="BW58">
        <f t="shared" si="55"/>
        <v>0</v>
      </c>
      <c r="BX58">
        <f t="shared" si="55"/>
        <v>0</v>
      </c>
      <c r="BY58">
        <f t="shared" si="55"/>
        <v>0</v>
      </c>
      <c r="BZ58">
        <f t="shared" si="55"/>
        <v>0</v>
      </c>
      <c r="CA58">
        <f t="shared" si="55"/>
        <v>0</v>
      </c>
      <c r="CB58">
        <f t="shared" si="55"/>
        <v>0</v>
      </c>
      <c r="CC58">
        <f t="shared" si="55"/>
        <v>0</v>
      </c>
      <c r="CD58">
        <f t="shared" si="55"/>
        <v>0</v>
      </c>
      <c r="CE58">
        <f t="shared" si="55"/>
        <v>0</v>
      </c>
      <c r="CF58">
        <f t="shared" si="55"/>
        <v>0</v>
      </c>
      <c r="CG58">
        <f t="shared" si="55"/>
        <v>0</v>
      </c>
      <c r="CH58">
        <f t="shared" si="55"/>
        <v>0</v>
      </c>
      <c r="CI58">
        <f t="shared" si="55"/>
        <v>0</v>
      </c>
      <c r="CJ58">
        <f t="shared" si="55"/>
        <v>0</v>
      </c>
      <c r="CK58">
        <f t="shared" si="55"/>
        <v>0</v>
      </c>
      <c r="CL58">
        <f t="shared" si="59"/>
        <v>0</v>
      </c>
      <c r="CM58">
        <f t="shared" si="59"/>
        <v>0</v>
      </c>
      <c r="CN58">
        <f t="shared" si="59"/>
        <v>0</v>
      </c>
      <c r="CO58">
        <f t="shared" si="59"/>
        <v>0</v>
      </c>
      <c r="CP58">
        <f t="shared" si="59"/>
        <v>0</v>
      </c>
      <c r="CQ58">
        <f t="shared" si="59"/>
        <v>0</v>
      </c>
      <c r="CR58">
        <f t="shared" si="59"/>
        <v>0</v>
      </c>
      <c r="CS58">
        <f t="shared" si="59"/>
        <v>0</v>
      </c>
      <c r="CT58">
        <f t="shared" si="59"/>
        <v>0</v>
      </c>
      <c r="CU58">
        <f t="shared" si="59"/>
        <v>0</v>
      </c>
      <c r="CV58">
        <f t="shared" si="59"/>
        <v>0</v>
      </c>
      <c r="CW58">
        <f t="shared" si="59"/>
        <v>0</v>
      </c>
      <c r="CX58">
        <f t="shared" si="59"/>
        <v>0</v>
      </c>
      <c r="CY58">
        <f t="shared" si="59"/>
        <v>0</v>
      </c>
      <c r="CZ58">
        <f t="shared" si="59"/>
        <v>0</v>
      </c>
      <c r="DA58">
        <f t="shared" si="59"/>
        <v>0</v>
      </c>
      <c r="DB58">
        <f t="shared" si="61"/>
        <v>0</v>
      </c>
      <c r="DC58">
        <f t="shared" si="61"/>
        <v>0</v>
      </c>
      <c r="DD58">
        <f t="shared" si="61"/>
        <v>0</v>
      </c>
      <c r="DE58">
        <f t="shared" si="61"/>
        <v>0</v>
      </c>
      <c r="DF58">
        <f t="shared" si="57"/>
        <v>0</v>
      </c>
      <c r="DG58">
        <f t="shared" si="57"/>
        <v>0</v>
      </c>
      <c r="DH58">
        <f t="shared" si="57"/>
        <v>0</v>
      </c>
      <c r="DI58">
        <f t="shared" si="57"/>
        <v>0</v>
      </c>
      <c r="DJ58">
        <f t="shared" si="57"/>
        <v>0</v>
      </c>
      <c r="DK58">
        <f t="shared" si="57"/>
        <v>0</v>
      </c>
      <c r="DL58">
        <f t="shared" si="57"/>
        <v>0</v>
      </c>
      <c r="DM58">
        <f t="shared" si="57"/>
        <v>0</v>
      </c>
      <c r="DN58">
        <f t="shared" si="57"/>
        <v>0</v>
      </c>
      <c r="DO58">
        <f t="shared" si="57"/>
        <v>0</v>
      </c>
      <c r="DP58">
        <f t="shared" si="57"/>
        <v>0</v>
      </c>
      <c r="DQ58">
        <f t="shared" si="57"/>
        <v>0</v>
      </c>
      <c r="DR58">
        <f t="shared" si="57"/>
        <v>0</v>
      </c>
      <c r="DS58">
        <f t="shared" si="57"/>
        <v>0</v>
      </c>
      <c r="DT58">
        <f t="shared" si="57"/>
        <v>0</v>
      </c>
      <c r="DU58">
        <f t="shared" si="57"/>
        <v>0</v>
      </c>
      <c r="DV58">
        <f t="shared" si="57"/>
        <v>0</v>
      </c>
      <c r="DW58">
        <f t="shared" si="57"/>
        <v>0</v>
      </c>
      <c r="DX58">
        <f t="shared" ref="DX58:EM73" si="63">IFERROR(IF(INDEX($FM$10:$LH$118,$I58,$FK58-DX$8+1)="",_xlfn.BITXOR(DX57,0),_xlfn.BITXOR(DX57,INDEX($FM$10:$LH$118,$I58,$FK58-DX$8+1))),"")</f>
        <v>0</v>
      </c>
      <c r="DY58">
        <f t="shared" si="63"/>
        <v>0</v>
      </c>
      <c r="DZ58">
        <f t="shared" si="63"/>
        <v>0</v>
      </c>
      <c r="EA58">
        <f t="shared" si="63"/>
        <v>0</v>
      </c>
      <c r="EB58">
        <f t="shared" si="63"/>
        <v>0</v>
      </c>
      <c r="EC58">
        <f t="shared" si="63"/>
        <v>0</v>
      </c>
      <c r="ED58">
        <f t="shared" si="63"/>
        <v>0</v>
      </c>
      <c r="EE58">
        <f t="shared" si="63"/>
        <v>0</v>
      </c>
      <c r="EF58">
        <f t="shared" si="63"/>
        <v>0</v>
      </c>
      <c r="EG58">
        <f t="shared" si="63"/>
        <v>0</v>
      </c>
      <c r="EH58">
        <f t="shared" si="63"/>
        <v>0</v>
      </c>
      <c r="EI58">
        <f t="shared" si="63"/>
        <v>0</v>
      </c>
      <c r="EJ58">
        <f t="shared" si="54"/>
        <v>0</v>
      </c>
      <c r="EK58">
        <f t="shared" si="54"/>
        <v>0</v>
      </c>
      <c r="EL58">
        <f t="shared" si="54"/>
        <v>0</v>
      </c>
      <c r="EM58">
        <f t="shared" si="54"/>
        <v>0</v>
      </c>
      <c r="EN58">
        <f t="shared" si="54"/>
        <v>0</v>
      </c>
      <c r="EO58">
        <f t="shared" si="54"/>
        <v>0</v>
      </c>
      <c r="EP58">
        <f t="shared" si="54"/>
        <v>0</v>
      </c>
      <c r="EQ58">
        <f t="shared" si="54"/>
        <v>0</v>
      </c>
      <c r="ER58">
        <f t="shared" si="54"/>
        <v>0</v>
      </c>
      <c r="ES58">
        <f t="shared" si="54"/>
        <v>0</v>
      </c>
      <c r="ET58">
        <f t="shared" si="54"/>
        <v>0</v>
      </c>
      <c r="EU58">
        <f t="shared" si="54"/>
        <v>0</v>
      </c>
      <c r="EV58">
        <f t="shared" si="54"/>
        <v>0</v>
      </c>
      <c r="EW58">
        <f t="shared" si="52"/>
        <v>0</v>
      </c>
      <c r="EX58">
        <f t="shared" si="52"/>
        <v>0</v>
      </c>
      <c r="EY58">
        <f t="shared" si="52"/>
        <v>0</v>
      </c>
      <c r="EZ58">
        <f t="shared" si="52"/>
        <v>0</v>
      </c>
      <c r="FA58">
        <f t="shared" si="52"/>
        <v>0</v>
      </c>
      <c r="FB58">
        <f t="shared" si="52"/>
        <v>0</v>
      </c>
      <c r="FC58">
        <f t="shared" si="52"/>
        <v>0</v>
      </c>
      <c r="FD58">
        <f t="shared" si="52"/>
        <v>0</v>
      </c>
      <c r="FE58">
        <f t="shared" si="52"/>
        <v>0</v>
      </c>
      <c r="FG58" s="48" t="str">
        <f t="shared" si="27"/>
        <v/>
      </c>
      <c r="FI58" s="1" t="str">
        <f t="shared" si="24"/>
        <v/>
      </c>
      <c r="FJ58">
        <f t="shared" si="25"/>
        <v>50</v>
      </c>
      <c r="FK58">
        <f>FM8-FJ57+1</f>
        <v>-5</v>
      </c>
      <c r="FM58">
        <f>IF(FM57="","",IF($FI57="Y",0,INDEX(Capacity!$S$3:$T$258,MATCH(MOD(INDEX(Capacity!$V$3:$W$258,MATCH(INDEX($J57:$FE57,1,$FJ57),Capacity!$V$3:$V$258,0),2)+FM$9,255),Capacity!$S$3:$S$258,0),2)))</f>
        <v>111</v>
      </c>
      <c r="FN58">
        <f>IF(FN57="","",IF($FI57="Y",0,INDEX(Capacity!$S$3:$T$258,MATCH(MOD(INDEX(Capacity!$V$3:$W$258,MATCH(INDEX($J57:$FE57,1,$FJ57),Capacity!$V$3:$V$258,0),2)+FN$9,255),Capacity!$S$3:$S$258,0),2)))</f>
        <v>186</v>
      </c>
      <c r="FO58">
        <f>IF(FO57="","",IF($FI57="Y",0,INDEX(Capacity!$S$3:$T$258,MATCH(MOD(INDEX(Capacity!$V$3:$W$258,MATCH(INDEX($J57:$FE57,1,$FJ57),Capacity!$V$3:$V$258,0),2)+FO$9,255),Capacity!$S$3:$S$258,0),2)))</f>
        <v>133</v>
      </c>
      <c r="FP58">
        <f>IF(FP57="","",IF($FI57="Y",0,INDEX(Capacity!$S$3:$T$258,MATCH(MOD(INDEX(Capacity!$V$3:$W$258,MATCH(INDEX($J57:$FE57,1,$FJ57),Capacity!$V$3:$V$258,0),2)+FP$9,255),Capacity!$S$3:$S$258,0),2)))</f>
        <v>104</v>
      </c>
      <c r="FQ58">
        <f>IF(FQ57="","",IF($FI57="Y",0,INDEX(Capacity!$S$3:$T$258,MATCH(MOD(INDEX(Capacity!$V$3:$W$258,MATCH(INDEX($J57:$FE57,1,$FJ57),Capacity!$V$3:$V$258,0),2)+FQ$9,255),Capacity!$S$3:$S$258,0),2)))</f>
        <v>236</v>
      </c>
      <c r="FR58">
        <f>IF(FR57="","",IF($FI57="Y",0,INDEX(Capacity!$S$3:$T$258,MATCH(MOD(INDEX(Capacity!$V$3:$W$258,MATCH(INDEX($J57:$FE57,1,$FJ57),Capacity!$V$3:$V$258,0),2)+FR$9,255),Capacity!$S$3:$S$258,0),2)))</f>
        <v>75</v>
      </c>
      <c r="FS58">
        <f>IF(FS57="","",IF($FI57="Y",0,INDEX(Capacity!$S$3:$T$258,MATCH(MOD(INDEX(Capacity!$V$3:$W$258,MATCH(INDEX($J57:$FE57,1,$FJ57),Capacity!$V$3:$V$258,0),2)+FS$9,255),Capacity!$S$3:$S$258,0),2)))</f>
        <v>92</v>
      </c>
      <c r="FT58">
        <f>IF(FT57="","",IF($FI57="Y",0,INDEX(Capacity!$S$3:$T$258,MATCH(MOD(INDEX(Capacity!$V$3:$W$258,MATCH(INDEX($J57:$FE57,1,$FJ57),Capacity!$V$3:$V$258,0),2)+FT$9,255),Capacity!$S$3:$S$258,0),2)))</f>
        <v>51</v>
      </c>
      <c r="FU58">
        <f>IF(FU57="","",IF($FI57="Y",0,INDEX(Capacity!$S$3:$T$258,MATCH(MOD(INDEX(Capacity!$V$3:$W$258,MATCH(INDEX($J57:$FE57,1,$FJ57),Capacity!$V$3:$V$258,0),2)+FU$9,255),Capacity!$S$3:$S$258,0),2)))</f>
        <v>114</v>
      </c>
      <c r="FV58">
        <f>IF(FV57="","",IF($FI57="Y",0,INDEX(Capacity!$S$3:$T$258,MATCH(MOD(INDEX(Capacity!$V$3:$W$258,MATCH(INDEX($J57:$FE57,1,$FJ57),Capacity!$V$3:$V$258,0),2)+FV$9,255),Capacity!$S$3:$S$258,0),2)))</f>
        <v>182</v>
      </c>
      <c r="FW58">
        <f>IF(FW57="","",IF($FI57="Y",0,INDEX(Capacity!$S$3:$T$258,MATCH(MOD(INDEX(Capacity!$V$3:$W$258,MATCH(INDEX($J57:$FE57,1,$FJ57),Capacity!$V$3:$V$258,0),2)+FW$9,255),Capacity!$S$3:$S$258,0),2)))</f>
        <v>52</v>
      </c>
      <c r="FX58" t="str">
        <f>IF(FX57="","",IF($FI57="Y",0,INDEX(Capacity!$S$3:$T$258,MATCH(MOD(INDEX(Capacity!$V$3:$W$258,MATCH(INDEX($J57:$FE57,1,$FJ57),Capacity!$V$3:$V$258,0),2)+FX$9,255),Capacity!$S$3:$S$258,0),2)))</f>
        <v/>
      </c>
      <c r="FY58" t="str">
        <f>IF(FY57="","",IF($FI57="Y",0,INDEX(Capacity!$S$3:$T$258,MATCH(MOD(INDEX(Capacity!$V$3:$W$258,MATCH(INDEX($J57:$FE57,1,$FJ57),Capacity!$V$3:$V$258,0),2)+FY$9,255),Capacity!$S$3:$S$258,0),2)))</f>
        <v/>
      </c>
      <c r="FZ58" t="str">
        <f>IF(FZ57="","",IF($FI57="Y",0,INDEX(Capacity!$S$3:$T$258,MATCH(MOD(INDEX(Capacity!$V$3:$W$258,MATCH(INDEX($J57:$FE57,1,$FJ57),Capacity!$V$3:$V$258,0),2)+FZ$9,255),Capacity!$S$3:$S$258,0),2)))</f>
        <v/>
      </c>
      <c r="GA58" t="str">
        <f>IF(GA57="","",IF($FI57="Y",0,INDEX(Capacity!$S$3:$T$258,MATCH(MOD(INDEX(Capacity!$V$3:$W$258,MATCH(INDEX($J57:$FE57,1,$FJ57),Capacity!$V$3:$V$258,0),2)+GA$9,255),Capacity!$S$3:$S$258,0),2)))</f>
        <v/>
      </c>
      <c r="GB58" t="str">
        <f>IF(GB57="","",IF($FI57="Y",0,INDEX(Capacity!$S$3:$T$258,MATCH(MOD(INDEX(Capacity!$V$3:$W$258,MATCH(INDEX($J57:$FE57,1,$FJ57),Capacity!$V$3:$V$258,0),2)+GB$9,255),Capacity!$S$3:$S$258,0),2)))</f>
        <v/>
      </c>
      <c r="GC58" t="str">
        <f>IF(GC57="","",IF($FI57="Y",0,INDEX(Capacity!$S$3:$T$258,MATCH(MOD(INDEX(Capacity!$V$3:$W$258,MATCH(INDEX($J57:$FE57,1,$FJ57),Capacity!$V$3:$V$258,0),2)+GC$9,255),Capacity!$S$3:$S$258,0),2)))</f>
        <v/>
      </c>
      <c r="GD58" t="str">
        <f>IF(GD57="","",IF($FI57="Y",0,INDEX(Capacity!$S$3:$T$258,MATCH(MOD(INDEX(Capacity!$V$3:$W$258,MATCH(INDEX($J57:$FE57,1,$FJ57),Capacity!$V$3:$V$258,0),2)+GD$9,255),Capacity!$S$3:$S$258,0),2)))</f>
        <v/>
      </c>
      <c r="GE58" t="str">
        <f>IF(GE57="","",IF($FI57="Y",0,INDEX(Capacity!$S$3:$T$258,MATCH(MOD(INDEX(Capacity!$V$3:$W$258,MATCH(INDEX($J57:$FE57,1,$FJ57),Capacity!$V$3:$V$258,0),2)+GE$9,255),Capacity!$S$3:$S$258,0),2)))</f>
        <v/>
      </c>
      <c r="GF58" t="str">
        <f>IF(GF57="","",IF($FI57="Y",0,INDEX(Capacity!$S$3:$T$258,MATCH(MOD(INDEX(Capacity!$V$3:$W$258,MATCH(INDEX($J57:$FE57,1,$FJ57),Capacity!$V$3:$V$258,0),2)+GF$9,255),Capacity!$S$3:$S$258,0),2)))</f>
        <v/>
      </c>
      <c r="GG58" t="str">
        <f>IF(GG57="","",IF($FI57="Y",0,INDEX(Capacity!$S$3:$T$258,MATCH(MOD(INDEX(Capacity!$V$3:$W$258,MATCH(INDEX($J57:$FE57,1,$FJ57),Capacity!$V$3:$V$258,0),2)+GG$9,255),Capacity!$S$3:$S$258,0),2)))</f>
        <v/>
      </c>
      <c r="GH58" t="str">
        <f>IF(GH57="","",IF($FI57="Y",0,INDEX(Capacity!$S$3:$T$258,MATCH(MOD(INDEX(Capacity!$V$3:$W$258,MATCH(INDEX($J57:$FE57,1,$FJ57),Capacity!$V$3:$V$258,0),2)+GH$9,255),Capacity!$S$3:$S$258,0),2)))</f>
        <v/>
      </c>
      <c r="GI58" t="str">
        <f>IF(GI57="","",IF($FI57="Y",0,INDEX(Capacity!$S$3:$T$258,MATCH(MOD(INDEX(Capacity!$V$3:$W$258,MATCH(INDEX($J57:$FE57,1,$FJ57),Capacity!$V$3:$V$258,0),2)+GI$9,255),Capacity!$S$3:$S$258,0),2)))</f>
        <v/>
      </c>
      <c r="GJ58" t="str">
        <f>IF(GJ57="","",IF($FI57="Y",0,INDEX(Capacity!$S$3:$T$258,MATCH(MOD(INDEX(Capacity!$V$3:$W$258,MATCH(INDEX($J57:$FE57,1,$FJ57),Capacity!$V$3:$V$258,0),2)+GJ$9,255),Capacity!$S$3:$S$258,0),2)))</f>
        <v/>
      </c>
      <c r="GK58" t="str">
        <f>IF(GK57="","",IF($FI57="Y",0,INDEX(Capacity!$S$3:$T$258,MATCH(MOD(INDEX(Capacity!$V$3:$W$258,MATCH(INDEX($J57:$FE57,1,$FJ57),Capacity!$V$3:$V$258,0),2)+GK$9,255),Capacity!$S$3:$S$258,0),2)))</f>
        <v/>
      </c>
      <c r="GL58" t="str">
        <f>IF(GL57="","",IF($FI57="Y",0,INDEX(Capacity!$S$3:$T$258,MATCH(MOD(INDEX(Capacity!$V$3:$W$258,MATCH(INDEX($J57:$FE57,1,$FJ57),Capacity!$V$3:$V$258,0),2)+GL$9,255),Capacity!$S$3:$S$258,0),2)))</f>
        <v/>
      </c>
      <c r="GM58" t="str">
        <f>IF(GM57="","",IF($FI57="Y",0,INDEX(Capacity!$S$3:$T$258,MATCH(MOD(INDEX(Capacity!$V$3:$W$258,MATCH(INDEX($J57:$FE57,1,$FJ57),Capacity!$V$3:$V$258,0),2)+GM$9,255),Capacity!$S$3:$S$258,0),2)))</f>
        <v/>
      </c>
      <c r="GN58" t="str">
        <f>IF(GN57="","",IF($FI57="Y",0,INDEX(Capacity!$S$3:$T$258,MATCH(MOD(INDEX(Capacity!$V$3:$W$258,MATCH(INDEX($J57:$FE57,1,$FJ57),Capacity!$V$3:$V$258,0),2)+GN$9,255),Capacity!$S$3:$S$258,0),2)))</f>
        <v/>
      </c>
      <c r="GO58" t="str">
        <f>IF(GO57="","",IF($FI57="Y",0,INDEX(Capacity!$S$3:$T$258,MATCH(MOD(INDEX(Capacity!$V$3:$W$258,MATCH(INDEX($J57:$FE57,1,$FJ57),Capacity!$V$3:$V$258,0),2)+GO$9,255),Capacity!$S$3:$S$258,0),2)))</f>
        <v/>
      </c>
      <c r="GP58" t="str">
        <f>IF(GP57="","",IF($FI57="Y",0,INDEX(Capacity!$S$3:$T$258,MATCH(MOD(INDEX(Capacity!$V$3:$W$258,MATCH(INDEX($J57:$FE57,1,$FJ57),Capacity!$V$3:$V$258,0),2)+GP$9,255),Capacity!$S$3:$S$258,0),2)))</f>
        <v/>
      </c>
      <c r="GQ58" t="str">
        <f>IF(GQ57="","",IF($FI57="Y",0,INDEX(Capacity!$S$3:$T$258,MATCH(MOD(INDEX(Capacity!$V$3:$W$258,MATCH(INDEX($J57:$FE57,1,$FJ57),Capacity!$V$3:$V$258,0),2)+GQ$9,255),Capacity!$S$3:$S$258,0),2)))</f>
        <v/>
      </c>
      <c r="GR58" t="str">
        <f>IF(GR57="","",IF($FI57="Y",0,INDEX(Capacity!$S$3:$T$258,MATCH(MOD(INDEX(Capacity!$V$3:$W$258,MATCH(INDEX($J57:$FE57,1,$FJ57),Capacity!$V$3:$V$258,0),2)+GR$9,255),Capacity!$S$3:$S$258,0),2)))</f>
        <v/>
      </c>
      <c r="GS58" t="str">
        <f>IF(GS57="","",IF($FI57="Y",0,INDEX(Capacity!$S$3:$T$258,MATCH(MOD(INDEX(Capacity!$V$3:$W$258,MATCH(INDEX($J57:$FE57,1,$FJ57),Capacity!$V$3:$V$258,0),2)+GS$9,255),Capacity!$S$3:$S$258,0),2)))</f>
        <v/>
      </c>
      <c r="GT58" t="str">
        <f>IF(GT57="","",IF($FI57="Y",0,INDEX(Capacity!$S$3:$T$258,MATCH(MOD(INDEX(Capacity!$V$3:$W$258,MATCH(INDEX($J57:$FE57,1,$FJ57),Capacity!$V$3:$V$258,0),2)+GT$9,255),Capacity!$S$3:$S$258,0),2)))</f>
        <v/>
      </c>
      <c r="GU58" t="str">
        <f>IF(GU57="","",IF($FI57="Y",0,INDEX(Capacity!$S$3:$T$258,MATCH(MOD(INDEX(Capacity!$V$3:$W$258,MATCH(INDEX($J57:$FE57,1,$FJ57),Capacity!$V$3:$V$258,0),2)+GU$9,255),Capacity!$S$3:$S$258,0),2)))</f>
        <v/>
      </c>
      <c r="GV58" t="str">
        <f>IF(GV57="","",IF($FI57="Y",0,INDEX(Capacity!$S$3:$T$258,MATCH(MOD(INDEX(Capacity!$V$3:$W$258,MATCH(INDEX($J57:$FE57,1,$FJ57),Capacity!$V$3:$V$258,0),2)+GV$9,255),Capacity!$S$3:$S$258,0),2)))</f>
        <v/>
      </c>
      <c r="GW58" t="str">
        <f>IF(GW57="","",IF($FI57="Y",0,INDEX(Capacity!$S$3:$T$258,MATCH(MOD(INDEX(Capacity!$V$3:$W$258,MATCH(INDEX($J57:$FE57,1,$FJ57),Capacity!$V$3:$V$258,0),2)+GW$9,255),Capacity!$S$3:$S$258,0),2)))</f>
        <v/>
      </c>
      <c r="GX58" t="str">
        <f>IF(GX57="","",IF($FI57="Y",0,INDEX(Capacity!$S$3:$T$258,MATCH(MOD(INDEX(Capacity!$V$3:$W$258,MATCH(INDEX($J57:$FE57,1,$FJ57),Capacity!$V$3:$V$258,0),2)+GX$9,255),Capacity!$S$3:$S$258,0),2)))</f>
        <v/>
      </c>
      <c r="GY58" t="str">
        <f>IF(GY57="","",IF($FI57="Y",0,INDEX(Capacity!$S$3:$T$258,MATCH(MOD(INDEX(Capacity!$V$3:$W$258,MATCH(INDEX($J57:$FE57,1,$FJ57),Capacity!$V$3:$V$258,0),2)+GY$9,255),Capacity!$S$3:$S$258,0),2)))</f>
        <v/>
      </c>
      <c r="GZ58" t="str">
        <f>IF(GZ57="","",IF($FI57="Y",0,INDEX(Capacity!$S$3:$T$258,MATCH(MOD(INDEX(Capacity!$V$3:$W$258,MATCH(INDEX($J57:$FE57,1,$FJ57),Capacity!$V$3:$V$258,0),2)+GZ$9,255),Capacity!$S$3:$S$258,0),2)))</f>
        <v/>
      </c>
      <c r="HA58" t="str">
        <f>IF(HA57="","",IF($FI57="Y",0,INDEX(Capacity!$S$3:$T$258,MATCH(MOD(INDEX(Capacity!$V$3:$W$258,MATCH(INDEX($J57:$FE57,1,$FJ57),Capacity!$V$3:$V$258,0),2)+HA$9,255),Capacity!$S$3:$S$258,0),2)))</f>
        <v/>
      </c>
      <c r="HB58" t="str">
        <f>IF(HB57="","",IF($FI57="Y",0,INDEX(Capacity!$S$3:$T$258,MATCH(MOD(INDEX(Capacity!$V$3:$W$258,MATCH(INDEX($J57:$FE57,1,$FJ57),Capacity!$V$3:$V$258,0),2)+HB$9,255),Capacity!$S$3:$S$258,0),2)))</f>
        <v/>
      </c>
      <c r="HC58" t="str">
        <f>IF(HC57="","",IF($FI57="Y",0,INDEX(Capacity!$S$3:$T$258,MATCH(MOD(INDEX(Capacity!$V$3:$W$258,MATCH(INDEX($J57:$FE57,1,$FJ57),Capacity!$V$3:$V$258,0),2)+HC$9,255),Capacity!$S$3:$S$258,0),2)))</f>
        <v/>
      </c>
      <c r="HD58" t="str">
        <f>IF(HD57="","",IF($FI57="Y",0,INDEX(Capacity!$S$3:$T$258,MATCH(MOD(INDEX(Capacity!$V$3:$W$258,MATCH(INDEX($J57:$FE57,1,$FJ57),Capacity!$V$3:$V$258,0),2)+HD$9,255),Capacity!$S$3:$S$258,0),2)))</f>
        <v/>
      </c>
      <c r="HE58" t="str">
        <f>IF(HE57="","",IF($FI57="Y",0,INDEX(Capacity!$S$3:$T$258,MATCH(MOD(INDEX(Capacity!$V$3:$W$258,MATCH(INDEX($J57:$FE57,1,$FJ57),Capacity!$V$3:$V$258,0),2)+HE$9,255),Capacity!$S$3:$S$258,0),2)))</f>
        <v/>
      </c>
      <c r="HF58" t="str">
        <f>IF(HF57="","",IF($FI57="Y",0,INDEX(Capacity!$S$3:$T$258,MATCH(MOD(INDEX(Capacity!$V$3:$W$258,MATCH(INDEX($J57:$FE57,1,$FJ57),Capacity!$V$3:$V$258,0),2)+HF$9,255),Capacity!$S$3:$S$258,0),2)))</f>
        <v/>
      </c>
      <c r="HG58" t="str">
        <f>IF(HG57="","",IF($FI57="Y",0,INDEX(Capacity!$S$3:$T$258,MATCH(MOD(INDEX(Capacity!$V$3:$W$258,MATCH(INDEX($J57:$FE57,1,$FJ57),Capacity!$V$3:$V$258,0),2)+HG$9,255),Capacity!$S$3:$S$258,0),2)))</f>
        <v/>
      </c>
      <c r="HH58" t="str">
        <f>IF(HH57="","",IF($FI57="Y",0,INDEX(Capacity!$S$3:$T$258,MATCH(MOD(INDEX(Capacity!$V$3:$W$258,MATCH(INDEX($J57:$FE57,1,$FJ57),Capacity!$V$3:$V$258,0),2)+HH$9,255),Capacity!$S$3:$S$258,0),2)))</f>
        <v/>
      </c>
      <c r="HI58" t="str">
        <f>IF(HI57="","",IF($FI57="Y",0,INDEX(Capacity!$S$3:$T$258,MATCH(MOD(INDEX(Capacity!$V$3:$W$258,MATCH(INDEX($J57:$FE57,1,$FJ57),Capacity!$V$3:$V$258,0),2)+HI$9,255),Capacity!$S$3:$S$258,0),2)))</f>
        <v/>
      </c>
      <c r="HJ58" t="str">
        <f>IF(HJ57="","",IF($FI57="Y",0,INDEX(Capacity!$S$3:$T$258,MATCH(MOD(INDEX(Capacity!$V$3:$W$258,MATCH(INDEX($J57:$FE57,1,$FJ57),Capacity!$V$3:$V$258,0),2)+HJ$9,255),Capacity!$S$3:$S$258,0),2)))</f>
        <v/>
      </c>
      <c r="HK58" t="str">
        <f>IF(HK57="","",IF($FI57="Y",0,INDEX(Capacity!$S$3:$T$258,MATCH(MOD(INDEX(Capacity!$V$3:$W$258,MATCH(INDEX($J57:$FE57,1,$FJ57),Capacity!$V$3:$V$258,0),2)+HK$9,255),Capacity!$S$3:$S$258,0),2)))</f>
        <v/>
      </c>
      <c r="HL58" t="str">
        <f>IF(HL57="","",IF($FI57="Y",0,INDEX(Capacity!$S$3:$T$258,MATCH(MOD(INDEX(Capacity!$V$3:$W$258,MATCH(INDEX($J57:$FE57,1,$FJ57),Capacity!$V$3:$V$258,0),2)+HL$9,255),Capacity!$S$3:$S$258,0),2)))</f>
        <v/>
      </c>
      <c r="HM58" t="str">
        <f>IF(HM57="","",IF($FI57="Y",0,INDEX(Capacity!$S$3:$T$258,MATCH(MOD(INDEX(Capacity!$V$3:$W$258,MATCH(INDEX($J57:$FE57,1,$FJ57),Capacity!$V$3:$V$258,0),2)+HM$9,255),Capacity!$S$3:$S$258,0),2)))</f>
        <v/>
      </c>
      <c r="HN58" t="str">
        <f>IF(HN57="","",IF($FI57="Y",0,INDEX(Capacity!$S$3:$T$258,MATCH(MOD(INDEX(Capacity!$V$3:$W$258,MATCH(INDEX($J57:$FE57,1,$FJ57),Capacity!$V$3:$V$258,0),2)+HN$9,255),Capacity!$S$3:$S$258,0),2)))</f>
        <v/>
      </c>
      <c r="HO58" t="str">
        <f>IF(HO57="","",IF($FI57="Y",0,INDEX(Capacity!$S$3:$T$258,MATCH(MOD(INDEX(Capacity!$V$3:$W$258,MATCH(INDEX($J57:$FE57,1,$FJ57),Capacity!$V$3:$V$258,0),2)+HO$9,255),Capacity!$S$3:$S$258,0),2)))</f>
        <v/>
      </c>
      <c r="HP58" t="str">
        <f>IF(HP57="","",IF($FI57="Y",0,INDEX(Capacity!$S$3:$T$258,MATCH(MOD(INDEX(Capacity!$V$3:$W$258,MATCH(INDEX($J57:$FE57,1,$FJ57),Capacity!$V$3:$V$258,0),2)+HP$9,255),Capacity!$S$3:$S$258,0),2)))</f>
        <v/>
      </c>
      <c r="HQ58" t="str">
        <f>IF(HQ57="","",IF($FI57="Y",0,INDEX(Capacity!$S$3:$T$258,MATCH(MOD(INDEX(Capacity!$V$3:$W$258,MATCH(INDEX($J57:$FE57,1,$FJ57),Capacity!$V$3:$V$258,0),2)+HQ$9,255),Capacity!$S$3:$S$258,0),2)))</f>
        <v/>
      </c>
      <c r="HR58" t="str">
        <f>IF(HR57="","",IF($FI57="Y",0,INDEX(Capacity!$S$3:$T$258,MATCH(MOD(INDEX(Capacity!$V$3:$W$258,MATCH(INDEX($J57:$FE57,1,$FJ57),Capacity!$V$3:$V$258,0),2)+HR$9,255),Capacity!$S$3:$S$258,0),2)))</f>
        <v/>
      </c>
      <c r="HS58" t="str">
        <f>IF(HS57="","",IF($FI57="Y",0,INDEX(Capacity!$S$3:$T$258,MATCH(MOD(INDEX(Capacity!$V$3:$W$258,MATCH(INDEX($J57:$FE57,1,$FJ57),Capacity!$V$3:$V$258,0),2)+HS$9,255),Capacity!$S$3:$S$258,0),2)))</f>
        <v/>
      </c>
      <c r="HT58" t="str">
        <f>IF(HT57="","",IF($FI57="Y",0,INDEX(Capacity!$S$3:$T$258,MATCH(MOD(INDEX(Capacity!$V$3:$W$258,MATCH(INDEX($J57:$FE57,1,$FJ57),Capacity!$V$3:$V$258,0),2)+HT$9,255),Capacity!$S$3:$S$258,0),2)))</f>
        <v/>
      </c>
      <c r="HU58" t="str">
        <f>IF(HU57="","",IF($FI57="Y",0,INDEX(Capacity!$S$3:$T$258,MATCH(MOD(INDEX(Capacity!$V$3:$W$258,MATCH(INDEX($J57:$FE57,1,$FJ57),Capacity!$V$3:$V$258,0),2)+HU$9,255),Capacity!$S$3:$S$258,0),2)))</f>
        <v/>
      </c>
      <c r="HV58" t="str">
        <f>IF(HV57="","",IF($FI57="Y",0,INDEX(Capacity!$S$3:$T$258,MATCH(MOD(INDEX(Capacity!$V$3:$W$258,MATCH(INDEX($J57:$FE57,1,$FJ57),Capacity!$V$3:$V$258,0),2)+HV$9,255),Capacity!$S$3:$S$258,0),2)))</f>
        <v/>
      </c>
      <c r="HW58" t="str">
        <f>IF(HW57="","",IF($FI57="Y",0,INDEX(Capacity!$S$3:$T$258,MATCH(MOD(INDEX(Capacity!$V$3:$W$258,MATCH(INDEX($J57:$FE57,1,$FJ57),Capacity!$V$3:$V$258,0),2)+HW$9,255),Capacity!$S$3:$S$258,0),2)))</f>
        <v/>
      </c>
      <c r="HX58" t="str">
        <f>IF(HX57="","",IF($FI57="Y",0,INDEX(Capacity!$S$3:$T$258,MATCH(MOD(INDEX(Capacity!$V$3:$W$258,MATCH(INDEX($J57:$FE57,1,$FJ57),Capacity!$V$3:$V$258,0),2)+HX$9,255),Capacity!$S$3:$S$258,0),2)))</f>
        <v/>
      </c>
      <c r="HY58" t="str">
        <f>IF(HY57="","",IF($FI57="Y",0,INDEX(Capacity!$S$3:$T$258,MATCH(MOD(INDEX(Capacity!$V$3:$W$258,MATCH(INDEX($J57:$FE57,1,$FJ57),Capacity!$V$3:$V$258,0),2)+HY$9,255),Capacity!$S$3:$S$258,0),2)))</f>
        <v/>
      </c>
      <c r="HZ58" t="str">
        <f>IF(HZ57="","",IF($FI57="Y",0,INDEX(Capacity!$S$3:$T$258,MATCH(MOD(INDEX(Capacity!$V$3:$W$258,MATCH(INDEX($J57:$FE57,1,$FJ57),Capacity!$V$3:$V$258,0),2)+HZ$9,255),Capacity!$S$3:$S$258,0),2)))</f>
        <v/>
      </c>
      <c r="IA58" t="str">
        <f>IF(IA57="","",IF($FI57="Y",0,INDEX(Capacity!$S$3:$T$258,MATCH(MOD(INDEX(Capacity!$V$3:$W$258,MATCH(INDEX($J57:$FE57,1,$FJ57),Capacity!$V$3:$V$258,0),2)+IA$9,255),Capacity!$S$3:$S$258,0),2)))</f>
        <v/>
      </c>
      <c r="IB58" t="str">
        <f>IF(IB57="","",IF($FI57="Y",0,INDEX(Capacity!$S$3:$T$258,MATCH(MOD(INDEX(Capacity!$V$3:$W$258,MATCH(INDEX($J57:$FE57,1,$FJ57),Capacity!$V$3:$V$258,0),2)+IB$9,255),Capacity!$S$3:$S$258,0),2)))</f>
        <v/>
      </c>
      <c r="IC58" t="str">
        <f>IF(IC57="","",IF($FI57="Y",0,INDEX(Capacity!$S$3:$T$258,MATCH(MOD(INDEX(Capacity!$V$3:$W$258,MATCH(INDEX($J57:$FE57,1,$FJ57),Capacity!$V$3:$V$258,0),2)+IC$9,255),Capacity!$S$3:$S$258,0),2)))</f>
        <v/>
      </c>
      <c r="ID58" t="str">
        <f>IF(ID57="","",IF($FI57="Y",0,INDEX(Capacity!$S$3:$T$258,MATCH(MOD(INDEX(Capacity!$V$3:$W$258,MATCH(INDEX($J57:$FE57,1,$FJ57),Capacity!$V$3:$V$258,0),2)+ID$9,255),Capacity!$S$3:$S$258,0),2)))</f>
        <v/>
      </c>
      <c r="IE58" t="str">
        <f>IF(IE57="","",IF($FI57="Y",0,INDEX(Capacity!$S$3:$T$258,MATCH(MOD(INDEX(Capacity!$V$3:$W$258,MATCH(INDEX($J57:$FE57,1,$FJ57),Capacity!$V$3:$V$258,0),2)+IE$9,255),Capacity!$S$3:$S$258,0),2)))</f>
        <v/>
      </c>
      <c r="IF58" t="str">
        <f>IF(IF57="","",IF($FI57="Y",0,INDEX(Capacity!$S$3:$T$258,MATCH(MOD(INDEX(Capacity!$V$3:$W$258,MATCH(INDEX($J57:$FE57,1,$FJ57),Capacity!$V$3:$V$258,0),2)+IF$9,255),Capacity!$S$3:$S$258,0),2)))</f>
        <v/>
      </c>
      <c r="IG58" t="str">
        <f>IF(IG57="","",IF($FI57="Y",0,INDEX(Capacity!$S$3:$T$258,MATCH(MOD(INDEX(Capacity!$V$3:$W$258,MATCH(INDEX($J57:$FE57,1,$FJ57),Capacity!$V$3:$V$258,0),2)+IG$9,255),Capacity!$S$3:$S$258,0),2)))</f>
        <v/>
      </c>
      <c r="IH58" t="str">
        <f>IF(IH57="","",IF($FI57="Y",0,INDEX(Capacity!$S$3:$T$258,MATCH(MOD(INDEX(Capacity!$V$3:$W$258,MATCH(INDEX($J57:$FE57,1,$FJ57),Capacity!$V$3:$V$258,0),2)+IH$9,255),Capacity!$S$3:$S$258,0),2)))</f>
        <v/>
      </c>
      <c r="II58" t="str">
        <f>IF(II57="","",IF($FI57="Y",0,INDEX(Capacity!$S$3:$T$258,MATCH(MOD(INDEX(Capacity!$V$3:$W$258,MATCH(INDEX($J57:$FE57,1,$FJ57),Capacity!$V$3:$V$258,0),2)+II$9,255),Capacity!$S$3:$S$258,0),2)))</f>
        <v/>
      </c>
      <c r="IJ58" t="str">
        <f>IF(IJ57="","",IF($FI57="Y",0,INDEX(Capacity!$S$3:$T$258,MATCH(MOD(INDEX(Capacity!$V$3:$W$258,MATCH(INDEX($J57:$FE57,1,$FJ57),Capacity!$V$3:$V$258,0),2)+IJ$9,255),Capacity!$S$3:$S$258,0),2)))</f>
        <v/>
      </c>
      <c r="IK58" t="str">
        <f>IF(IK57="","",IF($FI57="Y",0,INDEX(Capacity!$S$3:$T$258,MATCH(MOD(INDEX(Capacity!$V$3:$W$258,MATCH(INDEX($J57:$FE57,1,$FJ57),Capacity!$V$3:$V$258,0),2)+IK$9,255),Capacity!$S$3:$S$258,0),2)))</f>
        <v/>
      </c>
      <c r="IL58" t="str">
        <f>IF(IL57="","",IF($FI57="Y",0,INDEX(Capacity!$S$3:$T$258,MATCH(MOD(INDEX(Capacity!$V$3:$W$258,MATCH(INDEX($J57:$FE57,1,$FJ57),Capacity!$V$3:$V$258,0),2)+IL$9,255),Capacity!$S$3:$S$258,0),2)))</f>
        <v/>
      </c>
      <c r="IM58" t="str">
        <f>IF(IM57="","",IF($FI57="Y",0,INDEX(Capacity!$S$3:$T$258,MATCH(MOD(INDEX(Capacity!$V$3:$W$258,MATCH(INDEX($J57:$FE57,1,$FJ57),Capacity!$V$3:$V$258,0),2)+IM$9,255),Capacity!$S$3:$S$258,0),2)))</f>
        <v/>
      </c>
      <c r="IN58" t="str">
        <f>IF(IN57="","",IF($FI57="Y",0,INDEX(Capacity!$S$3:$T$258,MATCH(MOD(INDEX(Capacity!$V$3:$W$258,MATCH(INDEX($J57:$FE57,1,$FJ57),Capacity!$V$3:$V$258,0),2)+IN$9,255),Capacity!$S$3:$S$258,0),2)))</f>
        <v/>
      </c>
      <c r="IO58" t="str">
        <f>IF(IO57="","",IF($FI57="Y",0,INDEX(Capacity!$S$3:$T$258,MATCH(MOD(INDEX(Capacity!$V$3:$W$258,MATCH(INDEX($J57:$FE57,1,$FJ57),Capacity!$V$3:$V$258,0),2)+IO$9,255),Capacity!$S$3:$S$258,0),2)))</f>
        <v/>
      </c>
      <c r="IP58" t="str">
        <f>IF(IP57="","",IF($FI57="Y",0,INDEX(Capacity!$S$3:$T$258,MATCH(MOD(INDEX(Capacity!$V$3:$W$258,MATCH(INDEX($J57:$FE57,1,$FJ57),Capacity!$V$3:$V$258,0),2)+IP$9,255),Capacity!$S$3:$S$258,0),2)))</f>
        <v/>
      </c>
      <c r="IQ58" t="str">
        <f>IF(IQ57="","",IF($FI57="Y",0,INDEX(Capacity!$S$3:$T$258,MATCH(MOD(INDEX(Capacity!$V$3:$W$258,MATCH(INDEX($J57:$FE57,1,$FJ57),Capacity!$V$3:$V$258,0),2)+IQ$9,255),Capacity!$S$3:$S$258,0),2)))</f>
        <v/>
      </c>
      <c r="IR58" t="str">
        <f>IF(IR57="","",IF($FI57="Y",0,INDEX(Capacity!$S$3:$T$258,MATCH(MOD(INDEX(Capacity!$V$3:$W$258,MATCH(INDEX($J57:$FE57,1,$FJ57),Capacity!$V$3:$V$258,0),2)+IR$9,255),Capacity!$S$3:$S$258,0),2)))</f>
        <v/>
      </c>
      <c r="IS58" t="str">
        <f>IF(IS57="","",IF($FI57="Y",0,INDEX(Capacity!$S$3:$T$258,MATCH(MOD(INDEX(Capacity!$V$3:$W$258,MATCH(INDEX($J57:$FE57,1,$FJ57),Capacity!$V$3:$V$258,0),2)+IS$9,255),Capacity!$S$3:$S$258,0),2)))</f>
        <v/>
      </c>
      <c r="IT58" t="str">
        <f>IF(IT57="","",IF($FI57="Y",0,INDEX(Capacity!$S$3:$T$258,MATCH(MOD(INDEX(Capacity!$V$3:$W$258,MATCH(INDEX($J57:$FE57,1,$FJ57),Capacity!$V$3:$V$258,0),2)+IT$9,255),Capacity!$S$3:$S$258,0),2)))</f>
        <v/>
      </c>
      <c r="IU58" t="str">
        <f>IF(IU57="","",IF($FI57="Y",0,INDEX(Capacity!$S$3:$T$258,MATCH(MOD(INDEX(Capacity!$V$3:$W$258,MATCH(INDEX($J57:$FE57,1,$FJ57),Capacity!$V$3:$V$258,0),2)+IU$9,255),Capacity!$S$3:$S$258,0),2)))</f>
        <v/>
      </c>
      <c r="IV58" t="str">
        <f>IF(IV57="","",IF($FI57="Y",0,INDEX(Capacity!$S$3:$T$258,MATCH(MOD(INDEX(Capacity!$V$3:$W$258,MATCH(INDEX($J57:$FE57,1,$FJ57),Capacity!$V$3:$V$258,0),2)+IV$9,255),Capacity!$S$3:$S$258,0),2)))</f>
        <v/>
      </c>
      <c r="IW58" t="str">
        <f>IF(IW57="","",IF($FI57="Y",0,INDEX(Capacity!$S$3:$T$258,MATCH(MOD(INDEX(Capacity!$V$3:$W$258,MATCH(INDEX($J57:$FE57,1,$FJ57),Capacity!$V$3:$V$258,0),2)+IW$9,255),Capacity!$S$3:$S$258,0),2)))</f>
        <v/>
      </c>
      <c r="IX58" t="str">
        <f>IF(IX57="","",IF($FI57="Y",0,INDEX(Capacity!$S$3:$T$258,MATCH(MOD(INDEX(Capacity!$V$3:$W$258,MATCH(INDEX($J57:$FE57,1,$FJ57),Capacity!$V$3:$V$258,0),2)+IX$9,255),Capacity!$S$3:$S$258,0),2)))</f>
        <v/>
      </c>
      <c r="IY58" t="str">
        <f>IF(IY57="","",IF($FI57="Y",0,INDEX(Capacity!$S$3:$T$258,MATCH(MOD(INDEX(Capacity!$V$3:$W$258,MATCH(INDEX($J57:$FE57,1,$FJ57),Capacity!$V$3:$V$258,0),2)+IY$9,255),Capacity!$S$3:$S$258,0),2)))</f>
        <v/>
      </c>
      <c r="IZ58" t="str">
        <f>IF(IZ57="","",IF($FI57="Y",0,INDEX(Capacity!$S$3:$T$258,MATCH(MOD(INDEX(Capacity!$V$3:$W$258,MATCH(INDEX($J57:$FE57,1,$FJ57),Capacity!$V$3:$V$258,0),2)+IZ$9,255),Capacity!$S$3:$S$258,0),2)))</f>
        <v/>
      </c>
      <c r="JA58" t="str">
        <f>IF(JA57="","",IF($FI57="Y",0,INDEX(Capacity!$S$3:$T$258,MATCH(MOD(INDEX(Capacity!$V$3:$W$258,MATCH(INDEX($J57:$FE57,1,$FJ57),Capacity!$V$3:$V$258,0),2)+JA$9,255),Capacity!$S$3:$S$258,0),2)))</f>
        <v/>
      </c>
      <c r="JB58" t="str">
        <f>IF(JB57="","",IF($FI57="Y",0,INDEX(Capacity!$S$3:$T$258,MATCH(MOD(INDEX(Capacity!$V$3:$W$258,MATCH(INDEX($J57:$FE57,1,$FJ57),Capacity!$V$3:$V$258,0),2)+JB$9,255),Capacity!$S$3:$S$258,0),2)))</f>
        <v/>
      </c>
      <c r="JC58" t="str">
        <f>IF(JC57="","",IF($FI57="Y",0,INDEX(Capacity!$S$3:$T$258,MATCH(MOD(INDEX(Capacity!$V$3:$W$258,MATCH(INDEX($J57:$FE57,1,$FJ57),Capacity!$V$3:$V$258,0),2)+JC$9,255),Capacity!$S$3:$S$258,0),2)))</f>
        <v/>
      </c>
      <c r="JD58" t="str">
        <f>IF(JD57="","",IF($FI57="Y",0,INDEX(Capacity!$S$3:$T$258,MATCH(MOD(INDEX(Capacity!$V$3:$W$258,MATCH(INDEX($J57:$FE57,1,$FJ57),Capacity!$V$3:$V$258,0),2)+JD$9,255),Capacity!$S$3:$S$258,0),2)))</f>
        <v/>
      </c>
      <c r="JE58" t="str">
        <f>IF(JE57="","",IF($FI57="Y",0,INDEX(Capacity!$S$3:$T$258,MATCH(MOD(INDEX(Capacity!$V$3:$W$258,MATCH(INDEX($J57:$FE57,1,$FJ57),Capacity!$V$3:$V$258,0),2)+JE$9,255),Capacity!$S$3:$S$258,0),2)))</f>
        <v/>
      </c>
      <c r="JF58" t="str">
        <f>IF(JF57="","",IF($FI57="Y",0,INDEX(Capacity!$S$3:$T$258,MATCH(MOD(INDEX(Capacity!$V$3:$W$258,MATCH(INDEX($J57:$FE57,1,$FJ57),Capacity!$V$3:$V$258,0),2)+JF$9,255),Capacity!$S$3:$S$258,0),2)))</f>
        <v/>
      </c>
      <c r="JG58" t="str">
        <f>IF(JG57="","",IF($FI57="Y",0,INDEX(Capacity!$S$3:$T$258,MATCH(MOD(INDEX(Capacity!$V$3:$W$258,MATCH(INDEX($J57:$FE57,1,$FJ57),Capacity!$V$3:$V$258,0),2)+JG$9,255),Capacity!$S$3:$S$258,0),2)))</f>
        <v/>
      </c>
      <c r="JH58" t="str">
        <f>IF(JH57="","",IF($FI57="Y",0,INDEX(Capacity!$S$3:$T$258,MATCH(MOD(INDEX(Capacity!$V$3:$W$258,MATCH(INDEX($J57:$FE57,1,$FJ57),Capacity!$V$3:$V$258,0),2)+JH$9,255),Capacity!$S$3:$S$258,0),2)))</f>
        <v/>
      </c>
      <c r="JI58" t="str">
        <f>IF(JI57="","",IF($FI57="Y",0,INDEX(Capacity!$S$3:$T$258,MATCH(MOD(INDEX(Capacity!$V$3:$W$258,MATCH(INDEX($J57:$FE57,1,$FJ57),Capacity!$V$3:$V$258,0),2)+JI$9,255),Capacity!$S$3:$S$258,0),2)))</f>
        <v/>
      </c>
      <c r="JJ58" t="str">
        <f>IF(JJ57="","",IF($FI57="Y",0,INDEX(Capacity!$S$3:$T$258,MATCH(MOD(INDEX(Capacity!$V$3:$W$258,MATCH(INDEX($J57:$FE57,1,$FJ57),Capacity!$V$3:$V$258,0),2)+JJ$9,255),Capacity!$S$3:$S$258,0),2)))</f>
        <v/>
      </c>
      <c r="JK58" t="str">
        <f>IF(JK57="","",IF($FI57="Y",0,INDEX(Capacity!$S$3:$T$258,MATCH(MOD(INDEX(Capacity!$V$3:$W$258,MATCH(INDEX($J57:$FE57,1,$FJ57),Capacity!$V$3:$V$258,0),2)+JK$9,255),Capacity!$S$3:$S$258,0),2)))</f>
        <v/>
      </c>
      <c r="JL58" t="str">
        <f>IF(JL57="","",IF($FI57="Y",0,INDEX(Capacity!$S$3:$T$258,MATCH(MOD(INDEX(Capacity!$V$3:$W$258,MATCH(INDEX($J57:$FE57,1,$FJ57),Capacity!$V$3:$V$258,0),2)+JL$9,255),Capacity!$S$3:$S$258,0),2)))</f>
        <v/>
      </c>
      <c r="JM58" t="str">
        <f>IF(JM57="","",IF($FI57="Y",0,INDEX(Capacity!$S$3:$T$258,MATCH(MOD(INDEX(Capacity!$V$3:$W$258,MATCH(INDEX($J57:$FE57,1,$FJ57),Capacity!$V$3:$V$258,0),2)+JM$9,255),Capacity!$S$3:$S$258,0),2)))</f>
        <v/>
      </c>
      <c r="JN58" t="str">
        <f>IF(JN57="","",IF($FI57="Y",0,INDEX(Capacity!$S$3:$T$258,MATCH(MOD(INDEX(Capacity!$V$3:$W$258,MATCH(INDEX($J57:$FE57,1,$FJ57),Capacity!$V$3:$V$258,0),2)+JN$9,255),Capacity!$S$3:$S$258,0),2)))</f>
        <v/>
      </c>
      <c r="JO58" t="str">
        <f>IF(JO57="","",IF($FI57="Y",0,INDEX(Capacity!$S$3:$T$258,MATCH(MOD(INDEX(Capacity!$V$3:$W$258,MATCH(INDEX($J57:$FE57,1,$FJ57),Capacity!$V$3:$V$258,0),2)+JO$9,255),Capacity!$S$3:$S$258,0),2)))</f>
        <v/>
      </c>
      <c r="JP58" t="str">
        <f>IF(JP57="","",IF($FI57="Y",0,INDEX(Capacity!$S$3:$T$258,MATCH(MOD(INDEX(Capacity!$V$3:$W$258,MATCH(INDEX($J57:$FE57,1,$FJ57),Capacity!$V$3:$V$258,0),2)+JP$9,255),Capacity!$S$3:$S$258,0),2)))</f>
        <v/>
      </c>
      <c r="JQ58" t="str">
        <f>IF(JQ57="","",IF($FI57="Y",0,INDEX(Capacity!$S$3:$T$258,MATCH(MOD(INDEX(Capacity!$V$3:$W$258,MATCH(INDEX($J57:$FE57,1,$FJ57),Capacity!$V$3:$V$258,0),2)+JQ$9,255),Capacity!$S$3:$S$258,0),2)))</f>
        <v/>
      </c>
      <c r="JR58" t="str">
        <f>IF(JR57="","",IF($FI57="Y",0,INDEX(Capacity!$S$3:$T$258,MATCH(MOD(INDEX(Capacity!$V$3:$W$258,MATCH(INDEX($J57:$FE57,1,$FJ57),Capacity!$V$3:$V$258,0),2)+JR$9,255),Capacity!$S$3:$S$258,0),2)))</f>
        <v/>
      </c>
      <c r="JS58" t="str">
        <f>IF(JS57="","",IF($FI57="Y",0,INDEX(Capacity!$S$3:$T$258,MATCH(MOD(INDEX(Capacity!$V$3:$W$258,MATCH(INDEX($J57:$FE57,1,$FJ57),Capacity!$V$3:$V$258,0),2)+JS$9,255),Capacity!$S$3:$S$258,0),2)))</f>
        <v/>
      </c>
      <c r="JT58" t="str">
        <f>IF(JT57="","",IF($FI57="Y",0,INDEX(Capacity!$S$3:$T$258,MATCH(MOD(INDEX(Capacity!$V$3:$W$258,MATCH(INDEX($J57:$FE57,1,$FJ57),Capacity!$V$3:$V$258,0),2)+JT$9,255),Capacity!$S$3:$S$258,0),2)))</f>
        <v/>
      </c>
      <c r="JU58" t="str">
        <f>IF(JU57="","",IF($FI57="Y",0,INDEX(Capacity!$S$3:$T$258,MATCH(MOD(INDEX(Capacity!$V$3:$W$258,MATCH(INDEX($J57:$FE57,1,$FJ57),Capacity!$V$3:$V$258,0),2)+JU$9,255),Capacity!$S$3:$S$258,0),2)))</f>
        <v/>
      </c>
      <c r="JV58" t="str">
        <f>IF(JV57="","",IF($FI57="Y",0,INDEX(Capacity!$S$3:$T$258,MATCH(MOD(INDEX(Capacity!$V$3:$W$258,MATCH(INDEX($J57:$FE57,1,$FJ57),Capacity!$V$3:$V$258,0),2)+JV$9,255),Capacity!$S$3:$S$258,0),2)))</f>
        <v/>
      </c>
      <c r="JW58" t="str">
        <f>IF(JW57="","",IF($FI57="Y",0,INDEX(Capacity!$S$3:$T$258,MATCH(MOD(INDEX(Capacity!$V$3:$W$258,MATCH(INDEX($J57:$FE57,1,$FJ57),Capacity!$V$3:$V$258,0),2)+JW$9,255),Capacity!$S$3:$S$258,0),2)))</f>
        <v/>
      </c>
      <c r="JX58" t="str">
        <f>IF(JX57="","",IF($FI57="Y",0,INDEX(Capacity!$S$3:$T$258,MATCH(MOD(INDEX(Capacity!$V$3:$W$258,MATCH(INDEX($J57:$FE57,1,$FJ57),Capacity!$V$3:$V$258,0),2)+JX$9,255),Capacity!$S$3:$S$258,0),2)))</f>
        <v/>
      </c>
      <c r="JY58" t="str">
        <f>IF(JY57="","",IF($FI57="Y",0,INDEX(Capacity!$S$3:$T$258,MATCH(MOD(INDEX(Capacity!$V$3:$W$258,MATCH(INDEX($J57:$FE57,1,$FJ57),Capacity!$V$3:$V$258,0),2)+JY$9,255),Capacity!$S$3:$S$258,0),2)))</f>
        <v/>
      </c>
      <c r="JZ58" t="str">
        <f>IF(JZ57="","",IF($FI57="Y",0,INDEX(Capacity!$S$3:$T$258,MATCH(MOD(INDEX(Capacity!$V$3:$W$258,MATCH(INDEX($J57:$FE57,1,$FJ57),Capacity!$V$3:$V$258,0),2)+JZ$9,255),Capacity!$S$3:$S$258,0),2)))</f>
        <v/>
      </c>
      <c r="KA58" t="str">
        <f>IF(KA57="","",IF($FI57="Y",0,INDEX(Capacity!$S$3:$T$258,MATCH(MOD(INDEX(Capacity!$V$3:$W$258,MATCH(INDEX($J57:$FE57,1,$FJ57),Capacity!$V$3:$V$258,0),2)+KA$9,255),Capacity!$S$3:$S$258,0),2)))</f>
        <v/>
      </c>
      <c r="KB58" t="str">
        <f>IF(KB57="","",IF($FI57="Y",0,INDEX(Capacity!$S$3:$T$258,MATCH(MOD(INDEX(Capacity!$V$3:$W$258,MATCH(INDEX($J57:$FE57,1,$FJ57),Capacity!$V$3:$V$258,0),2)+KB$9,255),Capacity!$S$3:$S$258,0),2)))</f>
        <v/>
      </c>
      <c r="KC58" t="str">
        <f>IF(KC57="","",IF($FI57="Y",0,INDEX(Capacity!$S$3:$T$258,MATCH(MOD(INDEX(Capacity!$V$3:$W$258,MATCH(INDEX($J57:$FE57,1,$FJ57),Capacity!$V$3:$V$258,0),2)+KC$9,255),Capacity!$S$3:$S$258,0),2)))</f>
        <v/>
      </c>
      <c r="KD58" t="str">
        <f>IF(KD57="","",IF($FI57="Y",0,INDEX(Capacity!$S$3:$T$258,MATCH(MOD(INDEX(Capacity!$V$3:$W$258,MATCH(INDEX($J57:$FE57,1,$FJ57),Capacity!$V$3:$V$258,0),2)+KD$9,255),Capacity!$S$3:$S$258,0),2)))</f>
        <v/>
      </c>
      <c r="KE58" t="str">
        <f>IF(KE57="","",IF($FI57="Y",0,INDEX(Capacity!$S$3:$T$258,MATCH(MOD(INDEX(Capacity!$V$3:$W$258,MATCH(INDEX($J57:$FE57,1,$FJ57),Capacity!$V$3:$V$258,0),2)+KE$9,255),Capacity!$S$3:$S$258,0),2)))</f>
        <v/>
      </c>
      <c r="KF58" t="str">
        <f>IF(KF57="","",IF($FI57="Y",0,INDEX(Capacity!$S$3:$T$258,MATCH(MOD(INDEX(Capacity!$V$3:$W$258,MATCH(INDEX($J57:$FE57,1,$FJ57),Capacity!$V$3:$V$258,0),2)+KF$9,255),Capacity!$S$3:$S$258,0),2)))</f>
        <v/>
      </c>
      <c r="KG58" t="str">
        <f>IF(KG57="","",IF($FI57="Y",0,INDEX(Capacity!$S$3:$T$258,MATCH(MOD(INDEX(Capacity!$V$3:$W$258,MATCH(INDEX($J57:$FE57,1,$FJ57),Capacity!$V$3:$V$258,0),2)+KG$9,255),Capacity!$S$3:$S$258,0),2)))</f>
        <v/>
      </c>
      <c r="KH58" t="str">
        <f>IF(KH57="","",IF($FI57="Y",0,INDEX(Capacity!$S$3:$T$258,MATCH(MOD(INDEX(Capacity!$V$3:$W$258,MATCH(INDEX($J57:$FE57,1,$FJ57),Capacity!$V$3:$V$258,0),2)+KH$9,255),Capacity!$S$3:$S$258,0),2)))</f>
        <v/>
      </c>
      <c r="KI58" t="str">
        <f>IF(KI57="","",IF($FI57="Y",0,INDEX(Capacity!$S$3:$T$258,MATCH(MOD(INDEX(Capacity!$V$3:$W$258,MATCH(INDEX($J57:$FE57,1,$FJ57),Capacity!$V$3:$V$258,0),2)+KI$9,255),Capacity!$S$3:$S$258,0),2)))</f>
        <v/>
      </c>
      <c r="KJ58" t="str">
        <f>IF(KJ57="","",IF($FI57="Y",0,INDEX(Capacity!$S$3:$T$258,MATCH(MOD(INDEX(Capacity!$V$3:$W$258,MATCH(INDEX($J57:$FE57,1,$FJ57),Capacity!$V$3:$V$258,0),2)+KJ$9,255),Capacity!$S$3:$S$258,0),2)))</f>
        <v/>
      </c>
      <c r="KK58" t="str">
        <f>IF(KK57="","",IF($FI57="Y",0,INDEX(Capacity!$S$3:$T$258,MATCH(MOD(INDEX(Capacity!$V$3:$W$258,MATCH(INDEX($J57:$FE57,1,$FJ57),Capacity!$V$3:$V$258,0),2)+KK$9,255),Capacity!$S$3:$S$258,0),2)))</f>
        <v/>
      </c>
      <c r="KL58" t="str">
        <f>IF(KL57="","",IF($FI57="Y",0,INDEX(Capacity!$S$3:$T$258,MATCH(MOD(INDEX(Capacity!$V$3:$W$258,MATCH(INDEX($J57:$FE57,1,$FJ57),Capacity!$V$3:$V$258,0),2)+KL$9,255),Capacity!$S$3:$S$258,0),2)))</f>
        <v/>
      </c>
      <c r="KM58" t="str">
        <f>IF(KM57="","",IF($FI57="Y",0,INDEX(Capacity!$S$3:$T$258,MATCH(MOD(INDEX(Capacity!$V$3:$W$258,MATCH(INDEX($J57:$FE57,1,$FJ57),Capacity!$V$3:$V$258,0),2)+KM$9,255),Capacity!$S$3:$S$258,0),2)))</f>
        <v/>
      </c>
      <c r="KN58" t="str">
        <f>IF(KN57="","",IF($FI57="Y",0,INDEX(Capacity!$S$3:$T$258,MATCH(MOD(INDEX(Capacity!$V$3:$W$258,MATCH(INDEX($J57:$FE57,1,$FJ57),Capacity!$V$3:$V$258,0),2)+KN$9,255),Capacity!$S$3:$S$258,0),2)))</f>
        <v/>
      </c>
      <c r="KO58" t="str">
        <f>IF(KO57="","",IF($FI57="Y",0,INDEX(Capacity!$S$3:$T$258,MATCH(MOD(INDEX(Capacity!$V$3:$W$258,MATCH(INDEX($J57:$FE57,1,$FJ57),Capacity!$V$3:$V$258,0),2)+KO$9,255),Capacity!$S$3:$S$258,0),2)))</f>
        <v/>
      </c>
      <c r="KP58" t="str">
        <f>IF(KP57="","",IF($FI57="Y",0,INDEX(Capacity!$S$3:$T$258,MATCH(MOD(INDEX(Capacity!$V$3:$W$258,MATCH(INDEX($J57:$FE57,1,$FJ57),Capacity!$V$3:$V$258,0),2)+KP$9,255),Capacity!$S$3:$S$258,0),2)))</f>
        <v/>
      </c>
      <c r="KQ58" t="str">
        <f>IF(KQ57="","",IF($FI57="Y",0,INDEX(Capacity!$S$3:$T$258,MATCH(MOD(INDEX(Capacity!$V$3:$W$258,MATCH(INDEX($J57:$FE57,1,$FJ57),Capacity!$V$3:$V$258,0),2)+KQ$9,255),Capacity!$S$3:$S$258,0),2)))</f>
        <v/>
      </c>
      <c r="KR58" t="str">
        <f>IF(KR57="","",IF($FI57="Y",0,INDEX(Capacity!$S$3:$T$258,MATCH(MOD(INDEX(Capacity!$V$3:$W$258,MATCH(INDEX($J57:$FE57,1,$FJ57),Capacity!$V$3:$V$258,0),2)+KR$9,255),Capacity!$S$3:$S$258,0),2)))</f>
        <v/>
      </c>
      <c r="KS58" t="str">
        <f>IF(KS57="","",IF($FI57="Y",0,INDEX(Capacity!$S$3:$T$258,MATCH(MOD(INDEX(Capacity!$V$3:$W$258,MATCH(INDEX($J57:$FE57,1,$FJ57),Capacity!$V$3:$V$258,0),2)+KS$9,255),Capacity!$S$3:$S$258,0),2)))</f>
        <v/>
      </c>
      <c r="KT58" t="str">
        <f>IF(KT57="","",IF($FI57="Y",0,INDEX(Capacity!$S$3:$T$258,MATCH(MOD(INDEX(Capacity!$V$3:$W$258,MATCH(INDEX($J57:$FE57,1,$FJ57),Capacity!$V$3:$V$258,0),2)+KT$9,255),Capacity!$S$3:$S$258,0),2)))</f>
        <v/>
      </c>
      <c r="KU58" t="str">
        <f>IF(KU57="","",IF($FI57="Y",0,INDEX(Capacity!$S$3:$T$258,MATCH(MOD(INDEX(Capacity!$V$3:$W$258,MATCH(INDEX($J57:$FE57,1,$FJ57),Capacity!$V$3:$V$258,0),2)+KU$9,255),Capacity!$S$3:$S$258,0),2)))</f>
        <v/>
      </c>
      <c r="KV58" t="str">
        <f>IF(KV57="","",IF($FI57="Y",0,INDEX(Capacity!$S$3:$T$258,MATCH(MOD(INDEX(Capacity!$V$3:$W$258,MATCH(INDEX($J57:$FE57,1,$FJ57),Capacity!$V$3:$V$258,0),2)+KV$9,255),Capacity!$S$3:$S$258,0),2)))</f>
        <v/>
      </c>
      <c r="KW58" t="str">
        <f>IF(KW57="","",IF($FI57="Y",0,INDEX(Capacity!$S$3:$T$258,MATCH(MOD(INDEX(Capacity!$V$3:$W$258,MATCH(INDEX($J57:$FE57,1,$FJ57),Capacity!$V$3:$V$258,0),2)+KW$9,255),Capacity!$S$3:$S$258,0),2)))</f>
        <v/>
      </c>
      <c r="KX58" t="str">
        <f>IF(KX57="","",IF($FI57="Y",0,INDEX(Capacity!$S$3:$T$258,MATCH(MOD(INDEX(Capacity!$V$3:$W$258,MATCH(INDEX($J57:$FE57,1,$FJ57),Capacity!$V$3:$V$258,0),2)+KX$9,255),Capacity!$S$3:$S$258,0),2)))</f>
        <v/>
      </c>
      <c r="KY58" t="str">
        <f>IF(KY57="","",IF($FI57="Y",0,INDEX(Capacity!$S$3:$T$258,MATCH(MOD(INDEX(Capacity!$V$3:$W$258,MATCH(INDEX($J57:$FE57,1,$FJ57),Capacity!$V$3:$V$258,0),2)+KY$9,255),Capacity!$S$3:$S$258,0),2)))</f>
        <v/>
      </c>
      <c r="KZ58" t="str">
        <f>IF(KZ57="","",IF($FI57="Y",0,INDEX(Capacity!$S$3:$T$258,MATCH(MOD(INDEX(Capacity!$V$3:$W$258,MATCH(INDEX($J57:$FE57,1,$FJ57),Capacity!$V$3:$V$258,0),2)+KZ$9,255),Capacity!$S$3:$S$258,0),2)))</f>
        <v/>
      </c>
      <c r="LA58" t="str">
        <f>IF(LA57="","",IF($FI57="Y",0,INDEX(Capacity!$S$3:$T$258,MATCH(MOD(INDEX(Capacity!$V$3:$W$258,MATCH(INDEX($J57:$FE57,1,$FJ57),Capacity!$V$3:$V$258,0),2)+LA$9,255),Capacity!$S$3:$S$258,0),2)))</f>
        <v/>
      </c>
      <c r="LB58" t="str">
        <f>IF(LB57="","",IF($FI57="Y",0,INDEX(Capacity!$S$3:$T$258,MATCH(MOD(INDEX(Capacity!$V$3:$W$258,MATCH(INDEX($J57:$FE57,1,$FJ57),Capacity!$V$3:$V$258,0),2)+LB$9,255),Capacity!$S$3:$S$258,0),2)))</f>
        <v/>
      </c>
      <c r="LC58" t="str">
        <f>IF(LC57="","",IF($FI57="Y",0,INDEX(Capacity!$S$3:$T$258,MATCH(MOD(INDEX(Capacity!$V$3:$W$258,MATCH(INDEX($J57:$FE57,1,$FJ57),Capacity!$V$3:$V$258,0),2)+LC$9,255),Capacity!$S$3:$S$258,0),2)))</f>
        <v/>
      </c>
      <c r="LD58" t="str">
        <f>IF(LD57="","",IF($FI57="Y",0,INDEX(Capacity!$S$3:$T$258,MATCH(MOD(INDEX(Capacity!$V$3:$W$258,MATCH(INDEX($J57:$FE57,1,$FJ57),Capacity!$V$3:$V$258,0),2)+LD$9,255),Capacity!$S$3:$S$258,0),2)))</f>
        <v/>
      </c>
      <c r="LE58" t="str">
        <f>IF(LE57="","",IF($FI57="Y",0,INDEX(Capacity!$S$3:$T$258,MATCH(MOD(INDEX(Capacity!$V$3:$W$258,MATCH(INDEX($J57:$FE57,1,$FJ57),Capacity!$V$3:$V$258,0),2)+LE$9,255),Capacity!$S$3:$S$258,0),2)))</f>
        <v/>
      </c>
      <c r="LF58" t="str">
        <f>IF(LF57="","",IF($FI57="Y",0,INDEX(Capacity!$S$3:$T$258,MATCH(MOD(INDEX(Capacity!$V$3:$W$258,MATCH(INDEX($J57:$FE57,1,$FJ57),Capacity!$V$3:$V$258,0),2)+LF$9,255),Capacity!$S$3:$S$258,0),2)))</f>
        <v/>
      </c>
      <c r="LG58" t="str">
        <f>IF(LG57="","",IF($FI57="Y",0,INDEX(Capacity!$S$3:$T$258,MATCH(MOD(INDEX(Capacity!$V$3:$W$258,MATCH(INDEX($J57:$FE57,1,$FJ57),Capacity!$V$3:$V$258,0),2)+LG$9,255),Capacity!$S$3:$S$258,0),2)))</f>
        <v/>
      </c>
      <c r="LH58" t="str">
        <f>IF(LH57="","",IF($FI57="Y",0,INDEX(Capacity!$S$3:$T$258,MATCH(MOD(INDEX(Capacity!$V$3:$W$258,MATCH(INDEX($J57:$FE57,1,$FJ57),Capacity!$V$3:$V$258,0),2)+LH$9,255),Capacity!$S$3:$S$258,0),2)))</f>
        <v/>
      </c>
    </row>
    <row r="59" spans="9:320" x14ac:dyDescent="0.25">
      <c r="I59" s="7">
        <f t="shared" si="26"/>
        <v>50</v>
      </c>
      <c r="J59" t="str">
        <f t="shared" si="58"/>
        <v/>
      </c>
      <c r="K59" t="str">
        <f t="shared" si="58"/>
        <v/>
      </c>
      <c r="L59" t="str">
        <f t="shared" si="58"/>
        <v/>
      </c>
      <c r="M59" t="str">
        <f t="shared" si="58"/>
        <v/>
      </c>
      <c r="N59" t="str">
        <f t="shared" si="58"/>
        <v/>
      </c>
      <c r="O59" t="str">
        <f t="shared" si="58"/>
        <v/>
      </c>
      <c r="P59" t="str">
        <f t="shared" si="58"/>
        <v/>
      </c>
      <c r="Q59" t="str">
        <f t="shared" si="58"/>
        <v/>
      </c>
      <c r="R59" t="str">
        <f t="shared" si="58"/>
        <v/>
      </c>
      <c r="S59" t="str">
        <f t="shared" si="58"/>
        <v/>
      </c>
      <c r="T59" t="str">
        <f t="shared" si="58"/>
        <v/>
      </c>
      <c r="U59" t="str">
        <f t="shared" si="58"/>
        <v/>
      </c>
      <c r="V59" t="str">
        <f t="shared" si="58"/>
        <v/>
      </c>
      <c r="W59" t="str">
        <f t="shared" si="58"/>
        <v/>
      </c>
      <c r="X59" t="str">
        <f t="shared" si="58"/>
        <v/>
      </c>
      <c r="Y59" t="str">
        <f t="shared" si="56"/>
        <v/>
      </c>
      <c r="Z59" t="str">
        <f t="shared" si="56"/>
        <v/>
      </c>
      <c r="AA59" t="str">
        <f t="shared" si="56"/>
        <v/>
      </c>
      <c r="AB59" t="str">
        <f t="shared" si="56"/>
        <v/>
      </c>
      <c r="AC59" t="str">
        <f t="shared" si="56"/>
        <v/>
      </c>
      <c r="AD59" t="str">
        <f t="shared" si="56"/>
        <v/>
      </c>
      <c r="AE59" t="str">
        <f t="shared" si="56"/>
        <v/>
      </c>
      <c r="AF59" t="str">
        <f t="shared" si="56"/>
        <v/>
      </c>
      <c r="AG59" t="str">
        <f t="shared" si="56"/>
        <v/>
      </c>
      <c r="AH59" t="str">
        <f t="shared" si="56"/>
        <v/>
      </c>
      <c r="AI59" t="str">
        <f t="shared" si="56"/>
        <v/>
      </c>
      <c r="AJ59" t="str">
        <f t="shared" si="56"/>
        <v/>
      </c>
      <c r="AK59" t="str">
        <f t="shared" si="56"/>
        <v/>
      </c>
      <c r="AL59" t="str">
        <f t="shared" si="56"/>
        <v/>
      </c>
      <c r="AM59" t="str">
        <f t="shared" si="56"/>
        <v/>
      </c>
      <c r="AN59" t="str">
        <f t="shared" si="56"/>
        <v/>
      </c>
      <c r="AO59" t="str">
        <f t="shared" si="60"/>
        <v/>
      </c>
      <c r="AP59" t="str">
        <f t="shared" si="53"/>
        <v/>
      </c>
      <c r="AQ59" t="str">
        <f t="shared" si="53"/>
        <v/>
      </c>
      <c r="AR59" t="str">
        <f t="shared" si="53"/>
        <v/>
      </c>
      <c r="AS59" t="str">
        <f t="shared" si="53"/>
        <v/>
      </c>
      <c r="AT59" t="str">
        <f t="shared" si="53"/>
        <v/>
      </c>
      <c r="AU59" t="str">
        <f t="shared" si="53"/>
        <v/>
      </c>
      <c r="AV59" t="str">
        <f t="shared" si="53"/>
        <v/>
      </c>
      <c r="AW59" t="str">
        <f t="shared" si="53"/>
        <v/>
      </c>
      <c r="AX59" t="str">
        <f t="shared" si="53"/>
        <v/>
      </c>
      <c r="AY59" t="str">
        <f t="shared" si="53"/>
        <v/>
      </c>
      <c r="AZ59" t="str">
        <f t="shared" si="53"/>
        <v/>
      </c>
      <c r="BA59" t="str">
        <f t="shared" si="53"/>
        <v/>
      </c>
      <c r="BB59" t="str">
        <f t="shared" si="53"/>
        <v/>
      </c>
      <c r="BC59" t="str">
        <f t="shared" si="53"/>
        <v/>
      </c>
      <c r="BD59" t="str">
        <f t="shared" si="53"/>
        <v/>
      </c>
      <c r="BE59" t="str">
        <f t="shared" si="53"/>
        <v/>
      </c>
      <c r="BF59" t="str">
        <f t="shared" si="62"/>
        <v/>
      </c>
      <c r="BG59">
        <f t="shared" si="62"/>
        <v>0</v>
      </c>
      <c r="BH59">
        <f t="shared" si="62"/>
        <v>161</v>
      </c>
      <c r="BI59">
        <f t="shared" si="62"/>
        <v>24</v>
      </c>
      <c r="BJ59">
        <f t="shared" si="62"/>
        <v>155</v>
      </c>
      <c r="BK59">
        <f t="shared" si="62"/>
        <v>154</v>
      </c>
      <c r="BL59">
        <f t="shared" si="62"/>
        <v>107</v>
      </c>
      <c r="BM59">
        <f t="shared" si="62"/>
        <v>73</v>
      </c>
      <c r="BN59">
        <f t="shared" si="62"/>
        <v>156</v>
      </c>
      <c r="BO59">
        <f t="shared" si="62"/>
        <v>91</v>
      </c>
      <c r="BP59">
        <f t="shared" si="62"/>
        <v>239</v>
      </c>
      <c r="BQ59">
        <f t="shared" si="62"/>
        <v>174</v>
      </c>
      <c r="BR59">
        <f t="shared" si="62"/>
        <v>0</v>
      </c>
      <c r="BS59">
        <f t="shared" si="62"/>
        <v>0</v>
      </c>
      <c r="BT59">
        <f t="shared" si="62"/>
        <v>0</v>
      </c>
      <c r="BU59">
        <f t="shared" si="62"/>
        <v>0</v>
      </c>
      <c r="BV59">
        <f t="shared" si="55"/>
        <v>0</v>
      </c>
      <c r="BW59">
        <f t="shared" si="55"/>
        <v>0</v>
      </c>
      <c r="BX59">
        <f t="shared" si="55"/>
        <v>0</v>
      </c>
      <c r="BY59">
        <f t="shared" si="55"/>
        <v>0</v>
      </c>
      <c r="BZ59">
        <f t="shared" si="55"/>
        <v>0</v>
      </c>
      <c r="CA59">
        <f t="shared" si="55"/>
        <v>0</v>
      </c>
      <c r="CB59">
        <f t="shared" si="55"/>
        <v>0</v>
      </c>
      <c r="CC59">
        <f t="shared" si="55"/>
        <v>0</v>
      </c>
      <c r="CD59">
        <f t="shared" si="55"/>
        <v>0</v>
      </c>
      <c r="CE59">
        <f t="shared" si="55"/>
        <v>0</v>
      </c>
      <c r="CF59">
        <f t="shared" si="55"/>
        <v>0</v>
      </c>
      <c r="CG59">
        <f t="shared" si="55"/>
        <v>0</v>
      </c>
      <c r="CH59">
        <f t="shared" si="55"/>
        <v>0</v>
      </c>
      <c r="CI59">
        <f t="shared" si="55"/>
        <v>0</v>
      </c>
      <c r="CJ59">
        <f t="shared" si="55"/>
        <v>0</v>
      </c>
      <c r="CK59">
        <f t="shared" si="55"/>
        <v>0</v>
      </c>
      <c r="CL59">
        <f t="shared" si="59"/>
        <v>0</v>
      </c>
      <c r="CM59">
        <f t="shared" si="59"/>
        <v>0</v>
      </c>
      <c r="CN59">
        <f t="shared" si="59"/>
        <v>0</v>
      </c>
      <c r="CO59">
        <f t="shared" si="59"/>
        <v>0</v>
      </c>
      <c r="CP59">
        <f t="shared" si="59"/>
        <v>0</v>
      </c>
      <c r="CQ59">
        <f t="shared" si="59"/>
        <v>0</v>
      </c>
      <c r="CR59">
        <f t="shared" si="59"/>
        <v>0</v>
      </c>
      <c r="CS59">
        <f t="shared" si="59"/>
        <v>0</v>
      </c>
      <c r="CT59">
        <f t="shared" si="59"/>
        <v>0</v>
      </c>
      <c r="CU59">
        <f t="shared" si="59"/>
        <v>0</v>
      </c>
      <c r="CV59">
        <f t="shared" si="59"/>
        <v>0</v>
      </c>
      <c r="CW59">
        <f t="shared" si="59"/>
        <v>0</v>
      </c>
      <c r="CX59">
        <f t="shared" si="59"/>
        <v>0</v>
      </c>
      <c r="CY59">
        <f t="shared" si="59"/>
        <v>0</v>
      </c>
      <c r="CZ59">
        <f t="shared" si="59"/>
        <v>0</v>
      </c>
      <c r="DA59">
        <f t="shared" si="59"/>
        <v>0</v>
      </c>
      <c r="DB59">
        <f t="shared" si="61"/>
        <v>0</v>
      </c>
      <c r="DC59">
        <f t="shared" si="61"/>
        <v>0</v>
      </c>
      <c r="DD59">
        <f t="shared" si="61"/>
        <v>0</v>
      </c>
      <c r="DE59">
        <f t="shared" si="61"/>
        <v>0</v>
      </c>
      <c r="DF59">
        <f t="shared" si="57"/>
        <v>0</v>
      </c>
      <c r="DG59">
        <f t="shared" si="57"/>
        <v>0</v>
      </c>
      <c r="DH59">
        <f t="shared" si="57"/>
        <v>0</v>
      </c>
      <c r="DI59">
        <f t="shared" si="57"/>
        <v>0</v>
      </c>
      <c r="DJ59">
        <f t="shared" si="57"/>
        <v>0</v>
      </c>
      <c r="DK59">
        <f t="shared" si="57"/>
        <v>0</v>
      </c>
      <c r="DL59">
        <f t="shared" si="57"/>
        <v>0</v>
      </c>
      <c r="DM59">
        <f t="shared" si="57"/>
        <v>0</v>
      </c>
      <c r="DN59">
        <f t="shared" si="57"/>
        <v>0</v>
      </c>
      <c r="DO59">
        <f t="shared" si="57"/>
        <v>0</v>
      </c>
      <c r="DP59">
        <f t="shared" si="57"/>
        <v>0</v>
      </c>
      <c r="DQ59">
        <f t="shared" si="57"/>
        <v>0</v>
      </c>
      <c r="DR59">
        <f t="shared" si="57"/>
        <v>0</v>
      </c>
      <c r="DS59">
        <f t="shared" si="57"/>
        <v>0</v>
      </c>
      <c r="DT59">
        <f t="shared" si="57"/>
        <v>0</v>
      </c>
      <c r="DU59">
        <f t="shared" si="57"/>
        <v>0</v>
      </c>
      <c r="DV59">
        <f t="shared" si="57"/>
        <v>0</v>
      </c>
      <c r="DW59">
        <f t="shared" si="57"/>
        <v>0</v>
      </c>
      <c r="DX59">
        <f t="shared" si="63"/>
        <v>0</v>
      </c>
      <c r="DY59">
        <f t="shared" si="63"/>
        <v>0</v>
      </c>
      <c r="DZ59">
        <f t="shared" si="63"/>
        <v>0</v>
      </c>
      <c r="EA59">
        <f t="shared" si="63"/>
        <v>0</v>
      </c>
      <c r="EB59">
        <f t="shared" si="63"/>
        <v>0</v>
      </c>
      <c r="EC59">
        <f t="shared" si="63"/>
        <v>0</v>
      </c>
      <c r="ED59">
        <f t="shared" si="63"/>
        <v>0</v>
      </c>
      <c r="EE59">
        <f t="shared" si="63"/>
        <v>0</v>
      </c>
      <c r="EF59">
        <f t="shared" si="63"/>
        <v>0</v>
      </c>
      <c r="EG59">
        <f t="shared" si="63"/>
        <v>0</v>
      </c>
      <c r="EH59">
        <f t="shared" si="63"/>
        <v>0</v>
      </c>
      <c r="EI59">
        <f t="shared" si="63"/>
        <v>0</v>
      </c>
      <c r="EJ59">
        <f t="shared" si="54"/>
        <v>0</v>
      </c>
      <c r="EK59">
        <f t="shared" si="54"/>
        <v>0</v>
      </c>
      <c r="EL59">
        <f t="shared" si="54"/>
        <v>0</v>
      </c>
      <c r="EM59">
        <f t="shared" si="54"/>
        <v>0</v>
      </c>
      <c r="EN59">
        <f t="shared" si="54"/>
        <v>0</v>
      </c>
      <c r="EO59">
        <f t="shared" si="54"/>
        <v>0</v>
      </c>
      <c r="EP59">
        <f t="shared" si="54"/>
        <v>0</v>
      </c>
      <c r="EQ59">
        <f t="shared" si="54"/>
        <v>0</v>
      </c>
      <c r="ER59">
        <f t="shared" si="54"/>
        <v>0</v>
      </c>
      <c r="ES59">
        <f t="shared" si="54"/>
        <v>0</v>
      </c>
      <c r="ET59">
        <f t="shared" si="54"/>
        <v>0</v>
      </c>
      <c r="EU59">
        <f t="shared" si="54"/>
        <v>0</v>
      </c>
      <c r="EV59">
        <f t="shared" si="54"/>
        <v>0</v>
      </c>
      <c r="EW59">
        <f t="shared" si="54"/>
        <v>0</v>
      </c>
      <c r="EX59">
        <f t="shared" si="54"/>
        <v>0</v>
      </c>
      <c r="EY59">
        <f t="shared" si="54"/>
        <v>0</v>
      </c>
      <c r="EZ59">
        <f t="shared" si="54"/>
        <v>0</v>
      </c>
      <c r="FA59">
        <f t="shared" si="54"/>
        <v>0</v>
      </c>
      <c r="FB59">
        <f t="shared" si="54"/>
        <v>0</v>
      </c>
      <c r="FC59">
        <f t="shared" si="54"/>
        <v>0</v>
      </c>
      <c r="FD59">
        <f t="shared" si="54"/>
        <v>0</v>
      </c>
      <c r="FE59">
        <f t="shared" si="54"/>
        <v>0</v>
      </c>
      <c r="FG59" s="48" t="str">
        <f t="shared" si="27"/>
        <v/>
      </c>
      <c r="FI59" s="1" t="str">
        <f t="shared" si="24"/>
        <v/>
      </c>
      <c r="FJ59">
        <f t="shared" si="25"/>
        <v>51</v>
      </c>
      <c r="FK59">
        <f>FM8-FJ58+1</f>
        <v>-6</v>
      </c>
      <c r="FM59">
        <f>IF(FM58="","",IF($FI58="Y",0,INDEX(Capacity!$S$3:$T$258,MATCH(MOD(INDEX(Capacity!$V$3:$W$258,MATCH(INDEX($J58:$FE58,1,$FJ58),Capacity!$V$3:$V$258,0),2)+FM$9,255),Capacity!$S$3:$S$258,0),2)))</f>
        <v>77</v>
      </c>
      <c r="FN59">
        <f>IF(FN58="","",IF($FI58="Y",0,INDEX(Capacity!$S$3:$T$258,MATCH(MOD(INDEX(Capacity!$V$3:$W$258,MATCH(INDEX($J58:$FE58,1,$FJ58),Capacity!$V$3:$V$258,0),2)+FN$9,255),Capacity!$S$3:$S$258,0),2)))</f>
        <v>21</v>
      </c>
      <c r="FO59">
        <f>IF(FO58="","",IF($FI58="Y",0,INDEX(Capacity!$S$3:$T$258,MATCH(MOD(INDEX(Capacity!$V$3:$W$258,MATCH(INDEX($J58:$FE58,1,$FJ58),Capacity!$V$3:$V$258,0),2)+FO$9,255),Capacity!$S$3:$S$258,0),2)))</f>
        <v>121</v>
      </c>
      <c r="FP59">
        <f>IF(FP58="","",IF($FI58="Y",0,INDEX(Capacity!$S$3:$T$258,MATCH(MOD(INDEX(Capacity!$V$3:$W$258,MATCH(INDEX($J58:$FE58,1,$FJ58),Capacity!$V$3:$V$258,0),2)+FP$9,255),Capacity!$S$3:$S$258,0),2)))</f>
        <v>65</v>
      </c>
      <c r="FQ59">
        <f>IF(FQ58="","",IF($FI58="Y",0,INDEX(Capacity!$S$3:$T$258,MATCH(MOD(INDEX(Capacity!$V$3:$W$258,MATCH(INDEX($J58:$FE58,1,$FJ58),Capacity!$V$3:$V$258,0),2)+FQ$9,255),Capacity!$S$3:$S$258,0),2)))</f>
        <v>83</v>
      </c>
      <c r="FR59">
        <f>IF(FR58="","",IF($FI58="Y",0,INDEX(Capacity!$S$3:$T$258,MATCH(MOD(INDEX(Capacity!$V$3:$W$258,MATCH(INDEX($J58:$FE58,1,$FJ58),Capacity!$V$3:$V$258,0),2)+FR$9,255),Capacity!$S$3:$S$258,0),2)))</f>
        <v>29</v>
      </c>
      <c r="FS59">
        <f>IF(FS58="","",IF($FI58="Y",0,INDEX(Capacity!$S$3:$T$258,MATCH(MOD(INDEX(Capacity!$V$3:$W$258,MATCH(INDEX($J58:$FE58,1,$FJ58),Capacity!$V$3:$V$258,0),2)+FS$9,255),Capacity!$S$3:$S$258,0),2)))</f>
        <v>239</v>
      </c>
      <c r="FT59">
        <f>IF(FT58="","",IF($FI58="Y",0,INDEX(Capacity!$S$3:$T$258,MATCH(MOD(INDEX(Capacity!$V$3:$W$258,MATCH(INDEX($J58:$FE58,1,$FJ58),Capacity!$V$3:$V$258,0),2)+FT$9,255),Capacity!$S$3:$S$258,0),2)))</f>
        <v>162</v>
      </c>
      <c r="FU59">
        <f>IF(FU58="","",IF($FI58="Y",0,INDEX(Capacity!$S$3:$T$258,MATCH(MOD(INDEX(Capacity!$V$3:$W$258,MATCH(INDEX($J58:$FE58,1,$FJ58),Capacity!$V$3:$V$258,0),2)+FU$9,255),Capacity!$S$3:$S$258,0),2)))</f>
        <v>22</v>
      </c>
      <c r="FV59">
        <f>IF(FV58="","",IF($FI58="Y",0,INDEX(Capacity!$S$3:$T$258,MATCH(MOD(INDEX(Capacity!$V$3:$W$258,MATCH(INDEX($J58:$FE58,1,$FJ58),Capacity!$V$3:$V$258,0),2)+FV$9,255),Capacity!$S$3:$S$258,0),2)))</f>
        <v>219</v>
      </c>
      <c r="FW59">
        <f>IF(FW58="","",IF($FI58="Y",0,INDEX(Capacity!$S$3:$T$258,MATCH(MOD(INDEX(Capacity!$V$3:$W$258,MATCH(INDEX($J58:$FE58,1,$FJ58),Capacity!$V$3:$V$258,0),2)+FW$9,255),Capacity!$S$3:$S$258,0),2)))</f>
        <v>174</v>
      </c>
      <c r="FX59" t="str">
        <f>IF(FX58="","",IF($FI58="Y",0,INDEX(Capacity!$S$3:$T$258,MATCH(MOD(INDEX(Capacity!$V$3:$W$258,MATCH(INDEX($J58:$FE58,1,$FJ58),Capacity!$V$3:$V$258,0),2)+FX$9,255),Capacity!$S$3:$S$258,0),2)))</f>
        <v/>
      </c>
      <c r="FY59" t="str">
        <f>IF(FY58="","",IF($FI58="Y",0,INDEX(Capacity!$S$3:$T$258,MATCH(MOD(INDEX(Capacity!$V$3:$W$258,MATCH(INDEX($J58:$FE58,1,$FJ58),Capacity!$V$3:$V$258,0),2)+FY$9,255),Capacity!$S$3:$S$258,0),2)))</f>
        <v/>
      </c>
      <c r="FZ59" t="str">
        <f>IF(FZ58="","",IF($FI58="Y",0,INDEX(Capacity!$S$3:$T$258,MATCH(MOD(INDEX(Capacity!$V$3:$W$258,MATCH(INDEX($J58:$FE58,1,$FJ58),Capacity!$V$3:$V$258,0),2)+FZ$9,255),Capacity!$S$3:$S$258,0),2)))</f>
        <v/>
      </c>
      <c r="GA59" t="str">
        <f>IF(GA58="","",IF($FI58="Y",0,INDEX(Capacity!$S$3:$T$258,MATCH(MOD(INDEX(Capacity!$V$3:$W$258,MATCH(INDEX($J58:$FE58,1,$FJ58),Capacity!$V$3:$V$258,0),2)+GA$9,255),Capacity!$S$3:$S$258,0),2)))</f>
        <v/>
      </c>
      <c r="GB59" t="str">
        <f>IF(GB58="","",IF($FI58="Y",0,INDEX(Capacity!$S$3:$T$258,MATCH(MOD(INDEX(Capacity!$V$3:$W$258,MATCH(INDEX($J58:$FE58,1,$FJ58),Capacity!$V$3:$V$258,0),2)+GB$9,255),Capacity!$S$3:$S$258,0),2)))</f>
        <v/>
      </c>
      <c r="GC59" t="str">
        <f>IF(GC58="","",IF($FI58="Y",0,INDEX(Capacity!$S$3:$T$258,MATCH(MOD(INDEX(Capacity!$V$3:$W$258,MATCH(INDEX($J58:$FE58,1,$FJ58),Capacity!$V$3:$V$258,0),2)+GC$9,255),Capacity!$S$3:$S$258,0),2)))</f>
        <v/>
      </c>
      <c r="GD59" t="str">
        <f>IF(GD58="","",IF($FI58="Y",0,INDEX(Capacity!$S$3:$T$258,MATCH(MOD(INDEX(Capacity!$V$3:$W$258,MATCH(INDEX($J58:$FE58,1,$FJ58),Capacity!$V$3:$V$258,0),2)+GD$9,255),Capacity!$S$3:$S$258,0),2)))</f>
        <v/>
      </c>
      <c r="GE59" t="str">
        <f>IF(GE58="","",IF($FI58="Y",0,INDEX(Capacity!$S$3:$T$258,MATCH(MOD(INDEX(Capacity!$V$3:$W$258,MATCH(INDEX($J58:$FE58,1,$FJ58),Capacity!$V$3:$V$258,0),2)+GE$9,255),Capacity!$S$3:$S$258,0),2)))</f>
        <v/>
      </c>
      <c r="GF59" t="str">
        <f>IF(GF58="","",IF($FI58="Y",0,INDEX(Capacity!$S$3:$T$258,MATCH(MOD(INDEX(Capacity!$V$3:$W$258,MATCH(INDEX($J58:$FE58,1,$FJ58),Capacity!$V$3:$V$258,0),2)+GF$9,255),Capacity!$S$3:$S$258,0),2)))</f>
        <v/>
      </c>
      <c r="GG59" t="str">
        <f>IF(GG58="","",IF($FI58="Y",0,INDEX(Capacity!$S$3:$T$258,MATCH(MOD(INDEX(Capacity!$V$3:$W$258,MATCH(INDEX($J58:$FE58,1,$FJ58),Capacity!$V$3:$V$258,0),2)+GG$9,255),Capacity!$S$3:$S$258,0),2)))</f>
        <v/>
      </c>
      <c r="GH59" t="str">
        <f>IF(GH58="","",IF($FI58="Y",0,INDEX(Capacity!$S$3:$T$258,MATCH(MOD(INDEX(Capacity!$V$3:$W$258,MATCH(INDEX($J58:$FE58,1,$FJ58),Capacity!$V$3:$V$258,0),2)+GH$9,255),Capacity!$S$3:$S$258,0),2)))</f>
        <v/>
      </c>
      <c r="GI59" t="str">
        <f>IF(GI58="","",IF($FI58="Y",0,INDEX(Capacity!$S$3:$T$258,MATCH(MOD(INDEX(Capacity!$V$3:$W$258,MATCH(INDEX($J58:$FE58,1,$FJ58),Capacity!$V$3:$V$258,0),2)+GI$9,255),Capacity!$S$3:$S$258,0),2)))</f>
        <v/>
      </c>
      <c r="GJ59" t="str">
        <f>IF(GJ58="","",IF($FI58="Y",0,INDEX(Capacity!$S$3:$T$258,MATCH(MOD(INDEX(Capacity!$V$3:$W$258,MATCH(INDEX($J58:$FE58,1,$FJ58),Capacity!$V$3:$V$258,0),2)+GJ$9,255),Capacity!$S$3:$S$258,0),2)))</f>
        <v/>
      </c>
      <c r="GK59" t="str">
        <f>IF(GK58="","",IF($FI58="Y",0,INDEX(Capacity!$S$3:$T$258,MATCH(MOD(INDEX(Capacity!$V$3:$W$258,MATCH(INDEX($J58:$FE58,1,$FJ58),Capacity!$V$3:$V$258,0),2)+GK$9,255),Capacity!$S$3:$S$258,0),2)))</f>
        <v/>
      </c>
      <c r="GL59" t="str">
        <f>IF(GL58="","",IF($FI58="Y",0,INDEX(Capacity!$S$3:$T$258,MATCH(MOD(INDEX(Capacity!$V$3:$W$258,MATCH(INDEX($J58:$FE58,1,$FJ58),Capacity!$V$3:$V$258,0),2)+GL$9,255),Capacity!$S$3:$S$258,0),2)))</f>
        <v/>
      </c>
      <c r="GM59" t="str">
        <f>IF(GM58="","",IF($FI58="Y",0,INDEX(Capacity!$S$3:$T$258,MATCH(MOD(INDEX(Capacity!$V$3:$W$258,MATCH(INDEX($J58:$FE58,1,$FJ58),Capacity!$V$3:$V$258,0),2)+GM$9,255),Capacity!$S$3:$S$258,0),2)))</f>
        <v/>
      </c>
      <c r="GN59" t="str">
        <f>IF(GN58="","",IF($FI58="Y",0,INDEX(Capacity!$S$3:$T$258,MATCH(MOD(INDEX(Capacity!$V$3:$W$258,MATCH(INDEX($J58:$FE58,1,$FJ58),Capacity!$V$3:$V$258,0),2)+GN$9,255),Capacity!$S$3:$S$258,0),2)))</f>
        <v/>
      </c>
      <c r="GO59" t="str">
        <f>IF(GO58="","",IF($FI58="Y",0,INDEX(Capacity!$S$3:$T$258,MATCH(MOD(INDEX(Capacity!$V$3:$W$258,MATCH(INDEX($J58:$FE58,1,$FJ58),Capacity!$V$3:$V$258,0),2)+GO$9,255),Capacity!$S$3:$S$258,0),2)))</f>
        <v/>
      </c>
      <c r="GP59" t="str">
        <f>IF(GP58="","",IF($FI58="Y",0,INDEX(Capacity!$S$3:$T$258,MATCH(MOD(INDEX(Capacity!$V$3:$W$258,MATCH(INDEX($J58:$FE58,1,$FJ58),Capacity!$V$3:$V$258,0),2)+GP$9,255),Capacity!$S$3:$S$258,0),2)))</f>
        <v/>
      </c>
      <c r="GQ59" t="str">
        <f>IF(GQ58="","",IF($FI58="Y",0,INDEX(Capacity!$S$3:$T$258,MATCH(MOD(INDEX(Capacity!$V$3:$W$258,MATCH(INDEX($J58:$FE58,1,$FJ58),Capacity!$V$3:$V$258,0),2)+GQ$9,255),Capacity!$S$3:$S$258,0),2)))</f>
        <v/>
      </c>
      <c r="GR59" t="str">
        <f>IF(GR58="","",IF($FI58="Y",0,INDEX(Capacity!$S$3:$T$258,MATCH(MOD(INDEX(Capacity!$V$3:$W$258,MATCH(INDEX($J58:$FE58,1,$FJ58),Capacity!$V$3:$V$258,0),2)+GR$9,255),Capacity!$S$3:$S$258,0),2)))</f>
        <v/>
      </c>
      <c r="GS59" t="str">
        <f>IF(GS58="","",IF($FI58="Y",0,INDEX(Capacity!$S$3:$T$258,MATCH(MOD(INDEX(Capacity!$V$3:$W$258,MATCH(INDEX($J58:$FE58,1,$FJ58),Capacity!$V$3:$V$258,0),2)+GS$9,255),Capacity!$S$3:$S$258,0),2)))</f>
        <v/>
      </c>
      <c r="GT59" t="str">
        <f>IF(GT58="","",IF($FI58="Y",0,INDEX(Capacity!$S$3:$T$258,MATCH(MOD(INDEX(Capacity!$V$3:$W$258,MATCH(INDEX($J58:$FE58,1,$FJ58),Capacity!$V$3:$V$258,0),2)+GT$9,255),Capacity!$S$3:$S$258,0),2)))</f>
        <v/>
      </c>
      <c r="GU59" t="str">
        <f>IF(GU58="","",IF($FI58="Y",0,INDEX(Capacity!$S$3:$T$258,MATCH(MOD(INDEX(Capacity!$V$3:$W$258,MATCH(INDEX($J58:$FE58,1,$FJ58),Capacity!$V$3:$V$258,0),2)+GU$9,255),Capacity!$S$3:$S$258,0),2)))</f>
        <v/>
      </c>
      <c r="GV59" t="str">
        <f>IF(GV58="","",IF($FI58="Y",0,INDEX(Capacity!$S$3:$T$258,MATCH(MOD(INDEX(Capacity!$V$3:$W$258,MATCH(INDEX($J58:$FE58,1,$FJ58),Capacity!$V$3:$V$258,0),2)+GV$9,255),Capacity!$S$3:$S$258,0),2)))</f>
        <v/>
      </c>
      <c r="GW59" t="str">
        <f>IF(GW58="","",IF($FI58="Y",0,INDEX(Capacity!$S$3:$T$258,MATCH(MOD(INDEX(Capacity!$V$3:$W$258,MATCH(INDEX($J58:$FE58,1,$FJ58),Capacity!$V$3:$V$258,0),2)+GW$9,255),Capacity!$S$3:$S$258,0),2)))</f>
        <v/>
      </c>
      <c r="GX59" t="str">
        <f>IF(GX58="","",IF($FI58="Y",0,INDEX(Capacity!$S$3:$T$258,MATCH(MOD(INDEX(Capacity!$V$3:$W$258,MATCH(INDEX($J58:$FE58,1,$FJ58),Capacity!$V$3:$V$258,0),2)+GX$9,255),Capacity!$S$3:$S$258,0),2)))</f>
        <v/>
      </c>
      <c r="GY59" t="str">
        <f>IF(GY58="","",IF($FI58="Y",0,INDEX(Capacity!$S$3:$T$258,MATCH(MOD(INDEX(Capacity!$V$3:$W$258,MATCH(INDEX($J58:$FE58,1,$FJ58),Capacity!$V$3:$V$258,0),2)+GY$9,255),Capacity!$S$3:$S$258,0),2)))</f>
        <v/>
      </c>
      <c r="GZ59" t="str">
        <f>IF(GZ58="","",IF($FI58="Y",0,INDEX(Capacity!$S$3:$T$258,MATCH(MOD(INDEX(Capacity!$V$3:$W$258,MATCH(INDEX($J58:$FE58,1,$FJ58),Capacity!$V$3:$V$258,0),2)+GZ$9,255),Capacity!$S$3:$S$258,0),2)))</f>
        <v/>
      </c>
      <c r="HA59" t="str">
        <f>IF(HA58="","",IF($FI58="Y",0,INDEX(Capacity!$S$3:$T$258,MATCH(MOD(INDEX(Capacity!$V$3:$W$258,MATCH(INDEX($J58:$FE58,1,$FJ58),Capacity!$V$3:$V$258,0),2)+HA$9,255),Capacity!$S$3:$S$258,0),2)))</f>
        <v/>
      </c>
      <c r="HB59" t="str">
        <f>IF(HB58="","",IF($FI58="Y",0,INDEX(Capacity!$S$3:$T$258,MATCH(MOD(INDEX(Capacity!$V$3:$W$258,MATCH(INDEX($J58:$FE58,1,$FJ58),Capacity!$V$3:$V$258,0),2)+HB$9,255),Capacity!$S$3:$S$258,0),2)))</f>
        <v/>
      </c>
      <c r="HC59" t="str">
        <f>IF(HC58="","",IF($FI58="Y",0,INDEX(Capacity!$S$3:$T$258,MATCH(MOD(INDEX(Capacity!$V$3:$W$258,MATCH(INDEX($J58:$FE58,1,$FJ58),Capacity!$V$3:$V$258,0),2)+HC$9,255),Capacity!$S$3:$S$258,0),2)))</f>
        <v/>
      </c>
      <c r="HD59" t="str">
        <f>IF(HD58="","",IF($FI58="Y",0,INDEX(Capacity!$S$3:$T$258,MATCH(MOD(INDEX(Capacity!$V$3:$W$258,MATCH(INDEX($J58:$FE58,1,$FJ58),Capacity!$V$3:$V$258,0),2)+HD$9,255),Capacity!$S$3:$S$258,0),2)))</f>
        <v/>
      </c>
      <c r="HE59" t="str">
        <f>IF(HE58="","",IF($FI58="Y",0,INDEX(Capacity!$S$3:$T$258,MATCH(MOD(INDEX(Capacity!$V$3:$W$258,MATCH(INDEX($J58:$FE58,1,$FJ58),Capacity!$V$3:$V$258,0),2)+HE$9,255),Capacity!$S$3:$S$258,0),2)))</f>
        <v/>
      </c>
      <c r="HF59" t="str">
        <f>IF(HF58="","",IF($FI58="Y",0,INDEX(Capacity!$S$3:$T$258,MATCH(MOD(INDEX(Capacity!$V$3:$W$258,MATCH(INDEX($J58:$FE58,1,$FJ58),Capacity!$V$3:$V$258,0),2)+HF$9,255),Capacity!$S$3:$S$258,0),2)))</f>
        <v/>
      </c>
      <c r="HG59" t="str">
        <f>IF(HG58="","",IF($FI58="Y",0,INDEX(Capacity!$S$3:$T$258,MATCH(MOD(INDEX(Capacity!$V$3:$W$258,MATCH(INDEX($J58:$FE58,1,$FJ58),Capacity!$V$3:$V$258,0),2)+HG$9,255),Capacity!$S$3:$S$258,0),2)))</f>
        <v/>
      </c>
      <c r="HH59" t="str">
        <f>IF(HH58="","",IF($FI58="Y",0,INDEX(Capacity!$S$3:$T$258,MATCH(MOD(INDEX(Capacity!$V$3:$W$258,MATCH(INDEX($J58:$FE58,1,$FJ58),Capacity!$V$3:$V$258,0),2)+HH$9,255),Capacity!$S$3:$S$258,0),2)))</f>
        <v/>
      </c>
      <c r="HI59" t="str">
        <f>IF(HI58="","",IF($FI58="Y",0,INDEX(Capacity!$S$3:$T$258,MATCH(MOD(INDEX(Capacity!$V$3:$W$258,MATCH(INDEX($J58:$FE58,1,$FJ58),Capacity!$V$3:$V$258,0),2)+HI$9,255),Capacity!$S$3:$S$258,0),2)))</f>
        <v/>
      </c>
      <c r="HJ59" t="str">
        <f>IF(HJ58="","",IF($FI58="Y",0,INDEX(Capacity!$S$3:$T$258,MATCH(MOD(INDEX(Capacity!$V$3:$W$258,MATCH(INDEX($J58:$FE58,1,$FJ58),Capacity!$V$3:$V$258,0),2)+HJ$9,255),Capacity!$S$3:$S$258,0),2)))</f>
        <v/>
      </c>
      <c r="HK59" t="str">
        <f>IF(HK58="","",IF($FI58="Y",0,INDEX(Capacity!$S$3:$T$258,MATCH(MOD(INDEX(Capacity!$V$3:$W$258,MATCH(INDEX($J58:$FE58,1,$FJ58),Capacity!$V$3:$V$258,0),2)+HK$9,255),Capacity!$S$3:$S$258,0),2)))</f>
        <v/>
      </c>
      <c r="HL59" t="str">
        <f>IF(HL58="","",IF($FI58="Y",0,INDEX(Capacity!$S$3:$T$258,MATCH(MOD(INDEX(Capacity!$V$3:$W$258,MATCH(INDEX($J58:$FE58,1,$FJ58),Capacity!$V$3:$V$258,0),2)+HL$9,255),Capacity!$S$3:$S$258,0),2)))</f>
        <v/>
      </c>
      <c r="HM59" t="str">
        <f>IF(HM58="","",IF($FI58="Y",0,INDEX(Capacity!$S$3:$T$258,MATCH(MOD(INDEX(Capacity!$V$3:$W$258,MATCH(INDEX($J58:$FE58,1,$FJ58),Capacity!$V$3:$V$258,0),2)+HM$9,255),Capacity!$S$3:$S$258,0),2)))</f>
        <v/>
      </c>
      <c r="HN59" t="str">
        <f>IF(HN58="","",IF($FI58="Y",0,INDEX(Capacity!$S$3:$T$258,MATCH(MOD(INDEX(Capacity!$V$3:$W$258,MATCH(INDEX($J58:$FE58,1,$FJ58),Capacity!$V$3:$V$258,0),2)+HN$9,255),Capacity!$S$3:$S$258,0),2)))</f>
        <v/>
      </c>
      <c r="HO59" t="str">
        <f>IF(HO58="","",IF($FI58="Y",0,INDEX(Capacity!$S$3:$T$258,MATCH(MOD(INDEX(Capacity!$V$3:$W$258,MATCH(INDEX($J58:$FE58,1,$FJ58),Capacity!$V$3:$V$258,0),2)+HO$9,255),Capacity!$S$3:$S$258,0),2)))</f>
        <v/>
      </c>
      <c r="HP59" t="str">
        <f>IF(HP58="","",IF($FI58="Y",0,INDEX(Capacity!$S$3:$T$258,MATCH(MOD(INDEX(Capacity!$V$3:$W$258,MATCH(INDEX($J58:$FE58,1,$FJ58),Capacity!$V$3:$V$258,0),2)+HP$9,255),Capacity!$S$3:$S$258,0),2)))</f>
        <v/>
      </c>
      <c r="HQ59" t="str">
        <f>IF(HQ58="","",IF($FI58="Y",0,INDEX(Capacity!$S$3:$T$258,MATCH(MOD(INDEX(Capacity!$V$3:$W$258,MATCH(INDEX($J58:$FE58,1,$FJ58),Capacity!$V$3:$V$258,0),2)+HQ$9,255),Capacity!$S$3:$S$258,0),2)))</f>
        <v/>
      </c>
      <c r="HR59" t="str">
        <f>IF(HR58="","",IF($FI58="Y",0,INDEX(Capacity!$S$3:$T$258,MATCH(MOD(INDEX(Capacity!$V$3:$W$258,MATCH(INDEX($J58:$FE58,1,$FJ58),Capacity!$V$3:$V$258,0),2)+HR$9,255),Capacity!$S$3:$S$258,0),2)))</f>
        <v/>
      </c>
      <c r="HS59" t="str">
        <f>IF(HS58="","",IF($FI58="Y",0,INDEX(Capacity!$S$3:$T$258,MATCH(MOD(INDEX(Capacity!$V$3:$W$258,MATCH(INDEX($J58:$FE58,1,$FJ58),Capacity!$V$3:$V$258,0),2)+HS$9,255),Capacity!$S$3:$S$258,0),2)))</f>
        <v/>
      </c>
      <c r="HT59" t="str">
        <f>IF(HT58="","",IF($FI58="Y",0,INDEX(Capacity!$S$3:$T$258,MATCH(MOD(INDEX(Capacity!$V$3:$W$258,MATCH(INDEX($J58:$FE58,1,$FJ58),Capacity!$V$3:$V$258,0),2)+HT$9,255),Capacity!$S$3:$S$258,0),2)))</f>
        <v/>
      </c>
      <c r="HU59" t="str">
        <f>IF(HU58="","",IF($FI58="Y",0,INDEX(Capacity!$S$3:$T$258,MATCH(MOD(INDEX(Capacity!$V$3:$W$258,MATCH(INDEX($J58:$FE58,1,$FJ58),Capacity!$V$3:$V$258,0),2)+HU$9,255),Capacity!$S$3:$S$258,0),2)))</f>
        <v/>
      </c>
      <c r="HV59" t="str">
        <f>IF(HV58="","",IF($FI58="Y",0,INDEX(Capacity!$S$3:$T$258,MATCH(MOD(INDEX(Capacity!$V$3:$W$258,MATCH(INDEX($J58:$FE58,1,$FJ58),Capacity!$V$3:$V$258,0),2)+HV$9,255),Capacity!$S$3:$S$258,0),2)))</f>
        <v/>
      </c>
      <c r="HW59" t="str">
        <f>IF(HW58="","",IF($FI58="Y",0,INDEX(Capacity!$S$3:$T$258,MATCH(MOD(INDEX(Capacity!$V$3:$W$258,MATCH(INDEX($J58:$FE58,1,$FJ58),Capacity!$V$3:$V$258,0),2)+HW$9,255),Capacity!$S$3:$S$258,0),2)))</f>
        <v/>
      </c>
      <c r="HX59" t="str">
        <f>IF(HX58="","",IF($FI58="Y",0,INDEX(Capacity!$S$3:$T$258,MATCH(MOD(INDEX(Capacity!$V$3:$W$258,MATCH(INDEX($J58:$FE58,1,$FJ58),Capacity!$V$3:$V$258,0),2)+HX$9,255),Capacity!$S$3:$S$258,0),2)))</f>
        <v/>
      </c>
      <c r="HY59" t="str">
        <f>IF(HY58="","",IF($FI58="Y",0,INDEX(Capacity!$S$3:$T$258,MATCH(MOD(INDEX(Capacity!$V$3:$W$258,MATCH(INDEX($J58:$FE58,1,$FJ58),Capacity!$V$3:$V$258,0),2)+HY$9,255),Capacity!$S$3:$S$258,0),2)))</f>
        <v/>
      </c>
      <c r="HZ59" t="str">
        <f>IF(HZ58="","",IF($FI58="Y",0,INDEX(Capacity!$S$3:$T$258,MATCH(MOD(INDEX(Capacity!$V$3:$W$258,MATCH(INDEX($J58:$FE58,1,$FJ58),Capacity!$V$3:$V$258,0),2)+HZ$9,255),Capacity!$S$3:$S$258,0),2)))</f>
        <v/>
      </c>
      <c r="IA59" t="str">
        <f>IF(IA58="","",IF($FI58="Y",0,INDEX(Capacity!$S$3:$T$258,MATCH(MOD(INDEX(Capacity!$V$3:$W$258,MATCH(INDEX($J58:$FE58,1,$FJ58),Capacity!$V$3:$V$258,0),2)+IA$9,255),Capacity!$S$3:$S$258,0),2)))</f>
        <v/>
      </c>
      <c r="IB59" t="str">
        <f>IF(IB58="","",IF($FI58="Y",0,INDEX(Capacity!$S$3:$T$258,MATCH(MOD(INDEX(Capacity!$V$3:$W$258,MATCH(INDEX($J58:$FE58,1,$FJ58),Capacity!$V$3:$V$258,0),2)+IB$9,255),Capacity!$S$3:$S$258,0),2)))</f>
        <v/>
      </c>
      <c r="IC59" t="str">
        <f>IF(IC58="","",IF($FI58="Y",0,INDEX(Capacity!$S$3:$T$258,MATCH(MOD(INDEX(Capacity!$V$3:$W$258,MATCH(INDEX($J58:$FE58,1,$FJ58),Capacity!$V$3:$V$258,0),2)+IC$9,255),Capacity!$S$3:$S$258,0),2)))</f>
        <v/>
      </c>
      <c r="ID59" t="str">
        <f>IF(ID58="","",IF($FI58="Y",0,INDEX(Capacity!$S$3:$T$258,MATCH(MOD(INDEX(Capacity!$V$3:$W$258,MATCH(INDEX($J58:$FE58,1,$FJ58),Capacity!$V$3:$V$258,0),2)+ID$9,255),Capacity!$S$3:$S$258,0),2)))</f>
        <v/>
      </c>
      <c r="IE59" t="str">
        <f>IF(IE58="","",IF($FI58="Y",0,INDEX(Capacity!$S$3:$T$258,MATCH(MOD(INDEX(Capacity!$V$3:$W$258,MATCH(INDEX($J58:$FE58,1,$FJ58),Capacity!$V$3:$V$258,0),2)+IE$9,255),Capacity!$S$3:$S$258,0),2)))</f>
        <v/>
      </c>
      <c r="IF59" t="str">
        <f>IF(IF58="","",IF($FI58="Y",0,INDEX(Capacity!$S$3:$T$258,MATCH(MOD(INDEX(Capacity!$V$3:$W$258,MATCH(INDEX($J58:$FE58,1,$FJ58),Capacity!$V$3:$V$258,0),2)+IF$9,255),Capacity!$S$3:$S$258,0),2)))</f>
        <v/>
      </c>
      <c r="IG59" t="str">
        <f>IF(IG58="","",IF($FI58="Y",0,INDEX(Capacity!$S$3:$T$258,MATCH(MOD(INDEX(Capacity!$V$3:$W$258,MATCH(INDEX($J58:$FE58,1,$FJ58),Capacity!$V$3:$V$258,0),2)+IG$9,255),Capacity!$S$3:$S$258,0),2)))</f>
        <v/>
      </c>
      <c r="IH59" t="str">
        <f>IF(IH58="","",IF($FI58="Y",0,INDEX(Capacity!$S$3:$T$258,MATCH(MOD(INDEX(Capacity!$V$3:$W$258,MATCH(INDEX($J58:$FE58,1,$FJ58),Capacity!$V$3:$V$258,0),2)+IH$9,255),Capacity!$S$3:$S$258,0),2)))</f>
        <v/>
      </c>
      <c r="II59" t="str">
        <f>IF(II58="","",IF($FI58="Y",0,INDEX(Capacity!$S$3:$T$258,MATCH(MOD(INDEX(Capacity!$V$3:$W$258,MATCH(INDEX($J58:$FE58,1,$FJ58),Capacity!$V$3:$V$258,0),2)+II$9,255),Capacity!$S$3:$S$258,0),2)))</f>
        <v/>
      </c>
      <c r="IJ59" t="str">
        <f>IF(IJ58="","",IF($FI58="Y",0,INDEX(Capacity!$S$3:$T$258,MATCH(MOD(INDEX(Capacity!$V$3:$W$258,MATCH(INDEX($J58:$FE58,1,$FJ58),Capacity!$V$3:$V$258,0),2)+IJ$9,255),Capacity!$S$3:$S$258,0),2)))</f>
        <v/>
      </c>
      <c r="IK59" t="str">
        <f>IF(IK58="","",IF($FI58="Y",0,INDEX(Capacity!$S$3:$T$258,MATCH(MOD(INDEX(Capacity!$V$3:$W$258,MATCH(INDEX($J58:$FE58,1,$FJ58),Capacity!$V$3:$V$258,0),2)+IK$9,255),Capacity!$S$3:$S$258,0),2)))</f>
        <v/>
      </c>
      <c r="IL59" t="str">
        <f>IF(IL58="","",IF($FI58="Y",0,INDEX(Capacity!$S$3:$T$258,MATCH(MOD(INDEX(Capacity!$V$3:$W$258,MATCH(INDEX($J58:$FE58,1,$FJ58),Capacity!$V$3:$V$258,0),2)+IL$9,255),Capacity!$S$3:$S$258,0),2)))</f>
        <v/>
      </c>
      <c r="IM59" t="str">
        <f>IF(IM58="","",IF($FI58="Y",0,INDEX(Capacity!$S$3:$T$258,MATCH(MOD(INDEX(Capacity!$V$3:$W$258,MATCH(INDEX($J58:$FE58,1,$FJ58),Capacity!$V$3:$V$258,0),2)+IM$9,255),Capacity!$S$3:$S$258,0),2)))</f>
        <v/>
      </c>
      <c r="IN59" t="str">
        <f>IF(IN58="","",IF($FI58="Y",0,INDEX(Capacity!$S$3:$T$258,MATCH(MOD(INDEX(Capacity!$V$3:$W$258,MATCH(INDEX($J58:$FE58,1,$FJ58),Capacity!$V$3:$V$258,0),2)+IN$9,255),Capacity!$S$3:$S$258,0),2)))</f>
        <v/>
      </c>
      <c r="IO59" t="str">
        <f>IF(IO58="","",IF($FI58="Y",0,INDEX(Capacity!$S$3:$T$258,MATCH(MOD(INDEX(Capacity!$V$3:$W$258,MATCH(INDEX($J58:$FE58,1,$FJ58),Capacity!$V$3:$V$258,0),2)+IO$9,255),Capacity!$S$3:$S$258,0),2)))</f>
        <v/>
      </c>
      <c r="IP59" t="str">
        <f>IF(IP58="","",IF($FI58="Y",0,INDEX(Capacity!$S$3:$T$258,MATCH(MOD(INDEX(Capacity!$V$3:$W$258,MATCH(INDEX($J58:$FE58,1,$FJ58),Capacity!$V$3:$V$258,0),2)+IP$9,255),Capacity!$S$3:$S$258,0),2)))</f>
        <v/>
      </c>
      <c r="IQ59" t="str">
        <f>IF(IQ58="","",IF($FI58="Y",0,INDEX(Capacity!$S$3:$T$258,MATCH(MOD(INDEX(Capacity!$V$3:$W$258,MATCH(INDEX($J58:$FE58,1,$FJ58),Capacity!$V$3:$V$258,0),2)+IQ$9,255),Capacity!$S$3:$S$258,0),2)))</f>
        <v/>
      </c>
      <c r="IR59" t="str">
        <f>IF(IR58="","",IF($FI58="Y",0,INDEX(Capacity!$S$3:$T$258,MATCH(MOD(INDEX(Capacity!$V$3:$W$258,MATCH(INDEX($J58:$FE58,1,$FJ58),Capacity!$V$3:$V$258,0),2)+IR$9,255),Capacity!$S$3:$S$258,0),2)))</f>
        <v/>
      </c>
      <c r="IS59" t="str">
        <f>IF(IS58="","",IF($FI58="Y",0,INDEX(Capacity!$S$3:$T$258,MATCH(MOD(INDEX(Capacity!$V$3:$W$258,MATCH(INDEX($J58:$FE58,1,$FJ58),Capacity!$V$3:$V$258,0),2)+IS$9,255),Capacity!$S$3:$S$258,0),2)))</f>
        <v/>
      </c>
      <c r="IT59" t="str">
        <f>IF(IT58="","",IF($FI58="Y",0,INDEX(Capacity!$S$3:$T$258,MATCH(MOD(INDEX(Capacity!$V$3:$W$258,MATCH(INDEX($J58:$FE58,1,$FJ58),Capacity!$V$3:$V$258,0),2)+IT$9,255),Capacity!$S$3:$S$258,0),2)))</f>
        <v/>
      </c>
      <c r="IU59" t="str">
        <f>IF(IU58="","",IF($FI58="Y",0,INDEX(Capacity!$S$3:$T$258,MATCH(MOD(INDEX(Capacity!$V$3:$W$258,MATCH(INDEX($J58:$FE58,1,$FJ58),Capacity!$V$3:$V$258,0),2)+IU$9,255),Capacity!$S$3:$S$258,0),2)))</f>
        <v/>
      </c>
      <c r="IV59" t="str">
        <f>IF(IV58="","",IF($FI58="Y",0,INDEX(Capacity!$S$3:$T$258,MATCH(MOD(INDEX(Capacity!$V$3:$W$258,MATCH(INDEX($J58:$FE58,1,$FJ58),Capacity!$V$3:$V$258,0),2)+IV$9,255),Capacity!$S$3:$S$258,0),2)))</f>
        <v/>
      </c>
      <c r="IW59" t="str">
        <f>IF(IW58="","",IF($FI58="Y",0,INDEX(Capacity!$S$3:$T$258,MATCH(MOD(INDEX(Capacity!$V$3:$W$258,MATCH(INDEX($J58:$FE58,1,$FJ58),Capacity!$V$3:$V$258,0),2)+IW$9,255),Capacity!$S$3:$S$258,0),2)))</f>
        <v/>
      </c>
      <c r="IX59" t="str">
        <f>IF(IX58="","",IF($FI58="Y",0,INDEX(Capacity!$S$3:$T$258,MATCH(MOD(INDEX(Capacity!$V$3:$W$258,MATCH(INDEX($J58:$FE58,1,$FJ58),Capacity!$V$3:$V$258,0),2)+IX$9,255),Capacity!$S$3:$S$258,0),2)))</f>
        <v/>
      </c>
      <c r="IY59" t="str">
        <f>IF(IY58="","",IF($FI58="Y",0,INDEX(Capacity!$S$3:$T$258,MATCH(MOD(INDEX(Capacity!$V$3:$W$258,MATCH(INDEX($J58:$FE58,1,$FJ58),Capacity!$V$3:$V$258,0),2)+IY$9,255),Capacity!$S$3:$S$258,0),2)))</f>
        <v/>
      </c>
      <c r="IZ59" t="str">
        <f>IF(IZ58="","",IF($FI58="Y",0,INDEX(Capacity!$S$3:$T$258,MATCH(MOD(INDEX(Capacity!$V$3:$W$258,MATCH(INDEX($J58:$FE58,1,$FJ58),Capacity!$V$3:$V$258,0),2)+IZ$9,255),Capacity!$S$3:$S$258,0),2)))</f>
        <v/>
      </c>
      <c r="JA59" t="str">
        <f>IF(JA58="","",IF($FI58="Y",0,INDEX(Capacity!$S$3:$T$258,MATCH(MOD(INDEX(Capacity!$V$3:$W$258,MATCH(INDEX($J58:$FE58,1,$FJ58),Capacity!$V$3:$V$258,0),2)+JA$9,255),Capacity!$S$3:$S$258,0),2)))</f>
        <v/>
      </c>
      <c r="JB59" t="str">
        <f>IF(JB58="","",IF($FI58="Y",0,INDEX(Capacity!$S$3:$T$258,MATCH(MOD(INDEX(Capacity!$V$3:$W$258,MATCH(INDEX($J58:$FE58,1,$FJ58),Capacity!$V$3:$V$258,0),2)+JB$9,255),Capacity!$S$3:$S$258,0),2)))</f>
        <v/>
      </c>
      <c r="JC59" t="str">
        <f>IF(JC58="","",IF($FI58="Y",0,INDEX(Capacity!$S$3:$T$258,MATCH(MOD(INDEX(Capacity!$V$3:$W$258,MATCH(INDEX($J58:$FE58,1,$FJ58),Capacity!$V$3:$V$258,0),2)+JC$9,255),Capacity!$S$3:$S$258,0),2)))</f>
        <v/>
      </c>
      <c r="JD59" t="str">
        <f>IF(JD58="","",IF($FI58="Y",0,INDEX(Capacity!$S$3:$T$258,MATCH(MOD(INDEX(Capacity!$V$3:$W$258,MATCH(INDEX($J58:$FE58,1,$FJ58),Capacity!$V$3:$V$258,0),2)+JD$9,255),Capacity!$S$3:$S$258,0),2)))</f>
        <v/>
      </c>
      <c r="JE59" t="str">
        <f>IF(JE58="","",IF($FI58="Y",0,INDEX(Capacity!$S$3:$T$258,MATCH(MOD(INDEX(Capacity!$V$3:$W$258,MATCH(INDEX($J58:$FE58,1,$FJ58),Capacity!$V$3:$V$258,0),2)+JE$9,255),Capacity!$S$3:$S$258,0),2)))</f>
        <v/>
      </c>
      <c r="JF59" t="str">
        <f>IF(JF58="","",IF($FI58="Y",0,INDEX(Capacity!$S$3:$T$258,MATCH(MOD(INDEX(Capacity!$V$3:$W$258,MATCH(INDEX($J58:$FE58,1,$FJ58),Capacity!$V$3:$V$258,0),2)+JF$9,255),Capacity!$S$3:$S$258,0),2)))</f>
        <v/>
      </c>
      <c r="JG59" t="str">
        <f>IF(JG58="","",IF($FI58="Y",0,INDEX(Capacity!$S$3:$T$258,MATCH(MOD(INDEX(Capacity!$V$3:$W$258,MATCH(INDEX($J58:$FE58,1,$FJ58),Capacity!$V$3:$V$258,0),2)+JG$9,255),Capacity!$S$3:$S$258,0),2)))</f>
        <v/>
      </c>
      <c r="JH59" t="str">
        <f>IF(JH58="","",IF($FI58="Y",0,INDEX(Capacity!$S$3:$T$258,MATCH(MOD(INDEX(Capacity!$V$3:$W$258,MATCH(INDEX($J58:$FE58,1,$FJ58),Capacity!$V$3:$V$258,0),2)+JH$9,255),Capacity!$S$3:$S$258,0),2)))</f>
        <v/>
      </c>
      <c r="JI59" t="str">
        <f>IF(JI58="","",IF($FI58="Y",0,INDEX(Capacity!$S$3:$T$258,MATCH(MOD(INDEX(Capacity!$V$3:$W$258,MATCH(INDEX($J58:$FE58,1,$FJ58),Capacity!$V$3:$V$258,0),2)+JI$9,255),Capacity!$S$3:$S$258,0),2)))</f>
        <v/>
      </c>
      <c r="JJ59" t="str">
        <f>IF(JJ58="","",IF($FI58="Y",0,INDEX(Capacity!$S$3:$T$258,MATCH(MOD(INDEX(Capacity!$V$3:$W$258,MATCH(INDEX($J58:$FE58,1,$FJ58),Capacity!$V$3:$V$258,0),2)+JJ$9,255),Capacity!$S$3:$S$258,0),2)))</f>
        <v/>
      </c>
      <c r="JK59" t="str">
        <f>IF(JK58="","",IF($FI58="Y",0,INDEX(Capacity!$S$3:$T$258,MATCH(MOD(INDEX(Capacity!$V$3:$W$258,MATCH(INDEX($J58:$FE58,1,$FJ58),Capacity!$V$3:$V$258,0),2)+JK$9,255),Capacity!$S$3:$S$258,0),2)))</f>
        <v/>
      </c>
      <c r="JL59" t="str">
        <f>IF(JL58="","",IF($FI58="Y",0,INDEX(Capacity!$S$3:$T$258,MATCH(MOD(INDEX(Capacity!$V$3:$W$258,MATCH(INDEX($J58:$FE58,1,$FJ58),Capacity!$V$3:$V$258,0),2)+JL$9,255),Capacity!$S$3:$S$258,0),2)))</f>
        <v/>
      </c>
      <c r="JM59" t="str">
        <f>IF(JM58="","",IF($FI58="Y",0,INDEX(Capacity!$S$3:$T$258,MATCH(MOD(INDEX(Capacity!$V$3:$W$258,MATCH(INDEX($J58:$FE58,1,$FJ58),Capacity!$V$3:$V$258,0),2)+JM$9,255),Capacity!$S$3:$S$258,0),2)))</f>
        <v/>
      </c>
      <c r="JN59" t="str">
        <f>IF(JN58="","",IF($FI58="Y",0,INDEX(Capacity!$S$3:$T$258,MATCH(MOD(INDEX(Capacity!$V$3:$W$258,MATCH(INDEX($J58:$FE58,1,$FJ58),Capacity!$V$3:$V$258,0),2)+JN$9,255),Capacity!$S$3:$S$258,0),2)))</f>
        <v/>
      </c>
      <c r="JO59" t="str">
        <f>IF(JO58="","",IF($FI58="Y",0,INDEX(Capacity!$S$3:$T$258,MATCH(MOD(INDEX(Capacity!$V$3:$W$258,MATCH(INDEX($J58:$FE58,1,$FJ58),Capacity!$V$3:$V$258,0),2)+JO$9,255),Capacity!$S$3:$S$258,0),2)))</f>
        <v/>
      </c>
      <c r="JP59" t="str">
        <f>IF(JP58="","",IF($FI58="Y",0,INDEX(Capacity!$S$3:$T$258,MATCH(MOD(INDEX(Capacity!$V$3:$W$258,MATCH(INDEX($J58:$FE58,1,$FJ58),Capacity!$V$3:$V$258,0),2)+JP$9,255),Capacity!$S$3:$S$258,0),2)))</f>
        <v/>
      </c>
      <c r="JQ59" t="str">
        <f>IF(JQ58="","",IF($FI58="Y",0,INDEX(Capacity!$S$3:$T$258,MATCH(MOD(INDEX(Capacity!$V$3:$W$258,MATCH(INDEX($J58:$FE58,1,$FJ58),Capacity!$V$3:$V$258,0),2)+JQ$9,255),Capacity!$S$3:$S$258,0),2)))</f>
        <v/>
      </c>
      <c r="JR59" t="str">
        <f>IF(JR58="","",IF($FI58="Y",0,INDEX(Capacity!$S$3:$T$258,MATCH(MOD(INDEX(Capacity!$V$3:$W$258,MATCH(INDEX($J58:$FE58,1,$FJ58),Capacity!$V$3:$V$258,0),2)+JR$9,255),Capacity!$S$3:$S$258,0),2)))</f>
        <v/>
      </c>
      <c r="JS59" t="str">
        <f>IF(JS58="","",IF($FI58="Y",0,INDEX(Capacity!$S$3:$T$258,MATCH(MOD(INDEX(Capacity!$V$3:$W$258,MATCH(INDEX($J58:$FE58,1,$FJ58),Capacity!$V$3:$V$258,0),2)+JS$9,255),Capacity!$S$3:$S$258,0),2)))</f>
        <v/>
      </c>
      <c r="JT59" t="str">
        <f>IF(JT58="","",IF($FI58="Y",0,INDEX(Capacity!$S$3:$T$258,MATCH(MOD(INDEX(Capacity!$V$3:$W$258,MATCH(INDEX($J58:$FE58,1,$FJ58),Capacity!$V$3:$V$258,0),2)+JT$9,255),Capacity!$S$3:$S$258,0),2)))</f>
        <v/>
      </c>
      <c r="JU59" t="str">
        <f>IF(JU58="","",IF($FI58="Y",0,INDEX(Capacity!$S$3:$T$258,MATCH(MOD(INDEX(Capacity!$V$3:$W$258,MATCH(INDEX($J58:$FE58,1,$FJ58),Capacity!$V$3:$V$258,0),2)+JU$9,255),Capacity!$S$3:$S$258,0),2)))</f>
        <v/>
      </c>
      <c r="JV59" t="str">
        <f>IF(JV58="","",IF($FI58="Y",0,INDEX(Capacity!$S$3:$T$258,MATCH(MOD(INDEX(Capacity!$V$3:$W$258,MATCH(INDEX($J58:$FE58,1,$FJ58),Capacity!$V$3:$V$258,0),2)+JV$9,255),Capacity!$S$3:$S$258,0),2)))</f>
        <v/>
      </c>
      <c r="JW59" t="str">
        <f>IF(JW58="","",IF($FI58="Y",0,INDEX(Capacity!$S$3:$T$258,MATCH(MOD(INDEX(Capacity!$V$3:$W$258,MATCH(INDEX($J58:$FE58,1,$FJ58),Capacity!$V$3:$V$258,0),2)+JW$9,255),Capacity!$S$3:$S$258,0),2)))</f>
        <v/>
      </c>
      <c r="JX59" t="str">
        <f>IF(JX58="","",IF($FI58="Y",0,INDEX(Capacity!$S$3:$T$258,MATCH(MOD(INDEX(Capacity!$V$3:$W$258,MATCH(INDEX($J58:$FE58,1,$FJ58),Capacity!$V$3:$V$258,0),2)+JX$9,255),Capacity!$S$3:$S$258,0),2)))</f>
        <v/>
      </c>
      <c r="JY59" t="str">
        <f>IF(JY58="","",IF($FI58="Y",0,INDEX(Capacity!$S$3:$T$258,MATCH(MOD(INDEX(Capacity!$V$3:$W$258,MATCH(INDEX($J58:$FE58,1,$FJ58),Capacity!$V$3:$V$258,0),2)+JY$9,255),Capacity!$S$3:$S$258,0),2)))</f>
        <v/>
      </c>
      <c r="JZ59" t="str">
        <f>IF(JZ58="","",IF($FI58="Y",0,INDEX(Capacity!$S$3:$T$258,MATCH(MOD(INDEX(Capacity!$V$3:$W$258,MATCH(INDEX($J58:$FE58,1,$FJ58),Capacity!$V$3:$V$258,0),2)+JZ$9,255),Capacity!$S$3:$S$258,0),2)))</f>
        <v/>
      </c>
      <c r="KA59" t="str">
        <f>IF(KA58="","",IF($FI58="Y",0,INDEX(Capacity!$S$3:$T$258,MATCH(MOD(INDEX(Capacity!$V$3:$W$258,MATCH(INDEX($J58:$FE58,1,$FJ58),Capacity!$V$3:$V$258,0),2)+KA$9,255),Capacity!$S$3:$S$258,0),2)))</f>
        <v/>
      </c>
      <c r="KB59" t="str">
        <f>IF(KB58="","",IF($FI58="Y",0,INDEX(Capacity!$S$3:$T$258,MATCH(MOD(INDEX(Capacity!$V$3:$W$258,MATCH(INDEX($J58:$FE58,1,$FJ58),Capacity!$V$3:$V$258,0),2)+KB$9,255),Capacity!$S$3:$S$258,0),2)))</f>
        <v/>
      </c>
      <c r="KC59" t="str">
        <f>IF(KC58="","",IF($FI58="Y",0,INDEX(Capacity!$S$3:$T$258,MATCH(MOD(INDEX(Capacity!$V$3:$W$258,MATCH(INDEX($J58:$FE58,1,$FJ58),Capacity!$V$3:$V$258,0),2)+KC$9,255),Capacity!$S$3:$S$258,0),2)))</f>
        <v/>
      </c>
      <c r="KD59" t="str">
        <f>IF(KD58="","",IF($FI58="Y",0,INDEX(Capacity!$S$3:$T$258,MATCH(MOD(INDEX(Capacity!$V$3:$W$258,MATCH(INDEX($J58:$FE58,1,$FJ58),Capacity!$V$3:$V$258,0),2)+KD$9,255),Capacity!$S$3:$S$258,0),2)))</f>
        <v/>
      </c>
      <c r="KE59" t="str">
        <f>IF(KE58="","",IF($FI58="Y",0,INDEX(Capacity!$S$3:$T$258,MATCH(MOD(INDEX(Capacity!$V$3:$W$258,MATCH(INDEX($J58:$FE58,1,$FJ58),Capacity!$V$3:$V$258,0),2)+KE$9,255),Capacity!$S$3:$S$258,0),2)))</f>
        <v/>
      </c>
      <c r="KF59" t="str">
        <f>IF(KF58="","",IF($FI58="Y",0,INDEX(Capacity!$S$3:$T$258,MATCH(MOD(INDEX(Capacity!$V$3:$W$258,MATCH(INDEX($J58:$FE58,1,$FJ58),Capacity!$V$3:$V$258,0),2)+KF$9,255),Capacity!$S$3:$S$258,0),2)))</f>
        <v/>
      </c>
      <c r="KG59" t="str">
        <f>IF(KG58="","",IF($FI58="Y",0,INDEX(Capacity!$S$3:$T$258,MATCH(MOD(INDEX(Capacity!$V$3:$W$258,MATCH(INDEX($J58:$FE58,1,$FJ58),Capacity!$V$3:$V$258,0),2)+KG$9,255),Capacity!$S$3:$S$258,0),2)))</f>
        <v/>
      </c>
      <c r="KH59" t="str">
        <f>IF(KH58="","",IF($FI58="Y",0,INDEX(Capacity!$S$3:$T$258,MATCH(MOD(INDEX(Capacity!$V$3:$W$258,MATCH(INDEX($J58:$FE58,1,$FJ58),Capacity!$V$3:$V$258,0),2)+KH$9,255),Capacity!$S$3:$S$258,0),2)))</f>
        <v/>
      </c>
      <c r="KI59" t="str">
        <f>IF(KI58="","",IF($FI58="Y",0,INDEX(Capacity!$S$3:$T$258,MATCH(MOD(INDEX(Capacity!$V$3:$W$258,MATCH(INDEX($J58:$FE58,1,$FJ58),Capacity!$V$3:$V$258,0),2)+KI$9,255),Capacity!$S$3:$S$258,0),2)))</f>
        <v/>
      </c>
      <c r="KJ59" t="str">
        <f>IF(KJ58="","",IF($FI58="Y",0,INDEX(Capacity!$S$3:$T$258,MATCH(MOD(INDEX(Capacity!$V$3:$W$258,MATCH(INDEX($J58:$FE58,1,$FJ58),Capacity!$V$3:$V$258,0),2)+KJ$9,255),Capacity!$S$3:$S$258,0),2)))</f>
        <v/>
      </c>
      <c r="KK59" t="str">
        <f>IF(KK58="","",IF($FI58="Y",0,INDEX(Capacity!$S$3:$T$258,MATCH(MOD(INDEX(Capacity!$V$3:$W$258,MATCH(INDEX($J58:$FE58,1,$FJ58),Capacity!$V$3:$V$258,0),2)+KK$9,255),Capacity!$S$3:$S$258,0),2)))</f>
        <v/>
      </c>
      <c r="KL59" t="str">
        <f>IF(KL58="","",IF($FI58="Y",0,INDEX(Capacity!$S$3:$T$258,MATCH(MOD(INDEX(Capacity!$V$3:$W$258,MATCH(INDEX($J58:$FE58,1,$FJ58),Capacity!$V$3:$V$258,0),2)+KL$9,255),Capacity!$S$3:$S$258,0),2)))</f>
        <v/>
      </c>
      <c r="KM59" t="str">
        <f>IF(KM58="","",IF($FI58="Y",0,INDEX(Capacity!$S$3:$T$258,MATCH(MOD(INDEX(Capacity!$V$3:$W$258,MATCH(INDEX($J58:$FE58,1,$FJ58),Capacity!$V$3:$V$258,0),2)+KM$9,255),Capacity!$S$3:$S$258,0),2)))</f>
        <v/>
      </c>
      <c r="KN59" t="str">
        <f>IF(KN58="","",IF($FI58="Y",0,INDEX(Capacity!$S$3:$T$258,MATCH(MOD(INDEX(Capacity!$V$3:$W$258,MATCH(INDEX($J58:$FE58,1,$FJ58),Capacity!$V$3:$V$258,0),2)+KN$9,255),Capacity!$S$3:$S$258,0),2)))</f>
        <v/>
      </c>
      <c r="KO59" t="str">
        <f>IF(KO58="","",IF($FI58="Y",0,INDEX(Capacity!$S$3:$T$258,MATCH(MOD(INDEX(Capacity!$V$3:$W$258,MATCH(INDEX($J58:$FE58,1,$FJ58),Capacity!$V$3:$V$258,0),2)+KO$9,255),Capacity!$S$3:$S$258,0),2)))</f>
        <v/>
      </c>
      <c r="KP59" t="str">
        <f>IF(KP58="","",IF($FI58="Y",0,INDEX(Capacity!$S$3:$T$258,MATCH(MOD(INDEX(Capacity!$V$3:$W$258,MATCH(INDEX($J58:$FE58,1,$FJ58),Capacity!$V$3:$V$258,0),2)+KP$9,255),Capacity!$S$3:$S$258,0),2)))</f>
        <v/>
      </c>
      <c r="KQ59" t="str">
        <f>IF(KQ58="","",IF($FI58="Y",0,INDEX(Capacity!$S$3:$T$258,MATCH(MOD(INDEX(Capacity!$V$3:$W$258,MATCH(INDEX($J58:$FE58,1,$FJ58),Capacity!$V$3:$V$258,0),2)+KQ$9,255),Capacity!$S$3:$S$258,0),2)))</f>
        <v/>
      </c>
      <c r="KR59" t="str">
        <f>IF(KR58="","",IF($FI58="Y",0,INDEX(Capacity!$S$3:$T$258,MATCH(MOD(INDEX(Capacity!$V$3:$W$258,MATCH(INDEX($J58:$FE58,1,$FJ58),Capacity!$V$3:$V$258,0),2)+KR$9,255),Capacity!$S$3:$S$258,0),2)))</f>
        <v/>
      </c>
      <c r="KS59" t="str">
        <f>IF(KS58="","",IF($FI58="Y",0,INDEX(Capacity!$S$3:$T$258,MATCH(MOD(INDEX(Capacity!$V$3:$W$258,MATCH(INDEX($J58:$FE58,1,$FJ58),Capacity!$V$3:$V$258,0),2)+KS$9,255),Capacity!$S$3:$S$258,0),2)))</f>
        <v/>
      </c>
      <c r="KT59" t="str">
        <f>IF(KT58="","",IF($FI58="Y",0,INDEX(Capacity!$S$3:$T$258,MATCH(MOD(INDEX(Capacity!$V$3:$W$258,MATCH(INDEX($J58:$FE58,1,$FJ58),Capacity!$V$3:$V$258,0),2)+KT$9,255),Capacity!$S$3:$S$258,0),2)))</f>
        <v/>
      </c>
      <c r="KU59" t="str">
        <f>IF(KU58="","",IF($FI58="Y",0,INDEX(Capacity!$S$3:$T$258,MATCH(MOD(INDEX(Capacity!$V$3:$W$258,MATCH(INDEX($J58:$FE58,1,$FJ58),Capacity!$V$3:$V$258,0),2)+KU$9,255),Capacity!$S$3:$S$258,0),2)))</f>
        <v/>
      </c>
      <c r="KV59" t="str">
        <f>IF(KV58="","",IF($FI58="Y",0,INDEX(Capacity!$S$3:$T$258,MATCH(MOD(INDEX(Capacity!$V$3:$W$258,MATCH(INDEX($J58:$FE58,1,$FJ58),Capacity!$V$3:$V$258,0),2)+KV$9,255),Capacity!$S$3:$S$258,0),2)))</f>
        <v/>
      </c>
      <c r="KW59" t="str">
        <f>IF(KW58="","",IF($FI58="Y",0,INDEX(Capacity!$S$3:$T$258,MATCH(MOD(INDEX(Capacity!$V$3:$W$258,MATCH(INDEX($J58:$FE58,1,$FJ58),Capacity!$V$3:$V$258,0),2)+KW$9,255),Capacity!$S$3:$S$258,0),2)))</f>
        <v/>
      </c>
      <c r="KX59" t="str">
        <f>IF(KX58="","",IF($FI58="Y",0,INDEX(Capacity!$S$3:$T$258,MATCH(MOD(INDEX(Capacity!$V$3:$W$258,MATCH(INDEX($J58:$FE58,1,$FJ58),Capacity!$V$3:$V$258,0),2)+KX$9,255),Capacity!$S$3:$S$258,0),2)))</f>
        <v/>
      </c>
      <c r="KY59" t="str">
        <f>IF(KY58="","",IF($FI58="Y",0,INDEX(Capacity!$S$3:$T$258,MATCH(MOD(INDEX(Capacity!$V$3:$W$258,MATCH(INDEX($J58:$FE58,1,$FJ58),Capacity!$V$3:$V$258,0),2)+KY$9,255),Capacity!$S$3:$S$258,0),2)))</f>
        <v/>
      </c>
      <c r="KZ59" t="str">
        <f>IF(KZ58="","",IF($FI58="Y",0,INDEX(Capacity!$S$3:$T$258,MATCH(MOD(INDEX(Capacity!$V$3:$W$258,MATCH(INDEX($J58:$FE58,1,$FJ58),Capacity!$V$3:$V$258,0),2)+KZ$9,255),Capacity!$S$3:$S$258,0),2)))</f>
        <v/>
      </c>
      <c r="LA59" t="str">
        <f>IF(LA58="","",IF($FI58="Y",0,INDEX(Capacity!$S$3:$T$258,MATCH(MOD(INDEX(Capacity!$V$3:$W$258,MATCH(INDEX($J58:$FE58,1,$FJ58),Capacity!$V$3:$V$258,0),2)+LA$9,255),Capacity!$S$3:$S$258,0),2)))</f>
        <v/>
      </c>
      <c r="LB59" t="str">
        <f>IF(LB58="","",IF($FI58="Y",0,INDEX(Capacity!$S$3:$T$258,MATCH(MOD(INDEX(Capacity!$V$3:$W$258,MATCH(INDEX($J58:$FE58,1,$FJ58),Capacity!$V$3:$V$258,0),2)+LB$9,255),Capacity!$S$3:$S$258,0),2)))</f>
        <v/>
      </c>
      <c r="LC59" t="str">
        <f>IF(LC58="","",IF($FI58="Y",0,INDEX(Capacity!$S$3:$T$258,MATCH(MOD(INDEX(Capacity!$V$3:$W$258,MATCH(INDEX($J58:$FE58,1,$FJ58),Capacity!$V$3:$V$258,0),2)+LC$9,255),Capacity!$S$3:$S$258,0),2)))</f>
        <v/>
      </c>
      <c r="LD59" t="str">
        <f>IF(LD58="","",IF($FI58="Y",0,INDEX(Capacity!$S$3:$T$258,MATCH(MOD(INDEX(Capacity!$V$3:$W$258,MATCH(INDEX($J58:$FE58,1,$FJ58),Capacity!$V$3:$V$258,0),2)+LD$9,255),Capacity!$S$3:$S$258,0),2)))</f>
        <v/>
      </c>
      <c r="LE59" t="str">
        <f>IF(LE58="","",IF($FI58="Y",0,INDEX(Capacity!$S$3:$T$258,MATCH(MOD(INDEX(Capacity!$V$3:$W$258,MATCH(INDEX($J58:$FE58,1,$FJ58),Capacity!$V$3:$V$258,0),2)+LE$9,255),Capacity!$S$3:$S$258,0),2)))</f>
        <v/>
      </c>
      <c r="LF59" t="str">
        <f>IF(LF58="","",IF($FI58="Y",0,INDEX(Capacity!$S$3:$T$258,MATCH(MOD(INDEX(Capacity!$V$3:$W$258,MATCH(INDEX($J58:$FE58,1,$FJ58),Capacity!$V$3:$V$258,0),2)+LF$9,255),Capacity!$S$3:$S$258,0),2)))</f>
        <v/>
      </c>
      <c r="LG59" t="str">
        <f>IF(LG58="","",IF($FI58="Y",0,INDEX(Capacity!$S$3:$T$258,MATCH(MOD(INDEX(Capacity!$V$3:$W$258,MATCH(INDEX($J58:$FE58,1,$FJ58),Capacity!$V$3:$V$258,0),2)+LG$9,255),Capacity!$S$3:$S$258,0),2)))</f>
        <v/>
      </c>
      <c r="LH59" t="str">
        <f>IF(LH58="","",IF($FI58="Y",0,INDEX(Capacity!$S$3:$T$258,MATCH(MOD(INDEX(Capacity!$V$3:$W$258,MATCH(INDEX($J58:$FE58,1,$FJ58),Capacity!$V$3:$V$258,0),2)+LH$9,255),Capacity!$S$3:$S$258,0),2)))</f>
        <v/>
      </c>
    </row>
    <row r="60" spans="9:320" x14ac:dyDescent="0.25">
      <c r="I60" s="7">
        <f t="shared" si="26"/>
        <v>51</v>
      </c>
      <c r="J60" t="str">
        <f t="shared" si="58"/>
        <v/>
      </c>
      <c r="K60" t="str">
        <f t="shared" si="58"/>
        <v/>
      </c>
      <c r="L60" t="str">
        <f t="shared" si="58"/>
        <v/>
      </c>
      <c r="M60" t="str">
        <f t="shared" si="58"/>
        <v/>
      </c>
      <c r="N60" t="str">
        <f t="shared" si="58"/>
        <v/>
      </c>
      <c r="O60" t="str">
        <f t="shared" si="58"/>
        <v/>
      </c>
      <c r="P60" t="str">
        <f t="shared" si="58"/>
        <v/>
      </c>
      <c r="Q60" t="str">
        <f t="shared" si="58"/>
        <v/>
      </c>
      <c r="R60" t="str">
        <f t="shared" si="58"/>
        <v/>
      </c>
      <c r="S60" t="str">
        <f t="shared" si="58"/>
        <v/>
      </c>
      <c r="T60" t="str">
        <f t="shared" si="58"/>
        <v/>
      </c>
      <c r="U60" t="str">
        <f t="shared" si="58"/>
        <v/>
      </c>
      <c r="V60" t="str">
        <f t="shared" si="58"/>
        <v/>
      </c>
      <c r="W60" t="str">
        <f t="shared" si="58"/>
        <v/>
      </c>
      <c r="X60" t="str">
        <f t="shared" si="58"/>
        <v/>
      </c>
      <c r="Y60" t="str">
        <f t="shared" si="56"/>
        <v/>
      </c>
      <c r="Z60" t="str">
        <f t="shared" si="56"/>
        <v/>
      </c>
      <c r="AA60" t="str">
        <f t="shared" si="56"/>
        <v/>
      </c>
      <c r="AB60" t="str">
        <f t="shared" si="56"/>
        <v/>
      </c>
      <c r="AC60" t="str">
        <f t="shared" si="56"/>
        <v/>
      </c>
      <c r="AD60" t="str">
        <f t="shared" si="56"/>
        <v/>
      </c>
      <c r="AE60" t="str">
        <f t="shared" si="56"/>
        <v/>
      </c>
      <c r="AF60" t="str">
        <f t="shared" si="56"/>
        <v/>
      </c>
      <c r="AG60" t="str">
        <f t="shared" si="56"/>
        <v/>
      </c>
      <c r="AH60" t="str">
        <f t="shared" si="56"/>
        <v/>
      </c>
      <c r="AI60" t="str">
        <f t="shared" si="56"/>
        <v/>
      </c>
      <c r="AJ60" t="str">
        <f t="shared" si="56"/>
        <v/>
      </c>
      <c r="AK60" t="str">
        <f t="shared" si="56"/>
        <v/>
      </c>
      <c r="AL60" t="str">
        <f t="shared" si="56"/>
        <v/>
      </c>
      <c r="AM60" t="str">
        <f t="shared" si="56"/>
        <v/>
      </c>
      <c r="AN60" t="str">
        <f t="shared" si="56"/>
        <v/>
      </c>
      <c r="AO60" t="str">
        <f t="shared" si="60"/>
        <v/>
      </c>
      <c r="AP60" t="str">
        <f t="shared" si="60"/>
        <v/>
      </c>
      <c r="AQ60" t="str">
        <f t="shared" si="60"/>
        <v/>
      </c>
      <c r="AR60" t="str">
        <f t="shared" si="60"/>
        <v/>
      </c>
      <c r="AS60" t="str">
        <f t="shared" si="60"/>
        <v/>
      </c>
      <c r="AT60" t="str">
        <f t="shared" si="60"/>
        <v/>
      </c>
      <c r="AU60" t="str">
        <f t="shared" si="60"/>
        <v/>
      </c>
      <c r="AV60" t="str">
        <f t="shared" si="60"/>
        <v/>
      </c>
      <c r="AW60" t="str">
        <f t="shared" si="60"/>
        <v/>
      </c>
      <c r="AX60" t="str">
        <f t="shared" si="60"/>
        <v/>
      </c>
      <c r="AY60" t="str">
        <f t="shared" si="60"/>
        <v/>
      </c>
      <c r="AZ60" t="str">
        <f t="shared" si="60"/>
        <v/>
      </c>
      <c r="BA60" t="str">
        <f t="shared" si="60"/>
        <v/>
      </c>
      <c r="BB60" t="str">
        <f t="shared" si="60"/>
        <v/>
      </c>
      <c r="BC60" t="str">
        <f t="shared" si="60"/>
        <v/>
      </c>
      <c r="BD60" t="str">
        <f t="shared" si="60"/>
        <v/>
      </c>
      <c r="BE60" t="str">
        <f t="shared" ref="BE60:BT75" si="64">IFERROR(IF(INDEX($FM$10:$LH$118,$I60,$FK60-BE$8+1)="",_xlfn.BITXOR(BE59,0),_xlfn.BITXOR(BE59,INDEX($FM$10:$LH$118,$I60,$FK60-BE$8+1))),"")</f>
        <v/>
      </c>
      <c r="BF60" t="str">
        <f t="shared" si="62"/>
        <v/>
      </c>
      <c r="BG60" t="str">
        <f t="shared" si="62"/>
        <v/>
      </c>
      <c r="BH60">
        <f t="shared" si="62"/>
        <v>0</v>
      </c>
      <c r="BI60">
        <f t="shared" si="62"/>
        <v>202</v>
      </c>
      <c r="BJ60">
        <f t="shared" si="62"/>
        <v>181</v>
      </c>
      <c r="BK60">
        <f t="shared" si="62"/>
        <v>39</v>
      </c>
      <c r="BL60">
        <f t="shared" si="62"/>
        <v>252</v>
      </c>
      <c r="BM60">
        <f t="shared" si="62"/>
        <v>120</v>
      </c>
      <c r="BN60">
        <f t="shared" si="62"/>
        <v>241</v>
      </c>
      <c r="BO60">
        <f t="shared" si="62"/>
        <v>151</v>
      </c>
      <c r="BP60">
        <f t="shared" si="62"/>
        <v>58</v>
      </c>
      <c r="BQ60">
        <f t="shared" si="62"/>
        <v>76</v>
      </c>
      <c r="BR60">
        <f t="shared" si="62"/>
        <v>208</v>
      </c>
      <c r="BS60">
        <f t="shared" si="62"/>
        <v>0</v>
      </c>
      <c r="BT60">
        <f t="shared" si="62"/>
        <v>0</v>
      </c>
      <c r="BU60">
        <f t="shared" si="62"/>
        <v>0</v>
      </c>
      <c r="BV60">
        <f t="shared" si="55"/>
        <v>0</v>
      </c>
      <c r="BW60">
        <f t="shared" si="55"/>
        <v>0</v>
      </c>
      <c r="BX60">
        <f t="shared" si="55"/>
        <v>0</v>
      </c>
      <c r="BY60">
        <f t="shared" si="55"/>
        <v>0</v>
      </c>
      <c r="BZ60">
        <f t="shared" si="55"/>
        <v>0</v>
      </c>
      <c r="CA60">
        <f t="shared" si="55"/>
        <v>0</v>
      </c>
      <c r="CB60">
        <f t="shared" si="55"/>
        <v>0</v>
      </c>
      <c r="CC60">
        <f t="shared" si="55"/>
        <v>0</v>
      </c>
      <c r="CD60">
        <f t="shared" si="55"/>
        <v>0</v>
      </c>
      <c r="CE60">
        <f t="shared" si="55"/>
        <v>0</v>
      </c>
      <c r="CF60">
        <f t="shared" si="55"/>
        <v>0</v>
      </c>
      <c r="CG60">
        <f t="shared" si="55"/>
        <v>0</v>
      </c>
      <c r="CH60">
        <f t="shared" si="55"/>
        <v>0</v>
      </c>
      <c r="CI60">
        <f t="shared" si="55"/>
        <v>0</v>
      </c>
      <c r="CJ60">
        <f t="shared" si="55"/>
        <v>0</v>
      </c>
      <c r="CK60">
        <f t="shared" ref="CK60:CZ75" si="65">IFERROR(IF(INDEX($FM$10:$LH$118,$I60,$FK60-CK$8+1)="",_xlfn.BITXOR(CK59,0),_xlfn.BITXOR(CK59,INDEX($FM$10:$LH$118,$I60,$FK60-CK$8+1))),"")</f>
        <v>0</v>
      </c>
      <c r="CL60">
        <f t="shared" si="59"/>
        <v>0</v>
      </c>
      <c r="CM60">
        <f t="shared" si="59"/>
        <v>0</v>
      </c>
      <c r="CN60">
        <f t="shared" si="59"/>
        <v>0</v>
      </c>
      <c r="CO60">
        <f t="shared" si="59"/>
        <v>0</v>
      </c>
      <c r="CP60">
        <f t="shared" si="59"/>
        <v>0</v>
      </c>
      <c r="CQ60">
        <f t="shared" si="59"/>
        <v>0</v>
      </c>
      <c r="CR60">
        <f t="shared" si="59"/>
        <v>0</v>
      </c>
      <c r="CS60">
        <f t="shared" si="59"/>
        <v>0</v>
      </c>
      <c r="CT60">
        <f t="shared" si="59"/>
        <v>0</v>
      </c>
      <c r="CU60">
        <f t="shared" si="59"/>
        <v>0</v>
      </c>
      <c r="CV60">
        <f t="shared" si="59"/>
        <v>0</v>
      </c>
      <c r="CW60">
        <f t="shared" si="59"/>
        <v>0</v>
      </c>
      <c r="CX60">
        <f t="shared" si="59"/>
        <v>0</v>
      </c>
      <c r="CY60">
        <f t="shared" si="59"/>
        <v>0</v>
      </c>
      <c r="CZ60">
        <f t="shared" si="59"/>
        <v>0</v>
      </c>
      <c r="DA60">
        <f t="shared" si="59"/>
        <v>0</v>
      </c>
      <c r="DB60">
        <f t="shared" si="61"/>
        <v>0</v>
      </c>
      <c r="DC60">
        <f t="shared" si="61"/>
        <v>0</v>
      </c>
      <c r="DD60">
        <f t="shared" si="61"/>
        <v>0</v>
      </c>
      <c r="DE60">
        <f t="shared" si="61"/>
        <v>0</v>
      </c>
      <c r="DF60">
        <f t="shared" si="57"/>
        <v>0</v>
      </c>
      <c r="DG60">
        <f t="shared" si="57"/>
        <v>0</v>
      </c>
      <c r="DH60">
        <f t="shared" si="57"/>
        <v>0</v>
      </c>
      <c r="DI60">
        <f t="shared" si="57"/>
        <v>0</v>
      </c>
      <c r="DJ60">
        <f t="shared" si="57"/>
        <v>0</v>
      </c>
      <c r="DK60">
        <f t="shared" si="57"/>
        <v>0</v>
      </c>
      <c r="DL60">
        <f t="shared" si="57"/>
        <v>0</v>
      </c>
      <c r="DM60">
        <f t="shared" si="57"/>
        <v>0</v>
      </c>
      <c r="DN60">
        <f t="shared" si="57"/>
        <v>0</v>
      </c>
      <c r="DO60">
        <f t="shared" si="57"/>
        <v>0</v>
      </c>
      <c r="DP60">
        <f t="shared" si="57"/>
        <v>0</v>
      </c>
      <c r="DQ60">
        <f t="shared" si="57"/>
        <v>0</v>
      </c>
      <c r="DR60">
        <f t="shared" si="57"/>
        <v>0</v>
      </c>
      <c r="DS60">
        <f t="shared" si="57"/>
        <v>0</v>
      </c>
      <c r="DT60">
        <f t="shared" si="57"/>
        <v>0</v>
      </c>
      <c r="DU60">
        <f t="shared" si="57"/>
        <v>0</v>
      </c>
      <c r="DV60">
        <f t="shared" si="57"/>
        <v>0</v>
      </c>
      <c r="DW60">
        <f t="shared" si="57"/>
        <v>0</v>
      </c>
      <c r="DX60">
        <f t="shared" si="63"/>
        <v>0</v>
      </c>
      <c r="DY60">
        <f t="shared" si="63"/>
        <v>0</v>
      </c>
      <c r="DZ60">
        <f t="shared" si="63"/>
        <v>0</v>
      </c>
      <c r="EA60">
        <f t="shared" si="63"/>
        <v>0</v>
      </c>
      <c r="EB60">
        <f t="shared" si="63"/>
        <v>0</v>
      </c>
      <c r="EC60">
        <f t="shared" si="63"/>
        <v>0</v>
      </c>
      <c r="ED60">
        <f t="shared" si="63"/>
        <v>0</v>
      </c>
      <c r="EE60">
        <f t="shared" si="63"/>
        <v>0</v>
      </c>
      <c r="EF60">
        <f t="shared" si="63"/>
        <v>0</v>
      </c>
      <c r="EG60">
        <f t="shared" si="63"/>
        <v>0</v>
      </c>
      <c r="EH60">
        <f t="shared" si="63"/>
        <v>0</v>
      </c>
      <c r="EI60">
        <f t="shared" si="63"/>
        <v>0</v>
      </c>
      <c r="EJ60">
        <f t="shared" si="63"/>
        <v>0</v>
      </c>
      <c r="EK60">
        <f t="shared" si="63"/>
        <v>0</v>
      </c>
      <c r="EL60">
        <f t="shared" si="63"/>
        <v>0</v>
      </c>
      <c r="EM60">
        <f t="shared" si="63"/>
        <v>0</v>
      </c>
      <c r="EN60">
        <f t="shared" ref="EJ60:FE71" si="66">IFERROR(IF(INDEX($FM$10:$LH$118,$I60,$FK60-EN$8+1)="",_xlfn.BITXOR(EN59,0),_xlfn.BITXOR(EN59,INDEX($FM$10:$LH$118,$I60,$FK60-EN$8+1))),"")</f>
        <v>0</v>
      </c>
      <c r="EO60">
        <f t="shared" si="66"/>
        <v>0</v>
      </c>
      <c r="EP60">
        <f t="shared" si="66"/>
        <v>0</v>
      </c>
      <c r="EQ60">
        <f t="shared" si="66"/>
        <v>0</v>
      </c>
      <c r="ER60">
        <f t="shared" si="66"/>
        <v>0</v>
      </c>
      <c r="ES60">
        <f t="shared" si="66"/>
        <v>0</v>
      </c>
      <c r="ET60">
        <f t="shared" si="66"/>
        <v>0</v>
      </c>
      <c r="EU60">
        <f t="shared" si="66"/>
        <v>0</v>
      </c>
      <c r="EV60">
        <f t="shared" si="66"/>
        <v>0</v>
      </c>
      <c r="EW60">
        <f t="shared" si="66"/>
        <v>0</v>
      </c>
      <c r="EX60">
        <f t="shared" si="66"/>
        <v>0</v>
      </c>
      <c r="EY60">
        <f t="shared" si="66"/>
        <v>0</v>
      </c>
      <c r="EZ60">
        <f t="shared" si="66"/>
        <v>0</v>
      </c>
      <c r="FA60">
        <f t="shared" si="66"/>
        <v>0</v>
      </c>
      <c r="FB60">
        <f t="shared" si="66"/>
        <v>0</v>
      </c>
      <c r="FC60">
        <f t="shared" si="66"/>
        <v>0</v>
      </c>
      <c r="FD60">
        <f t="shared" si="66"/>
        <v>0</v>
      </c>
      <c r="FE60">
        <f t="shared" si="66"/>
        <v>0</v>
      </c>
      <c r="FG60" s="48" t="str">
        <f t="shared" si="27"/>
        <v/>
      </c>
      <c r="FI60" s="1" t="str">
        <f t="shared" si="24"/>
        <v/>
      </c>
      <c r="FJ60">
        <f t="shared" si="25"/>
        <v>52</v>
      </c>
      <c r="FK60">
        <f>FM8-FJ59+1</f>
        <v>-7</v>
      </c>
      <c r="FM60">
        <f>IF(FM59="","",IF($FI59="Y",0,INDEX(Capacity!$S$3:$T$258,MATCH(MOD(INDEX(Capacity!$V$3:$W$258,MATCH(INDEX($J59:$FE59,1,$FJ59),Capacity!$V$3:$V$258,0),2)+FM$9,255),Capacity!$S$3:$S$258,0),2)))</f>
        <v>161</v>
      </c>
      <c r="FN60">
        <f>IF(FN59="","",IF($FI59="Y",0,INDEX(Capacity!$S$3:$T$258,MATCH(MOD(INDEX(Capacity!$V$3:$W$258,MATCH(INDEX($J59:$FE59,1,$FJ59),Capacity!$V$3:$V$258,0),2)+FN$9,255),Capacity!$S$3:$S$258,0),2)))</f>
        <v>210</v>
      </c>
      <c r="FO60">
        <f>IF(FO59="","",IF($FI59="Y",0,INDEX(Capacity!$S$3:$T$258,MATCH(MOD(INDEX(Capacity!$V$3:$W$258,MATCH(INDEX($J59:$FE59,1,$FJ59),Capacity!$V$3:$V$258,0),2)+FO$9,255),Capacity!$S$3:$S$258,0),2)))</f>
        <v>46</v>
      </c>
      <c r="FP60">
        <f>IF(FP59="","",IF($FI59="Y",0,INDEX(Capacity!$S$3:$T$258,MATCH(MOD(INDEX(Capacity!$V$3:$W$258,MATCH(INDEX($J59:$FE59,1,$FJ59),Capacity!$V$3:$V$258,0),2)+FP$9,255),Capacity!$S$3:$S$258,0),2)))</f>
        <v>189</v>
      </c>
      <c r="FQ60">
        <f>IF(FQ59="","",IF($FI59="Y",0,INDEX(Capacity!$S$3:$T$258,MATCH(MOD(INDEX(Capacity!$V$3:$W$258,MATCH(INDEX($J59:$FE59,1,$FJ59),Capacity!$V$3:$V$258,0),2)+FQ$9,255),Capacity!$S$3:$S$258,0),2)))</f>
        <v>151</v>
      </c>
      <c r="FR60">
        <f>IF(FR59="","",IF($FI59="Y",0,INDEX(Capacity!$S$3:$T$258,MATCH(MOD(INDEX(Capacity!$V$3:$W$258,MATCH(INDEX($J59:$FE59,1,$FJ59),Capacity!$V$3:$V$258,0),2)+FR$9,255),Capacity!$S$3:$S$258,0),2)))</f>
        <v>49</v>
      </c>
      <c r="FS60">
        <f>IF(FS59="","",IF($FI59="Y",0,INDEX(Capacity!$S$3:$T$258,MATCH(MOD(INDEX(Capacity!$V$3:$W$258,MATCH(INDEX($J59:$FE59,1,$FJ59),Capacity!$V$3:$V$258,0),2)+FS$9,255),Capacity!$S$3:$S$258,0),2)))</f>
        <v>109</v>
      </c>
      <c r="FT60">
        <f>IF(FT59="","",IF($FI59="Y",0,INDEX(Capacity!$S$3:$T$258,MATCH(MOD(INDEX(Capacity!$V$3:$W$258,MATCH(INDEX($J59:$FE59,1,$FJ59),Capacity!$V$3:$V$258,0),2)+FT$9,255),Capacity!$S$3:$S$258,0),2)))</f>
        <v>204</v>
      </c>
      <c r="FU60">
        <f>IF(FU59="","",IF($FI59="Y",0,INDEX(Capacity!$S$3:$T$258,MATCH(MOD(INDEX(Capacity!$V$3:$W$258,MATCH(INDEX($J59:$FE59,1,$FJ59),Capacity!$V$3:$V$258,0),2)+FU$9,255),Capacity!$S$3:$S$258,0),2)))</f>
        <v>213</v>
      </c>
      <c r="FV60">
        <f>IF(FV59="","",IF($FI59="Y",0,INDEX(Capacity!$S$3:$T$258,MATCH(MOD(INDEX(Capacity!$V$3:$W$258,MATCH(INDEX($J59:$FE59,1,$FJ59),Capacity!$V$3:$V$258,0),2)+FV$9,255),Capacity!$S$3:$S$258,0),2)))</f>
        <v>226</v>
      </c>
      <c r="FW60">
        <f>IF(FW59="","",IF($FI59="Y",0,INDEX(Capacity!$S$3:$T$258,MATCH(MOD(INDEX(Capacity!$V$3:$W$258,MATCH(INDEX($J59:$FE59,1,$FJ59),Capacity!$V$3:$V$258,0),2)+FW$9,255),Capacity!$S$3:$S$258,0),2)))</f>
        <v>208</v>
      </c>
      <c r="FX60" t="str">
        <f>IF(FX59="","",IF($FI59="Y",0,INDEX(Capacity!$S$3:$T$258,MATCH(MOD(INDEX(Capacity!$V$3:$W$258,MATCH(INDEX($J59:$FE59,1,$FJ59),Capacity!$V$3:$V$258,0),2)+FX$9,255),Capacity!$S$3:$S$258,0),2)))</f>
        <v/>
      </c>
      <c r="FY60" t="str">
        <f>IF(FY59="","",IF($FI59="Y",0,INDEX(Capacity!$S$3:$T$258,MATCH(MOD(INDEX(Capacity!$V$3:$W$258,MATCH(INDEX($J59:$FE59,1,$FJ59),Capacity!$V$3:$V$258,0),2)+FY$9,255),Capacity!$S$3:$S$258,0),2)))</f>
        <v/>
      </c>
      <c r="FZ60" t="str">
        <f>IF(FZ59="","",IF($FI59="Y",0,INDEX(Capacity!$S$3:$T$258,MATCH(MOD(INDEX(Capacity!$V$3:$W$258,MATCH(INDEX($J59:$FE59,1,$FJ59),Capacity!$V$3:$V$258,0),2)+FZ$9,255),Capacity!$S$3:$S$258,0),2)))</f>
        <v/>
      </c>
      <c r="GA60" t="str">
        <f>IF(GA59="","",IF($FI59="Y",0,INDEX(Capacity!$S$3:$T$258,MATCH(MOD(INDEX(Capacity!$V$3:$W$258,MATCH(INDEX($J59:$FE59,1,$FJ59),Capacity!$V$3:$V$258,0),2)+GA$9,255),Capacity!$S$3:$S$258,0),2)))</f>
        <v/>
      </c>
      <c r="GB60" t="str">
        <f>IF(GB59="","",IF($FI59="Y",0,INDEX(Capacity!$S$3:$T$258,MATCH(MOD(INDEX(Capacity!$V$3:$W$258,MATCH(INDEX($J59:$FE59,1,$FJ59),Capacity!$V$3:$V$258,0),2)+GB$9,255),Capacity!$S$3:$S$258,0),2)))</f>
        <v/>
      </c>
      <c r="GC60" t="str">
        <f>IF(GC59="","",IF($FI59="Y",0,INDEX(Capacity!$S$3:$T$258,MATCH(MOD(INDEX(Capacity!$V$3:$W$258,MATCH(INDEX($J59:$FE59,1,$FJ59),Capacity!$V$3:$V$258,0),2)+GC$9,255),Capacity!$S$3:$S$258,0),2)))</f>
        <v/>
      </c>
      <c r="GD60" t="str">
        <f>IF(GD59="","",IF($FI59="Y",0,INDEX(Capacity!$S$3:$T$258,MATCH(MOD(INDEX(Capacity!$V$3:$W$258,MATCH(INDEX($J59:$FE59,1,$FJ59),Capacity!$V$3:$V$258,0),2)+GD$9,255),Capacity!$S$3:$S$258,0),2)))</f>
        <v/>
      </c>
      <c r="GE60" t="str">
        <f>IF(GE59="","",IF($FI59="Y",0,INDEX(Capacity!$S$3:$T$258,MATCH(MOD(INDEX(Capacity!$V$3:$W$258,MATCH(INDEX($J59:$FE59,1,$FJ59),Capacity!$V$3:$V$258,0),2)+GE$9,255),Capacity!$S$3:$S$258,0),2)))</f>
        <v/>
      </c>
      <c r="GF60" t="str">
        <f>IF(GF59="","",IF($FI59="Y",0,INDEX(Capacity!$S$3:$T$258,MATCH(MOD(INDEX(Capacity!$V$3:$W$258,MATCH(INDEX($J59:$FE59,1,$FJ59),Capacity!$V$3:$V$258,0),2)+GF$9,255),Capacity!$S$3:$S$258,0),2)))</f>
        <v/>
      </c>
      <c r="GG60" t="str">
        <f>IF(GG59="","",IF($FI59="Y",0,INDEX(Capacity!$S$3:$T$258,MATCH(MOD(INDEX(Capacity!$V$3:$W$258,MATCH(INDEX($J59:$FE59,1,$FJ59),Capacity!$V$3:$V$258,0),2)+GG$9,255),Capacity!$S$3:$S$258,0),2)))</f>
        <v/>
      </c>
      <c r="GH60" t="str">
        <f>IF(GH59="","",IF($FI59="Y",0,INDEX(Capacity!$S$3:$T$258,MATCH(MOD(INDEX(Capacity!$V$3:$W$258,MATCH(INDEX($J59:$FE59,1,$FJ59),Capacity!$V$3:$V$258,0),2)+GH$9,255),Capacity!$S$3:$S$258,0),2)))</f>
        <v/>
      </c>
      <c r="GI60" t="str">
        <f>IF(GI59="","",IF($FI59="Y",0,INDEX(Capacity!$S$3:$T$258,MATCH(MOD(INDEX(Capacity!$V$3:$W$258,MATCH(INDEX($J59:$FE59,1,$FJ59),Capacity!$V$3:$V$258,0),2)+GI$9,255),Capacity!$S$3:$S$258,0),2)))</f>
        <v/>
      </c>
      <c r="GJ60" t="str">
        <f>IF(GJ59="","",IF($FI59="Y",0,INDEX(Capacity!$S$3:$T$258,MATCH(MOD(INDEX(Capacity!$V$3:$W$258,MATCH(INDEX($J59:$FE59,1,$FJ59),Capacity!$V$3:$V$258,0),2)+GJ$9,255),Capacity!$S$3:$S$258,0),2)))</f>
        <v/>
      </c>
      <c r="GK60" t="str">
        <f>IF(GK59="","",IF($FI59="Y",0,INDEX(Capacity!$S$3:$T$258,MATCH(MOD(INDEX(Capacity!$V$3:$W$258,MATCH(INDEX($J59:$FE59,1,$FJ59),Capacity!$V$3:$V$258,0),2)+GK$9,255),Capacity!$S$3:$S$258,0),2)))</f>
        <v/>
      </c>
      <c r="GL60" t="str">
        <f>IF(GL59="","",IF($FI59="Y",0,INDEX(Capacity!$S$3:$T$258,MATCH(MOD(INDEX(Capacity!$V$3:$W$258,MATCH(INDEX($J59:$FE59,1,$FJ59),Capacity!$V$3:$V$258,0),2)+GL$9,255),Capacity!$S$3:$S$258,0),2)))</f>
        <v/>
      </c>
      <c r="GM60" t="str">
        <f>IF(GM59="","",IF($FI59="Y",0,INDEX(Capacity!$S$3:$T$258,MATCH(MOD(INDEX(Capacity!$V$3:$W$258,MATCH(INDEX($J59:$FE59,1,$FJ59),Capacity!$V$3:$V$258,0),2)+GM$9,255),Capacity!$S$3:$S$258,0),2)))</f>
        <v/>
      </c>
      <c r="GN60" t="str">
        <f>IF(GN59="","",IF($FI59="Y",0,INDEX(Capacity!$S$3:$T$258,MATCH(MOD(INDEX(Capacity!$V$3:$W$258,MATCH(INDEX($J59:$FE59,1,$FJ59),Capacity!$V$3:$V$258,0),2)+GN$9,255),Capacity!$S$3:$S$258,0),2)))</f>
        <v/>
      </c>
      <c r="GO60" t="str">
        <f>IF(GO59="","",IF($FI59="Y",0,INDEX(Capacity!$S$3:$T$258,MATCH(MOD(INDEX(Capacity!$V$3:$W$258,MATCH(INDEX($J59:$FE59,1,$FJ59),Capacity!$V$3:$V$258,0),2)+GO$9,255),Capacity!$S$3:$S$258,0),2)))</f>
        <v/>
      </c>
      <c r="GP60" t="str">
        <f>IF(GP59="","",IF($FI59="Y",0,INDEX(Capacity!$S$3:$T$258,MATCH(MOD(INDEX(Capacity!$V$3:$W$258,MATCH(INDEX($J59:$FE59,1,$FJ59),Capacity!$V$3:$V$258,0),2)+GP$9,255),Capacity!$S$3:$S$258,0),2)))</f>
        <v/>
      </c>
      <c r="GQ60" t="str">
        <f>IF(GQ59="","",IF($FI59="Y",0,INDEX(Capacity!$S$3:$T$258,MATCH(MOD(INDEX(Capacity!$V$3:$W$258,MATCH(INDEX($J59:$FE59,1,$FJ59),Capacity!$V$3:$V$258,0),2)+GQ$9,255),Capacity!$S$3:$S$258,0),2)))</f>
        <v/>
      </c>
      <c r="GR60" t="str">
        <f>IF(GR59="","",IF($FI59="Y",0,INDEX(Capacity!$S$3:$T$258,MATCH(MOD(INDEX(Capacity!$V$3:$W$258,MATCH(INDEX($J59:$FE59,1,$FJ59),Capacity!$V$3:$V$258,0),2)+GR$9,255),Capacity!$S$3:$S$258,0),2)))</f>
        <v/>
      </c>
      <c r="GS60" t="str">
        <f>IF(GS59="","",IF($FI59="Y",0,INDEX(Capacity!$S$3:$T$258,MATCH(MOD(INDEX(Capacity!$V$3:$W$258,MATCH(INDEX($J59:$FE59,1,$FJ59),Capacity!$V$3:$V$258,0),2)+GS$9,255),Capacity!$S$3:$S$258,0),2)))</f>
        <v/>
      </c>
      <c r="GT60" t="str">
        <f>IF(GT59="","",IF($FI59="Y",0,INDEX(Capacity!$S$3:$T$258,MATCH(MOD(INDEX(Capacity!$V$3:$W$258,MATCH(INDEX($J59:$FE59,1,$FJ59),Capacity!$V$3:$V$258,0),2)+GT$9,255),Capacity!$S$3:$S$258,0),2)))</f>
        <v/>
      </c>
      <c r="GU60" t="str">
        <f>IF(GU59="","",IF($FI59="Y",0,INDEX(Capacity!$S$3:$T$258,MATCH(MOD(INDEX(Capacity!$V$3:$W$258,MATCH(INDEX($J59:$FE59,1,$FJ59),Capacity!$V$3:$V$258,0),2)+GU$9,255),Capacity!$S$3:$S$258,0),2)))</f>
        <v/>
      </c>
      <c r="GV60" t="str">
        <f>IF(GV59="","",IF($FI59="Y",0,INDEX(Capacity!$S$3:$T$258,MATCH(MOD(INDEX(Capacity!$V$3:$W$258,MATCH(INDEX($J59:$FE59,1,$FJ59),Capacity!$V$3:$V$258,0),2)+GV$9,255),Capacity!$S$3:$S$258,0),2)))</f>
        <v/>
      </c>
      <c r="GW60" t="str">
        <f>IF(GW59="","",IF($FI59="Y",0,INDEX(Capacity!$S$3:$T$258,MATCH(MOD(INDEX(Capacity!$V$3:$W$258,MATCH(INDEX($J59:$FE59,1,$FJ59),Capacity!$V$3:$V$258,0),2)+GW$9,255),Capacity!$S$3:$S$258,0),2)))</f>
        <v/>
      </c>
      <c r="GX60" t="str">
        <f>IF(GX59="","",IF($FI59="Y",0,INDEX(Capacity!$S$3:$T$258,MATCH(MOD(INDEX(Capacity!$V$3:$W$258,MATCH(INDEX($J59:$FE59,1,$FJ59),Capacity!$V$3:$V$258,0),2)+GX$9,255),Capacity!$S$3:$S$258,0),2)))</f>
        <v/>
      </c>
      <c r="GY60" t="str">
        <f>IF(GY59="","",IF($FI59="Y",0,INDEX(Capacity!$S$3:$T$258,MATCH(MOD(INDEX(Capacity!$V$3:$W$258,MATCH(INDEX($J59:$FE59,1,$FJ59),Capacity!$V$3:$V$258,0),2)+GY$9,255),Capacity!$S$3:$S$258,0),2)))</f>
        <v/>
      </c>
      <c r="GZ60" t="str">
        <f>IF(GZ59="","",IF($FI59="Y",0,INDEX(Capacity!$S$3:$T$258,MATCH(MOD(INDEX(Capacity!$V$3:$W$258,MATCH(INDEX($J59:$FE59,1,$FJ59),Capacity!$V$3:$V$258,0),2)+GZ$9,255),Capacity!$S$3:$S$258,0),2)))</f>
        <v/>
      </c>
      <c r="HA60" t="str">
        <f>IF(HA59="","",IF($FI59="Y",0,INDEX(Capacity!$S$3:$T$258,MATCH(MOD(INDEX(Capacity!$V$3:$W$258,MATCH(INDEX($J59:$FE59,1,$FJ59),Capacity!$V$3:$V$258,0),2)+HA$9,255),Capacity!$S$3:$S$258,0),2)))</f>
        <v/>
      </c>
      <c r="HB60" t="str">
        <f>IF(HB59="","",IF($FI59="Y",0,INDEX(Capacity!$S$3:$T$258,MATCH(MOD(INDEX(Capacity!$V$3:$W$258,MATCH(INDEX($J59:$FE59,1,$FJ59),Capacity!$V$3:$V$258,0),2)+HB$9,255),Capacity!$S$3:$S$258,0),2)))</f>
        <v/>
      </c>
      <c r="HC60" t="str">
        <f>IF(HC59="","",IF($FI59="Y",0,INDEX(Capacity!$S$3:$T$258,MATCH(MOD(INDEX(Capacity!$V$3:$W$258,MATCH(INDEX($J59:$FE59,1,$FJ59),Capacity!$V$3:$V$258,0),2)+HC$9,255),Capacity!$S$3:$S$258,0),2)))</f>
        <v/>
      </c>
      <c r="HD60" t="str">
        <f>IF(HD59="","",IF($FI59="Y",0,INDEX(Capacity!$S$3:$T$258,MATCH(MOD(INDEX(Capacity!$V$3:$W$258,MATCH(INDEX($J59:$FE59,1,$FJ59),Capacity!$V$3:$V$258,0),2)+HD$9,255),Capacity!$S$3:$S$258,0),2)))</f>
        <v/>
      </c>
      <c r="HE60" t="str">
        <f>IF(HE59="","",IF($FI59="Y",0,INDEX(Capacity!$S$3:$T$258,MATCH(MOD(INDEX(Capacity!$V$3:$W$258,MATCH(INDEX($J59:$FE59,1,$FJ59),Capacity!$V$3:$V$258,0),2)+HE$9,255),Capacity!$S$3:$S$258,0),2)))</f>
        <v/>
      </c>
      <c r="HF60" t="str">
        <f>IF(HF59="","",IF($FI59="Y",0,INDEX(Capacity!$S$3:$T$258,MATCH(MOD(INDEX(Capacity!$V$3:$W$258,MATCH(INDEX($J59:$FE59,1,$FJ59),Capacity!$V$3:$V$258,0),2)+HF$9,255),Capacity!$S$3:$S$258,0),2)))</f>
        <v/>
      </c>
      <c r="HG60" t="str">
        <f>IF(HG59="","",IF($FI59="Y",0,INDEX(Capacity!$S$3:$T$258,MATCH(MOD(INDEX(Capacity!$V$3:$W$258,MATCH(INDEX($J59:$FE59,1,$FJ59),Capacity!$V$3:$V$258,0),2)+HG$9,255),Capacity!$S$3:$S$258,0),2)))</f>
        <v/>
      </c>
      <c r="HH60" t="str">
        <f>IF(HH59="","",IF($FI59="Y",0,INDEX(Capacity!$S$3:$T$258,MATCH(MOD(INDEX(Capacity!$V$3:$W$258,MATCH(INDEX($J59:$FE59,1,$FJ59),Capacity!$V$3:$V$258,0),2)+HH$9,255),Capacity!$S$3:$S$258,0),2)))</f>
        <v/>
      </c>
      <c r="HI60" t="str">
        <f>IF(HI59="","",IF($FI59="Y",0,INDEX(Capacity!$S$3:$T$258,MATCH(MOD(INDEX(Capacity!$V$3:$W$258,MATCH(INDEX($J59:$FE59,1,$FJ59),Capacity!$V$3:$V$258,0),2)+HI$9,255),Capacity!$S$3:$S$258,0),2)))</f>
        <v/>
      </c>
      <c r="HJ60" t="str">
        <f>IF(HJ59="","",IF($FI59="Y",0,INDEX(Capacity!$S$3:$T$258,MATCH(MOD(INDEX(Capacity!$V$3:$W$258,MATCH(INDEX($J59:$FE59,1,$FJ59),Capacity!$V$3:$V$258,0),2)+HJ$9,255),Capacity!$S$3:$S$258,0),2)))</f>
        <v/>
      </c>
      <c r="HK60" t="str">
        <f>IF(HK59="","",IF($FI59="Y",0,INDEX(Capacity!$S$3:$T$258,MATCH(MOD(INDEX(Capacity!$V$3:$W$258,MATCH(INDEX($J59:$FE59,1,$FJ59),Capacity!$V$3:$V$258,0),2)+HK$9,255),Capacity!$S$3:$S$258,0),2)))</f>
        <v/>
      </c>
      <c r="HL60" t="str">
        <f>IF(HL59="","",IF($FI59="Y",0,INDEX(Capacity!$S$3:$T$258,MATCH(MOD(INDEX(Capacity!$V$3:$W$258,MATCH(INDEX($J59:$FE59,1,$FJ59),Capacity!$V$3:$V$258,0),2)+HL$9,255),Capacity!$S$3:$S$258,0),2)))</f>
        <v/>
      </c>
      <c r="HM60" t="str">
        <f>IF(HM59="","",IF($FI59="Y",0,INDEX(Capacity!$S$3:$T$258,MATCH(MOD(INDEX(Capacity!$V$3:$W$258,MATCH(INDEX($J59:$FE59,1,$FJ59),Capacity!$V$3:$V$258,0),2)+HM$9,255),Capacity!$S$3:$S$258,0),2)))</f>
        <v/>
      </c>
      <c r="HN60" t="str">
        <f>IF(HN59="","",IF($FI59="Y",0,INDEX(Capacity!$S$3:$T$258,MATCH(MOD(INDEX(Capacity!$V$3:$W$258,MATCH(INDEX($J59:$FE59,1,$FJ59),Capacity!$V$3:$V$258,0),2)+HN$9,255),Capacity!$S$3:$S$258,0),2)))</f>
        <v/>
      </c>
      <c r="HO60" t="str">
        <f>IF(HO59="","",IF($FI59="Y",0,INDEX(Capacity!$S$3:$T$258,MATCH(MOD(INDEX(Capacity!$V$3:$W$258,MATCH(INDEX($J59:$FE59,1,$FJ59),Capacity!$V$3:$V$258,0),2)+HO$9,255),Capacity!$S$3:$S$258,0),2)))</f>
        <v/>
      </c>
      <c r="HP60" t="str">
        <f>IF(HP59="","",IF($FI59="Y",0,INDEX(Capacity!$S$3:$T$258,MATCH(MOD(INDEX(Capacity!$V$3:$W$258,MATCH(INDEX($J59:$FE59,1,$FJ59),Capacity!$V$3:$V$258,0),2)+HP$9,255),Capacity!$S$3:$S$258,0),2)))</f>
        <v/>
      </c>
      <c r="HQ60" t="str">
        <f>IF(HQ59="","",IF($FI59="Y",0,INDEX(Capacity!$S$3:$T$258,MATCH(MOD(INDEX(Capacity!$V$3:$W$258,MATCH(INDEX($J59:$FE59,1,$FJ59),Capacity!$V$3:$V$258,0),2)+HQ$9,255),Capacity!$S$3:$S$258,0),2)))</f>
        <v/>
      </c>
      <c r="HR60" t="str">
        <f>IF(HR59="","",IF($FI59="Y",0,INDEX(Capacity!$S$3:$T$258,MATCH(MOD(INDEX(Capacity!$V$3:$W$258,MATCH(INDEX($J59:$FE59,1,$FJ59),Capacity!$V$3:$V$258,0),2)+HR$9,255),Capacity!$S$3:$S$258,0),2)))</f>
        <v/>
      </c>
      <c r="HS60" t="str">
        <f>IF(HS59="","",IF($FI59="Y",0,INDEX(Capacity!$S$3:$T$258,MATCH(MOD(INDEX(Capacity!$V$3:$W$258,MATCH(INDEX($J59:$FE59,1,$FJ59),Capacity!$V$3:$V$258,0),2)+HS$9,255),Capacity!$S$3:$S$258,0),2)))</f>
        <v/>
      </c>
      <c r="HT60" t="str">
        <f>IF(HT59="","",IF($FI59="Y",0,INDEX(Capacity!$S$3:$T$258,MATCH(MOD(INDEX(Capacity!$V$3:$W$258,MATCH(INDEX($J59:$FE59,1,$FJ59),Capacity!$V$3:$V$258,0),2)+HT$9,255),Capacity!$S$3:$S$258,0),2)))</f>
        <v/>
      </c>
      <c r="HU60" t="str">
        <f>IF(HU59="","",IF($FI59="Y",0,INDEX(Capacity!$S$3:$T$258,MATCH(MOD(INDEX(Capacity!$V$3:$W$258,MATCH(INDEX($J59:$FE59,1,$FJ59),Capacity!$V$3:$V$258,0),2)+HU$9,255),Capacity!$S$3:$S$258,0),2)))</f>
        <v/>
      </c>
      <c r="HV60" t="str">
        <f>IF(HV59="","",IF($FI59="Y",0,INDEX(Capacity!$S$3:$T$258,MATCH(MOD(INDEX(Capacity!$V$3:$W$258,MATCH(INDEX($J59:$FE59,1,$FJ59),Capacity!$V$3:$V$258,0),2)+HV$9,255),Capacity!$S$3:$S$258,0),2)))</f>
        <v/>
      </c>
      <c r="HW60" t="str">
        <f>IF(HW59="","",IF($FI59="Y",0,INDEX(Capacity!$S$3:$T$258,MATCH(MOD(INDEX(Capacity!$V$3:$W$258,MATCH(INDEX($J59:$FE59,1,$FJ59),Capacity!$V$3:$V$258,0),2)+HW$9,255),Capacity!$S$3:$S$258,0),2)))</f>
        <v/>
      </c>
      <c r="HX60" t="str">
        <f>IF(HX59="","",IF($FI59="Y",0,INDEX(Capacity!$S$3:$T$258,MATCH(MOD(INDEX(Capacity!$V$3:$W$258,MATCH(INDEX($J59:$FE59,1,$FJ59),Capacity!$V$3:$V$258,0),2)+HX$9,255),Capacity!$S$3:$S$258,0),2)))</f>
        <v/>
      </c>
      <c r="HY60" t="str">
        <f>IF(HY59="","",IF($FI59="Y",0,INDEX(Capacity!$S$3:$T$258,MATCH(MOD(INDEX(Capacity!$V$3:$W$258,MATCH(INDEX($J59:$FE59,1,$FJ59),Capacity!$V$3:$V$258,0),2)+HY$9,255),Capacity!$S$3:$S$258,0),2)))</f>
        <v/>
      </c>
      <c r="HZ60" t="str">
        <f>IF(HZ59="","",IF($FI59="Y",0,INDEX(Capacity!$S$3:$T$258,MATCH(MOD(INDEX(Capacity!$V$3:$W$258,MATCH(INDEX($J59:$FE59,1,$FJ59),Capacity!$V$3:$V$258,0),2)+HZ$9,255),Capacity!$S$3:$S$258,0),2)))</f>
        <v/>
      </c>
      <c r="IA60" t="str">
        <f>IF(IA59="","",IF($FI59="Y",0,INDEX(Capacity!$S$3:$T$258,MATCH(MOD(INDEX(Capacity!$V$3:$W$258,MATCH(INDEX($J59:$FE59,1,$FJ59),Capacity!$V$3:$V$258,0),2)+IA$9,255),Capacity!$S$3:$S$258,0),2)))</f>
        <v/>
      </c>
      <c r="IB60" t="str">
        <f>IF(IB59="","",IF($FI59="Y",0,INDEX(Capacity!$S$3:$T$258,MATCH(MOD(INDEX(Capacity!$V$3:$W$258,MATCH(INDEX($J59:$FE59,1,$FJ59),Capacity!$V$3:$V$258,0),2)+IB$9,255),Capacity!$S$3:$S$258,0),2)))</f>
        <v/>
      </c>
      <c r="IC60" t="str">
        <f>IF(IC59="","",IF($FI59="Y",0,INDEX(Capacity!$S$3:$T$258,MATCH(MOD(INDEX(Capacity!$V$3:$W$258,MATCH(INDEX($J59:$FE59,1,$FJ59),Capacity!$V$3:$V$258,0),2)+IC$9,255),Capacity!$S$3:$S$258,0),2)))</f>
        <v/>
      </c>
      <c r="ID60" t="str">
        <f>IF(ID59="","",IF($FI59="Y",0,INDEX(Capacity!$S$3:$T$258,MATCH(MOD(INDEX(Capacity!$V$3:$W$258,MATCH(INDEX($J59:$FE59,1,$FJ59),Capacity!$V$3:$V$258,0),2)+ID$9,255),Capacity!$S$3:$S$258,0),2)))</f>
        <v/>
      </c>
      <c r="IE60" t="str">
        <f>IF(IE59="","",IF($FI59="Y",0,INDEX(Capacity!$S$3:$T$258,MATCH(MOD(INDEX(Capacity!$V$3:$W$258,MATCH(INDEX($J59:$FE59,1,$FJ59),Capacity!$V$3:$V$258,0),2)+IE$9,255),Capacity!$S$3:$S$258,0),2)))</f>
        <v/>
      </c>
      <c r="IF60" t="str">
        <f>IF(IF59="","",IF($FI59="Y",0,INDEX(Capacity!$S$3:$T$258,MATCH(MOD(INDEX(Capacity!$V$3:$W$258,MATCH(INDEX($J59:$FE59,1,$FJ59),Capacity!$V$3:$V$258,0),2)+IF$9,255),Capacity!$S$3:$S$258,0),2)))</f>
        <v/>
      </c>
      <c r="IG60" t="str">
        <f>IF(IG59="","",IF($FI59="Y",0,INDEX(Capacity!$S$3:$T$258,MATCH(MOD(INDEX(Capacity!$V$3:$W$258,MATCH(INDEX($J59:$FE59,1,$FJ59),Capacity!$V$3:$V$258,0),2)+IG$9,255),Capacity!$S$3:$S$258,0),2)))</f>
        <v/>
      </c>
      <c r="IH60" t="str">
        <f>IF(IH59="","",IF($FI59="Y",0,INDEX(Capacity!$S$3:$T$258,MATCH(MOD(INDEX(Capacity!$V$3:$W$258,MATCH(INDEX($J59:$FE59,1,$FJ59),Capacity!$V$3:$V$258,0),2)+IH$9,255),Capacity!$S$3:$S$258,0),2)))</f>
        <v/>
      </c>
      <c r="II60" t="str">
        <f>IF(II59="","",IF($FI59="Y",0,INDEX(Capacity!$S$3:$T$258,MATCH(MOD(INDEX(Capacity!$V$3:$W$258,MATCH(INDEX($J59:$FE59,1,$FJ59),Capacity!$V$3:$V$258,0),2)+II$9,255),Capacity!$S$3:$S$258,0),2)))</f>
        <v/>
      </c>
      <c r="IJ60" t="str">
        <f>IF(IJ59="","",IF($FI59="Y",0,INDEX(Capacity!$S$3:$T$258,MATCH(MOD(INDEX(Capacity!$V$3:$W$258,MATCH(INDEX($J59:$FE59,1,$FJ59),Capacity!$V$3:$V$258,0),2)+IJ$9,255),Capacity!$S$3:$S$258,0),2)))</f>
        <v/>
      </c>
      <c r="IK60" t="str">
        <f>IF(IK59="","",IF($FI59="Y",0,INDEX(Capacity!$S$3:$T$258,MATCH(MOD(INDEX(Capacity!$V$3:$W$258,MATCH(INDEX($J59:$FE59,1,$FJ59),Capacity!$V$3:$V$258,0),2)+IK$9,255),Capacity!$S$3:$S$258,0),2)))</f>
        <v/>
      </c>
      <c r="IL60" t="str">
        <f>IF(IL59="","",IF($FI59="Y",0,INDEX(Capacity!$S$3:$T$258,MATCH(MOD(INDEX(Capacity!$V$3:$W$258,MATCH(INDEX($J59:$FE59,1,$FJ59),Capacity!$V$3:$V$258,0),2)+IL$9,255),Capacity!$S$3:$S$258,0),2)))</f>
        <v/>
      </c>
      <c r="IM60" t="str">
        <f>IF(IM59="","",IF($FI59="Y",0,INDEX(Capacity!$S$3:$T$258,MATCH(MOD(INDEX(Capacity!$V$3:$W$258,MATCH(INDEX($J59:$FE59,1,$FJ59),Capacity!$V$3:$V$258,0),2)+IM$9,255),Capacity!$S$3:$S$258,0),2)))</f>
        <v/>
      </c>
      <c r="IN60" t="str">
        <f>IF(IN59="","",IF($FI59="Y",0,INDEX(Capacity!$S$3:$T$258,MATCH(MOD(INDEX(Capacity!$V$3:$W$258,MATCH(INDEX($J59:$FE59,1,$FJ59),Capacity!$V$3:$V$258,0),2)+IN$9,255),Capacity!$S$3:$S$258,0),2)))</f>
        <v/>
      </c>
      <c r="IO60" t="str">
        <f>IF(IO59="","",IF($FI59="Y",0,INDEX(Capacity!$S$3:$T$258,MATCH(MOD(INDEX(Capacity!$V$3:$W$258,MATCH(INDEX($J59:$FE59,1,$FJ59),Capacity!$V$3:$V$258,0),2)+IO$9,255),Capacity!$S$3:$S$258,0),2)))</f>
        <v/>
      </c>
      <c r="IP60" t="str">
        <f>IF(IP59="","",IF($FI59="Y",0,INDEX(Capacity!$S$3:$T$258,MATCH(MOD(INDEX(Capacity!$V$3:$W$258,MATCH(INDEX($J59:$FE59,1,$FJ59),Capacity!$V$3:$V$258,0),2)+IP$9,255),Capacity!$S$3:$S$258,0),2)))</f>
        <v/>
      </c>
      <c r="IQ60" t="str">
        <f>IF(IQ59="","",IF($FI59="Y",0,INDEX(Capacity!$S$3:$T$258,MATCH(MOD(INDEX(Capacity!$V$3:$W$258,MATCH(INDEX($J59:$FE59,1,$FJ59),Capacity!$V$3:$V$258,0),2)+IQ$9,255),Capacity!$S$3:$S$258,0),2)))</f>
        <v/>
      </c>
      <c r="IR60" t="str">
        <f>IF(IR59="","",IF($FI59="Y",0,INDEX(Capacity!$S$3:$T$258,MATCH(MOD(INDEX(Capacity!$V$3:$W$258,MATCH(INDEX($J59:$FE59,1,$FJ59),Capacity!$V$3:$V$258,0),2)+IR$9,255),Capacity!$S$3:$S$258,0),2)))</f>
        <v/>
      </c>
      <c r="IS60" t="str">
        <f>IF(IS59="","",IF($FI59="Y",0,INDEX(Capacity!$S$3:$T$258,MATCH(MOD(INDEX(Capacity!$V$3:$W$258,MATCH(INDEX($J59:$FE59,1,$FJ59),Capacity!$V$3:$V$258,0),2)+IS$9,255),Capacity!$S$3:$S$258,0),2)))</f>
        <v/>
      </c>
      <c r="IT60" t="str">
        <f>IF(IT59="","",IF($FI59="Y",0,INDEX(Capacity!$S$3:$T$258,MATCH(MOD(INDEX(Capacity!$V$3:$W$258,MATCH(INDEX($J59:$FE59,1,$FJ59),Capacity!$V$3:$V$258,0),2)+IT$9,255),Capacity!$S$3:$S$258,0),2)))</f>
        <v/>
      </c>
      <c r="IU60" t="str">
        <f>IF(IU59="","",IF($FI59="Y",0,INDEX(Capacity!$S$3:$T$258,MATCH(MOD(INDEX(Capacity!$V$3:$W$258,MATCH(INDEX($J59:$FE59,1,$FJ59),Capacity!$V$3:$V$258,0),2)+IU$9,255),Capacity!$S$3:$S$258,0),2)))</f>
        <v/>
      </c>
      <c r="IV60" t="str">
        <f>IF(IV59="","",IF($FI59="Y",0,INDEX(Capacity!$S$3:$T$258,MATCH(MOD(INDEX(Capacity!$V$3:$W$258,MATCH(INDEX($J59:$FE59,1,$FJ59),Capacity!$V$3:$V$258,0),2)+IV$9,255),Capacity!$S$3:$S$258,0),2)))</f>
        <v/>
      </c>
      <c r="IW60" t="str">
        <f>IF(IW59="","",IF($FI59="Y",0,INDEX(Capacity!$S$3:$T$258,MATCH(MOD(INDEX(Capacity!$V$3:$W$258,MATCH(INDEX($J59:$FE59,1,$FJ59),Capacity!$V$3:$V$258,0),2)+IW$9,255),Capacity!$S$3:$S$258,0),2)))</f>
        <v/>
      </c>
      <c r="IX60" t="str">
        <f>IF(IX59="","",IF($FI59="Y",0,INDEX(Capacity!$S$3:$T$258,MATCH(MOD(INDEX(Capacity!$V$3:$W$258,MATCH(INDEX($J59:$FE59,1,$FJ59),Capacity!$V$3:$V$258,0),2)+IX$9,255),Capacity!$S$3:$S$258,0),2)))</f>
        <v/>
      </c>
      <c r="IY60" t="str">
        <f>IF(IY59="","",IF($FI59="Y",0,INDEX(Capacity!$S$3:$T$258,MATCH(MOD(INDEX(Capacity!$V$3:$W$258,MATCH(INDEX($J59:$FE59,1,$FJ59),Capacity!$V$3:$V$258,0),2)+IY$9,255),Capacity!$S$3:$S$258,0),2)))</f>
        <v/>
      </c>
      <c r="IZ60" t="str">
        <f>IF(IZ59="","",IF($FI59="Y",0,INDEX(Capacity!$S$3:$T$258,MATCH(MOD(INDEX(Capacity!$V$3:$W$258,MATCH(INDEX($J59:$FE59,1,$FJ59),Capacity!$V$3:$V$258,0),2)+IZ$9,255),Capacity!$S$3:$S$258,0),2)))</f>
        <v/>
      </c>
      <c r="JA60" t="str">
        <f>IF(JA59="","",IF($FI59="Y",0,INDEX(Capacity!$S$3:$T$258,MATCH(MOD(INDEX(Capacity!$V$3:$W$258,MATCH(INDEX($J59:$FE59,1,$FJ59),Capacity!$V$3:$V$258,0),2)+JA$9,255),Capacity!$S$3:$S$258,0),2)))</f>
        <v/>
      </c>
      <c r="JB60" t="str">
        <f>IF(JB59="","",IF($FI59="Y",0,INDEX(Capacity!$S$3:$T$258,MATCH(MOD(INDEX(Capacity!$V$3:$W$258,MATCH(INDEX($J59:$FE59,1,$FJ59),Capacity!$V$3:$V$258,0),2)+JB$9,255),Capacity!$S$3:$S$258,0),2)))</f>
        <v/>
      </c>
      <c r="JC60" t="str">
        <f>IF(JC59="","",IF($FI59="Y",0,INDEX(Capacity!$S$3:$T$258,MATCH(MOD(INDEX(Capacity!$V$3:$W$258,MATCH(INDEX($J59:$FE59,1,$FJ59),Capacity!$V$3:$V$258,0),2)+JC$9,255),Capacity!$S$3:$S$258,0),2)))</f>
        <v/>
      </c>
      <c r="JD60" t="str">
        <f>IF(JD59="","",IF($FI59="Y",0,INDEX(Capacity!$S$3:$T$258,MATCH(MOD(INDEX(Capacity!$V$3:$W$258,MATCH(INDEX($J59:$FE59,1,$FJ59),Capacity!$V$3:$V$258,0),2)+JD$9,255),Capacity!$S$3:$S$258,0),2)))</f>
        <v/>
      </c>
      <c r="JE60" t="str">
        <f>IF(JE59="","",IF($FI59="Y",0,INDEX(Capacity!$S$3:$T$258,MATCH(MOD(INDEX(Capacity!$V$3:$W$258,MATCH(INDEX($J59:$FE59,1,$FJ59),Capacity!$V$3:$V$258,0),2)+JE$9,255),Capacity!$S$3:$S$258,0),2)))</f>
        <v/>
      </c>
      <c r="JF60" t="str">
        <f>IF(JF59="","",IF($FI59="Y",0,INDEX(Capacity!$S$3:$T$258,MATCH(MOD(INDEX(Capacity!$V$3:$W$258,MATCH(INDEX($J59:$FE59,1,$FJ59),Capacity!$V$3:$V$258,0),2)+JF$9,255),Capacity!$S$3:$S$258,0),2)))</f>
        <v/>
      </c>
      <c r="JG60" t="str">
        <f>IF(JG59="","",IF($FI59="Y",0,INDEX(Capacity!$S$3:$T$258,MATCH(MOD(INDEX(Capacity!$V$3:$W$258,MATCH(INDEX($J59:$FE59,1,$FJ59),Capacity!$V$3:$V$258,0),2)+JG$9,255),Capacity!$S$3:$S$258,0),2)))</f>
        <v/>
      </c>
      <c r="JH60" t="str">
        <f>IF(JH59="","",IF($FI59="Y",0,INDEX(Capacity!$S$3:$T$258,MATCH(MOD(INDEX(Capacity!$V$3:$W$258,MATCH(INDEX($J59:$FE59,1,$FJ59),Capacity!$V$3:$V$258,0),2)+JH$9,255),Capacity!$S$3:$S$258,0),2)))</f>
        <v/>
      </c>
      <c r="JI60" t="str">
        <f>IF(JI59="","",IF($FI59="Y",0,INDEX(Capacity!$S$3:$T$258,MATCH(MOD(INDEX(Capacity!$V$3:$W$258,MATCH(INDEX($J59:$FE59,1,$FJ59),Capacity!$V$3:$V$258,0),2)+JI$9,255),Capacity!$S$3:$S$258,0),2)))</f>
        <v/>
      </c>
      <c r="JJ60" t="str">
        <f>IF(JJ59="","",IF($FI59="Y",0,INDEX(Capacity!$S$3:$T$258,MATCH(MOD(INDEX(Capacity!$V$3:$W$258,MATCH(INDEX($J59:$FE59,1,$FJ59),Capacity!$V$3:$V$258,0),2)+JJ$9,255),Capacity!$S$3:$S$258,0),2)))</f>
        <v/>
      </c>
      <c r="JK60" t="str">
        <f>IF(JK59="","",IF($FI59="Y",0,INDEX(Capacity!$S$3:$T$258,MATCH(MOD(INDEX(Capacity!$V$3:$W$258,MATCH(INDEX($J59:$FE59,1,$FJ59),Capacity!$V$3:$V$258,0),2)+JK$9,255),Capacity!$S$3:$S$258,0),2)))</f>
        <v/>
      </c>
      <c r="JL60" t="str">
        <f>IF(JL59="","",IF($FI59="Y",0,INDEX(Capacity!$S$3:$T$258,MATCH(MOD(INDEX(Capacity!$V$3:$W$258,MATCH(INDEX($J59:$FE59,1,$FJ59),Capacity!$V$3:$V$258,0),2)+JL$9,255),Capacity!$S$3:$S$258,0),2)))</f>
        <v/>
      </c>
      <c r="JM60" t="str">
        <f>IF(JM59="","",IF($FI59="Y",0,INDEX(Capacity!$S$3:$T$258,MATCH(MOD(INDEX(Capacity!$V$3:$W$258,MATCH(INDEX($J59:$FE59,1,$FJ59),Capacity!$V$3:$V$258,0),2)+JM$9,255),Capacity!$S$3:$S$258,0),2)))</f>
        <v/>
      </c>
      <c r="JN60" t="str">
        <f>IF(JN59="","",IF($FI59="Y",0,INDEX(Capacity!$S$3:$T$258,MATCH(MOD(INDEX(Capacity!$V$3:$W$258,MATCH(INDEX($J59:$FE59,1,$FJ59),Capacity!$V$3:$V$258,0),2)+JN$9,255),Capacity!$S$3:$S$258,0),2)))</f>
        <v/>
      </c>
      <c r="JO60" t="str">
        <f>IF(JO59="","",IF($FI59="Y",0,INDEX(Capacity!$S$3:$T$258,MATCH(MOD(INDEX(Capacity!$V$3:$W$258,MATCH(INDEX($J59:$FE59,1,$FJ59),Capacity!$V$3:$V$258,0),2)+JO$9,255),Capacity!$S$3:$S$258,0),2)))</f>
        <v/>
      </c>
      <c r="JP60" t="str">
        <f>IF(JP59="","",IF($FI59="Y",0,INDEX(Capacity!$S$3:$T$258,MATCH(MOD(INDEX(Capacity!$V$3:$W$258,MATCH(INDEX($J59:$FE59,1,$FJ59),Capacity!$V$3:$V$258,0),2)+JP$9,255),Capacity!$S$3:$S$258,0),2)))</f>
        <v/>
      </c>
      <c r="JQ60" t="str">
        <f>IF(JQ59="","",IF($FI59="Y",0,INDEX(Capacity!$S$3:$T$258,MATCH(MOD(INDEX(Capacity!$V$3:$W$258,MATCH(INDEX($J59:$FE59,1,$FJ59),Capacity!$V$3:$V$258,0),2)+JQ$9,255),Capacity!$S$3:$S$258,0),2)))</f>
        <v/>
      </c>
      <c r="JR60" t="str">
        <f>IF(JR59="","",IF($FI59="Y",0,INDEX(Capacity!$S$3:$T$258,MATCH(MOD(INDEX(Capacity!$V$3:$W$258,MATCH(INDEX($J59:$FE59,1,$FJ59),Capacity!$V$3:$V$258,0),2)+JR$9,255),Capacity!$S$3:$S$258,0),2)))</f>
        <v/>
      </c>
      <c r="JS60" t="str">
        <f>IF(JS59="","",IF($FI59="Y",0,INDEX(Capacity!$S$3:$T$258,MATCH(MOD(INDEX(Capacity!$V$3:$W$258,MATCH(INDEX($J59:$FE59,1,$FJ59),Capacity!$V$3:$V$258,0),2)+JS$9,255),Capacity!$S$3:$S$258,0),2)))</f>
        <v/>
      </c>
      <c r="JT60" t="str">
        <f>IF(JT59="","",IF($FI59="Y",0,INDEX(Capacity!$S$3:$T$258,MATCH(MOD(INDEX(Capacity!$V$3:$W$258,MATCH(INDEX($J59:$FE59,1,$FJ59),Capacity!$V$3:$V$258,0),2)+JT$9,255),Capacity!$S$3:$S$258,0),2)))</f>
        <v/>
      </c>
      <c r="JU60" t="str">
        <f>IF(JU59="","",IF($FI59="Y",0,INDEX(Capacity!$S$3:$T$258,MATCH(MOD(INDEX(Capacity!$V$3:$W$258,MATCH(INDEX($J59:$FE59,1,$FJ59),Capacity!$V$3:$V$258,0),2)+JU$9,255),Capacity!$S$3:$S$258,0),2)))</f>
        <v/>
      </c>
      <c r="JV60" t="str">
        <f>IF(JV59="","",IF($FI59="Y",0,INDEX(Capacity!$S$3:$T$258,MATCH(MOD(INDEX(Capacity!$V$3:$W$258,MATCH(INDEX($J59:$FE59,1,$FJ59),Capacity!$V$3:$V$258,0),2)+JV$9,255),Capacity!$S$3:$S$258,0),2)))</f>
        <v/>
      </c>
      <c r="JW60" t="str">
        <f>IF(JW59="","",IF($FI59="Y",0,INDEX(Capacity!$S$3:$T$258,MATCH(MOD(INDEX(Capacity!$V$3:$W$258,MATCH(INDEX($J59:$FE59,1,$FJ59),Capacity!$V$3:$V$258,0),2)+JW$9,255),Capacity!$S$3:$S$258,0),2)))</f>
        <v/>
      </c>
      <c r="JX60" t="str">
        <f>IF(JX59="","",IF($FI59="Y",0,INDEX(Capacity!$S$3:$T$258,MATCH(MOD(INDEX(Capacity!$V$3:$W$258,MATCH(INDEX($J59:$FE59,1,$FJ59),Capacity!$V$3:$V$258,0),2)+JX$9,255),Capacity!$S$3:$S$258,0),2)))</f>
        <v/>
      </c>
      <c r="JY60" t="str">
        <f>IF(JY59="","",IF($FI59="Y",0,INDEX(Capacity!$S$3:$T$258,MATCH(MOD(INDEX(Capacity!$V$3:$W$258,MATCH(INDEX($J59:$FE59,1,$FJ59),Capacity!$V$3:$V$258,0),2)+JY$9,255),Capacity!$S$3:$S$258,0),2)))</f>
        <v/>
      </c>
      <c r="JZ60" t="str">
        <f>IF(JZ59="","",IF($FI59="Y",0,INDEX(Capacity!$S$3:$T$258,MATCH(MOD(INDEX(Capacity!$V$3:$W$258,MATCH(INDEX($J59:$FE59,1,$FJ59),Capacity!$V$3:$V$258,0),2)+JZ$9,255),Capacity!$S$3:$S$258,0),2)))</f>
        <v/>
      </c>
      <c r="KA60" t="str">
        <f>IF(KA59="","",IF($FI59="Y",0,INDEX(Capacity!$S$3:$T$258,MATCH(MOD(INDEX(Capacity!$V$3:$W$258,MATCH(INDEX($J59:$FE59,1,$FJ59),Capacity!$V$3:$V$258,0),2)+KA$9,255),Capacity!$S$3:$S$258,0),2)))</f>
        <v/>
      </c>
      <c r="KB60" t="str">
        <f>IF(KB59="","",IF($FI59="Y",0,INDEX(Capacity!$S$3:$T$258,MATCH(MOD(INDEX(Capacity!$V$3:$W$258,MATCH(INDEX($J59:$FE59,1,$FJ59),Capacity!$V$3:$V$258,0),2)+KB$9,255),Capacity!$S$3:$S$258,0),2)))</f>
        <v/>
      </c>
      <c r="KC60" t="str">
        <f>IF(KC59="","",IF($FI59="Y",0,INDEX(Capacity!$S$3:$T$258,MATCH(MOD(INDEX(Capacity!$V$3:$W$258,MATCH(INDEX($J59:$FE59,1,$FJ59),Capacity!$V$3:$V$258,0),2)+KC$9,255),Capacity!$S$3:$S$258,0),2)))</f>
        <v/>
      </c>
      <c r="KD60" t="str">
        <f>IF(KD59="","",IF($FI59="Y",0,INDEX(Capacity!$S$3:$T$258,MATCH(MOD(INDEX(Capacity!$V$3:$W$258,MATCH(INDEX($J59:$FE59,1,$FJ59),Capacity!$V$3:$V$258,0),2)+KD$9,255),Capacity!$S$3:$S$258,0),2)))</f>
        <v/>
      </c>
      <c r="KE60" t="str">
        <f>IF(KE59="","",IF($FI59="Y",0,INDEX(Capacity!$S$3:$T$258,MATCH(MOD(INDEX(Capacity!$V$3:$W$258,MATCH(INDEX($J59:$FE59,1,$FJ59),Capacity!$V$3:$V$258,0),2)+KE$9,255),Capacity!$S$3:$S$258,0),2)))</f>
        <v/>
      </c>
      <c r="KF60" t="str">
        <f>IF(KF59="","",IF($FI59="Y",0,INDEX(Capacity!$S$3:$T$258,MATCH(MOD(INDEX(Capacity!$V$3:$W$258,MATCH(INDEX($J59:$FE59,1,$FJ59),Capacity!$V$3:$V$258,0),2)+KF$9,255),Capacity!$S$3:$S$258,0),2)))</f>
        <v/>
      </c>
      <c r="KG60" t="str">
        <f>IF(KG59="","",IF($FI59="Y",0,INDEX(Capacity!$S$3:$T$258,MATCH(MOD(INDEX(Capacity!$V$3:$W$258,MATCH(INDEX($J59:$FE59,1,$FJ59),Capacity!$V$3:$V$258,0),2)+KG$9,255),Capacity!$S$3:$S$258,0),2)))</f>
        <v/>
      </c>
      <c r="KH60" t="str">
        <f>IF(KH59="","",IF($FI59="Y",0,INDEX(Capacity!$S$3:$T$258,MATCH(MOD(INDEX(Capacity!$V$3:$W$258,MATCH(INDEX($J59:$FE59,1,$FJ59),Capacity!$V$3:$V$258,0),2)+KH$9,255),Capacity!$S$3:$S$258,0),2)))</f>
        <v/>
      </c>
      <c r="KI60" t="str">
        <f>IF(KI59="","",IF($FI59="Y",0,INDEX(Capacity!$S$3:$T$258,MATCH(MOD(INDEX(Capacity!$V$3:$W$258,MATCH(INDEX($J59:$FE59,1,$FJ59),Capacity!$V$3:$V$258,0),2)+KI$9,255),Capacity!$S$3:$S$258,0),2)))</f>
        <v/>
      </c>
      <c r="KJ60" t="str">
        <f>IF(KJ59="","",IF($FI59="Y",0,INDEX(Capacity!$S$3:$T$258,MATCH(MOD(INDEX(Capacity!$V$3:$W$258,MATCH(INDEX($J59:$FE59,1,$FJ59),Capacity!$V$3:$V$258,0),2)+KJ$9,255),Capacity!$S$3:$S$258,0),2)))</f>
        <v/>
      </c>
      <c r="KK60" t="str">
        <f>IF(KK59="","",IF($FI59="Y",0,INDEX(Capacity!$S$3:$T$258,MATCH(MOD(INDEX(Capacity!$V$3:$W$258,MATCH(INDEX($J59:$FE59,1,$FJ59),Capacity!$V$3:$V$258,0),2)+KK$9,255),Capacity!$S$3:$S$258,0),2)))</f>
        <v/>
      </c>
      <c r="KL60" t="str">
        <f>IF(KL59="","",IF($FI59="Y",0,INDEX(Capacity!$S$3:$T$258,MATCH(MOD(INDEX(Capacity!$V$3:$W$258,MATCH(INDEX($J59:$FE59,1,$FJ59),Capacity!$V$3:$V$258,0),2)+KL$9,255),Capacity!$S$3:$S$258,0),2)))</f>
        <v/>
      </c>
      <c r="KM60" t="str">
        <f>IF(KM59="","",IF($FI59="Y",0,INDEX(Capacity!$S$3:$T$258,MATCH(MOD(INDEX(Capacity!$V$3:$W$258,MATCH(INDEX($J59:$FE59,1,$FJ59),Capacity!$V$3:$V$258,0),2)+KM$9,255),Capacity!$S$3:$S$258,0),2)))</f>
        <v/>
      </c>
      <c r="KN60" t="str">
        <f>IF(KN59="","",IF($FI59="Y",0,INDEX(Capacity!$S$3:$T$258,MATCH(MOD(INDEX(Capacity!$V$3:$W$258,MATCH(INDEX($J59:$FE59,1,$FJ59),Capacity!$V$3:$V$258,0),2)+KN$9,255),Capacity!$S$3:$S$258,0),2)))</f>
        <v/>
      </c>
      <c r="KO60" t="str">
        <f>IF(KO59="","",IF($FI59="Y",0,INDEX(Capacity!$S$3:$T$258,MATCH(MOD(INDEX(Capacity!$V$3:$W$258,MATCH(INDEX($J59:$FE59,1,$FJ59),Capacity!$V$3:$V$258,0),2)+KO$9,255),Capacity!$S$3:$S$258,0),2)))</f>
        <v/>
      </c>
      <c r="KP60" t="str">
        <f>IF(KP59="","",IF($FI59="Y",0,INDEX(Capacity!$S$3:$T$258,MATCH(MOD(INDEX(Capacity!$V$3:$W$258,MATCH(INDEX($J59:$FE59,1,$FJ59),Capacity!$V$3:$V$258,0),2)+KP$9,255),Capacity!$S$3:$S$258,0),2)))</f>
        <v/>
      </c>
      <c r="KQ60" t="str">
        <f>IF(KQ59="","",IF($FI59="Y",0,INDEX(Capacity!$S$3:$T$258,MATCH(MOD(INDEX(Capacity!$V$3:$W$258,MATCH(INDEX($J59:$FE59,1,$FJ59),Capacity!$V$3:$V$258,0),2)+KQ$9,255),Capacity!$S$3:$S$258,0),2)))</f>
        <v/>
      </c>
      <c r="KR60" t="str">
        <f>IF(KR59="","",IF($FI59="Y",0,INDEX(Capacity!$S$3:$T$258,MATCH(MOD(INDEX(Capacity!$V$3:$W$258,MATCH(INDEX($J59:$FE59,1,$FJ59),Capacity!$V$3:$V$258,0),2)+KR$9,255),Capacity!$S$3:$S$258,0),2)))</f>
        <v/>
      </c>
      <c r="KS60" t="str">
        <f>IF(KS59="","",IF($FI59="Y",0,INDEX(Capacity!$S$3:$T$258,MATCH(MOD(INDEX(Capacity!$V$3:$W$258,MATCH(INDEX($J59:$FE59,1,$FJ59),Capacity!$V$3:$V$258,0),2)+KS$9,255),Capacity!$S$3:$S$258,0),2)))</f>
        <v/>
      </c>
      <c r="KT60" t="str">
        <f>IF(KT59="","",IF($FI59="Y",0,INDEX(Capacity!$S$3:$T$258,MATCH(MOD(INDEX(Capacity!$V$3:$W$258,MATCH(INDEX($J59:$FE59,1,$FJ59),Capacity!$V$3:$V$258,0),2)+KT$9,255),Capacity!$S$3:$S$258,0),2)))</f>
        <v/>
      </c>
      <c r="KU60" t="str">
        <f>IF(KU59="","",IF($FI59="Y",0,INDEX(Capacity!$S$3:$T$258,MATCH(MOD(INDEX(Capacity!$V$3:$W$258,MATCH(INDEX($J59:$FE59,1,$FJ59),Capacity!$V$3:$V$258,0),2)+KU$9,255),Capacity!$S$3:$S$258,0),2)))</f>
        <v/>
      </c>
      <c r="KV60" t="str">
        <f>IF(KV59="","",IF($FI59="Y",0,INDEX(Capacity!$S$3:$T$258,MATCH(MOD(INDEX(Capacity!$V$3:$W$258,MATCH(INDEX($J59:$FE59,1,$FJ59),Capacity!$V$3:$V$258,0),2)+KV$9,255),Capacity!$S$3:$S$258,0),2)))</f>
        <v/>
      </c>
      <c r="KW60" t="str">
        <f>IF(KW59="","",IF($FI59="Y",0,INDEX(Capacity!$S$3:$T$258,MATCH(MOD(INDEX(Capacity!$V$3:$W$258,MATCH(INDEX($J59:$FE59,1,$FJ59),Capacity!$V$3:$V$258,0),2)+KW$9,255),Capacity!$S$3:$S$258,0),2)))</f>
        <v/>
      </c>
      <c r="KX60" t="str">
        <f>IF(KX59="","",IF($FI59="Y",0,INDEX(Capacity!$S$3:$T$258,MATCH(MOD(INDEX(Capacity!$V$3:$W$258,MATCH(INDEX($J59:$FE59,1,$FJ59),Capacity!$V$3:$V$258,0),2)+KX$9,255),Capacity!$S$3:$S$258,0),2)))</f>
        <v/>
      </c>
      <c r="KY60" t="str">
        <f>IF(KY59="","",IF($FI59="Y",0,INDEX(Capacity!$S$3:$T$258,MATCH(MOD(INDEX(Capacity!$V$3:$W$258,MATCH(INDEX($J59:$FE59,1,$FJ59),Capacity!$V$3:$V$258,0),2)+KY$9,255),Capacity!$S$3:$S$258,0),2)))</f>
        <v/>
      </c>
      <c r="KZ60" t="str">
        <f>IF(KZ59="","",IF($FI59="Y",0,INDEX(Capacity!$S$3:$T$258,MATCH(MOD(INDEX(Capacity!$V$3:$W$258,MATCH(INDEX($J59:$FE59,1,$FJ59),Capacity!$V$3:$V$258,0),2)+KZ$9,255),Capacity!$S$3:$S$258,0),2)))</f>
        <v/>
      </c>
      <c r="LA60" t="str">
        <f>IF(LA59="","",IF($FI59="Y",0,INDEX(Capacity!$S$3:$T$258,MATCH(MOD(INDEX(Capacity!$V$3:$W$258,MATCH(INDEX($J59:$FE59,1,$FJ59),Capacity!$V$3:$V$258,0),2)+LA$9,255),Capacity!$S$3:$S$258,0),2)))</f>
        <v/>
      </c>
      <c r="LB60" t="str">
        <f>IF(LB59="","",IF($FI59="Y",0,INDEX(Capacity!$S$3:$T$258,MATCH(MOD(INDEX(Capacity!$V$3:$W$258,MATCH(INDEX($J59:$FE59,1,$FJ59),Capacity!$V$3:$V$258,0),2)+LB$9,255),Capacity!$S$3:$S$258,0),2)))</f>
        <v/>
      </c>
      <c r="LC60" t="str">
        <f>IF(LC59="","",IF($FI59="Y",0,INDEX(Capacity!$S$3:$T$258,MATCH(MOD(INDEX(Capacity!$V$3:$W$258,MATCH(INDEX($J59:$FE59,1,$FJ59),Capacity!$V$3:$V$258,0),2)+LC$9,255),Capacity!$S$3:$S$258,0),2)))</f>
        <v/>
      </c>
      <c r="LD60" t="str">
        <f>IF(LD59="","",IF($FI59="Y",0,INDEX(Capacity!$S$3:$T$258,MATCH(MOD(INDEX(Capacity!$V$3:$W$258,MATCH(INDEX($J59:$FE59,1,$FJ59),Capacity!$V$3:$V$258,0),2)+LD$9,255),Capacity!$S$3:$S$258,0),2)))</f>
        <v/>
      </c>
      <c r="LE60" t="str">
        <f>IF(LE59="","",IF($FI59="Y",0,INDEX(Capacity!$S$3:$T$258,MATCH(MOD(INDEX(Capacity!$V$3:$W$258,MATCH(INDEX($J59:$FE59,1,$FJ59),Capacity!$V$3:$V$258,0),2)+LE$9,255),Capacity!$S$3:$S$258,0),2)))</f>
        <v/>
      </c>
      <c r="LF60" t="str">
        <f>IF(LF59="","",IF($FI59="Y",0,INDEX(Capacity!$S$3:$T$258,MATCH(MOD(INDEX(Capacity!$V$3:$W$258,MATCH(INDEX($J59:$FE59,1,$FJ59),Capacity!$V$3:$V$258,0),2)+LF$9,255),Capacity!$S$3:$S$258,0),2)))</f>
        <v/>
      </c>
      <c r="LG60" t="str">
        <f>IF(LG59="","",IF($FI59="Y",0,INDEX(Capacity!$S$3:$T$258,MATCH(MOD(INDEX(Capacity!$V$3:$W$258,MATCH(INDEX($J59:$FE59,1,$FJ59),Capacity!$V$3:$V$258,0),2)+LG$9,255),Capacity!$S$3:$S$258,0),2)))</f>
        <v/>
      </c>
      <c r="LH60" t="str">
        <f>IF(LH59="","",IF($FI59="Y",0,INDEX(Capacity!$S$3:$T$258,MATCH(MOD(INDEX(Capacity!$V$3:$W$258,MATCH(INDEX($J59:$FE59,1,$FJ59),Capacity!$V$3:$V$258,0),2)+LH$9,255),Capacity!$S$3:$S$258,0),2)))</f>
        <v/>
      </c>
    </row>
    <row r="61" spans="9:320" x14ac:dyDescent="0.25">
      <c r="I61" s="7">
        <f t="shared" si="26"/>
        <v>52</v>
      </c>
      <c r="J61" t="str">
        <f t="shared" si="58"/>
        <v/>
      </c>
      <c r="K61" t="str">
        <f t="shared" si="58"/>
        <v/>
      </c>
      <c r="L61" t="str">
        <f t="shared" si="58"/>
        <v/>
      </c>
      <c r="M61" t="str">
        <f t="shared" si="58"/>
        <v/>
      </c>
      <c r="N61" t="str">
        <f t="shared" si="58"/>
        <v/>
      </c>
      <c r="O61" t="str">
        <f t="shared" si="58"/>
        <v/>
      </c>
      <c r="P61" t="str">
        <f t="shared" si="58"/>
        <v/>
      </c>
      <c r="Q61" t="str">
        <f t="shared" si="58"/>
        <v/>
      </c>
      <c r="R61" t="str">
        <f t="shared" si="58"/>
        <v/>
      </c>
      <c r="S61" t="str">
        <f t="shared" si="58"/>
        <v/>
      </c>
      <c r="T61" t="str">
        <f t="shared" si="58"/>
        <v/>
      </c>
      <c r="U61" t="str">
        <f t="shared" si="58"/>
        <v/>
      </c>
      <c r="V61" t="str">
        <f t="shared" si="58"/>
        <v/>
      </c>
      <c r="W61" t="str">
        <f t="shared" si="58"/>
        <v/>
      </c>
      <c r="X61" t="str">
        <f t="shared" si="58"/>
        <v/>
      </c>
      <c r="Y61" t="str">
        <f t="shared" si="56"/>
        <v/>
      </c>
      <c r="Z61" t="str">
        <f t="shared" si="56"/>
        <v/>
      </c>
      <c r="AA61" t="str">
        <f t="shared" si="56"/>
        <v/>
      </c>
      <c r="AB61" t="str">
        <f t="shared" si="56"/>
        <v/>
      </c>
      <c r="AC61" t="str">
        <f t="shared" si="56"/>
        <v/>
      </c>
      <c r="AD61" t="str">
        <f t="shared" si="56"/>
        <v/>
      </c>
      <c r="AE61" t="str">
        <f t="shared" si="56"/>
        <v/>
      </c>
      <c r="AF61" t="str">
        <f t="shared" si="56"/>
        <v/>
      </c>
      <c r="AG61" t="str">
        <f t="shared" si="56"/>
        <v/>
      </c>
      <c r="AH61" t="str">
        <f t="shared" si="56"/>
        <v/>
      </c>
      <c r="AI61" t="str">
        <f t="shared" si="56"/>
        <v/>
      </c>
      <c r="AJ61" t="str">
        <f t="shared" si="56"/>
        <v/>
      </c>
      <c r="AK61" t="str">
        <f t="shared" si="56"/>
        <v/>
      </c>
      <c r="AL61" t="str">
        <f t="shared" si="56"/>
        <v/>
      </c>
      <c r="AM61" t="str">
        <f t="shared" si="56"/>
        <v/>
      </c>
      <c r="AN61" t="str">
        <f t="shared" si="56"/>
        <v/>
      </c>
      <c r="AO61" t="str">
        <f t="shared" si="60"/>
        <v/>
      </c>
      <c r="AP61" t="str">
        <f t="shared" si="60"/>
        <v/>
      </c>
      <c r="AQ61" t="str">
        <f t="shared" si="60"/>
        <v/>
      </c>
      <c r="AR61" t="str">
        <f t="shared" si="60"/>
        <v/>
      </c>
      <c r="AS61" t="str">
        <f t="shared" si="60"/>
        <v/>
      </c>
      <c r="AT61" t="str">
        <f t="shared" si="60"/>
        <v/>
      </c>
      <c r="AU61" t="str">
        <f t="shared" si="60"/>
        <v/>
      </c>
      <c r="AV61" t="str">
        <f t="shared" si="60"/>
        <v/>
      </c>
      <c r="AW61" t="str">
        <f t="shared" si="60"/>
        <v/>
      </c>
      <c r="AX61" t="str">
        <f t="shared" si="60"/>
        <v/>
      </c>
      <c r="AY61" t="str">
        <f t="shared" si="60"/>
        <v/>
      </c>
      <c r="AZ61" t="str">
        <f t="shared" si="60"/>
        <v/>
      </c>
      <c r="BA61" t="str">
        <f t="shared" si="60"/>
        <v/>
      </c>
      <c r="BB61" t="str">
        <f t="shared" si="60"/>
        <v/>
      </c>
      <c r="BC61" t="str">
        <f t="shared" si="60"/>
        <v/>
      </c>
      <c r="BD61" t="str">
        <f t="shared" si="60"/>
        <v/>
      </c>
      <c r="BE61" t="str">
        <f t="shared" si="64"/>
        <v/>
      </c>
      <c r="BF61" t="str">
        <f t="shared" si="62"/>
        <v/>
      </c>
      <c r="BG61" t="str">
        <f t="shared" si="62"/>
        <v/>
      </c>
      <c r="BH61" t="str">
        <f t="shared" si="62"/>
        <v/>
      </c>
      <c r="BI61">
        <f t="shared" si="62"/>
        <v>0</v>
      </c>
      <c r="BJ61">
        <f t="shared" si="62"/>
        <v>154</v>
      </c>
      <c r="BK61">
        <f t="shared" si="62"/>
        <v>163</v>
      </c>
      <c r="BL61">
        <f t="shared" si="62"/>
        <v>111</v>
      </c>
      <c r="BM61">
        <f t="shared" si="62"/>
        <v>162</v>
      </c>
      <c r="BN61">
        <f t="shared" si="62"/>
        <v>176</v>
      </c>
      <c r="BO61">
        <f t="shared" si="62"/>
        <v>195</v>
      </c>
      <c r="BP61">
        <f t="shared" si="62"/>
        <v>164</v>
      </c>
      <c r="BQ61">
        <f t="shared" si="62"/>
        <v>50</v>
      </c>
      <c r="BR61">
        <f t="shared" si="62"/>
        <v>202</v>
      </c>
      <c r="BS61">
        <f t="shared" si="62"/>
        <v>199</v>
      </c>
      <c r="BT61">
        <f t="shared" si="62"/>
        <v>0</v>
      </c>
      <c r="BU61">
        <f t="shared" si="62"/>
        <v>0</v>
      </c>
      <c r="BV61">
        <f t="shared" ref="BV61:CK76" si="67">IFERROR(IF(INDEX($FM$10:$LH$118,$I61,$FK61-BV$8+1)="",_xlfn.BITXOR(BV60,0),_xlfn.BITXOR(BV60,INDEX($FM$10:$LH$118,$I61,$FK61-BV$8+1))),"")</f>
        <v>0</v>
      </c>
      <c r="BW61">
        <f t="shared" si="67"/>
        <v>0</v>
      </c>
      <c r="BX61">
        <f t="shared" si="67"/>
        <v>0</v>
      </c>
      <c r="BY61">
        <f t="shared" si="67"/>
        <v>0</v>
      </c>
      <c r="BZ61">
        <f t="shared" si="67"/>
        <v>0</v>
      </c>
      <c r="CA61">
        <f t="shared" si="67"/>
        <v>0</v>
      </c>
      <c r="CB61">
        <f t="shared" si="67"/>
        <v>0</v>
      </c>
      <c r="CC61">
        <f t="shared" si="67"/>
        <v>0</v>
      </c>
      <c r="CD61">
        <f t="shared" si="67"/>
        <v>0</v>
      </c>
      <c r="CE61">
        <f t="shared" si="67"/>
        <v>0</v>
      </c>
      <c r="CF61">
        <f t="shared" si="67"/>
        <v>0</v>
      </c>
      <c r="CG61">
        <f t="shared" si="67"/>
        <v>0</v>
      </c>
      <c r="CH61">
        <f t="shared" si="67"/>
        <v>0</v>
      </c>
      <c r="CI61">
        <f t="shared" si="67"/>
        <v>0</v>
      </c>
      <c r="CJ61">
        <f t="shared" si="67"/>
        <v>0</v>
      </c>
      <c r="CK61">
        <f t="shared" si="65"/>
        <v>0</v>
      </c>
      <c r="CL61">
        <f t="shared" si="59"/>
        <v>0</v>
      </c>
      <c r="CM61">
        <f t="shared" si="59"/>
        <v>0</v>
      </c>
      <c r="CN61">
        <f t="shared" si="59"/>
        <v>0</v>
      </c>
      <c r="CO61">
        <f t="shared" si="59"/>
        <v>0</v>
      </c>
      <c r="CP61">
        <f t="shared" si="59"/>
        <v>0</v>
      </c>
      <c r="CQ61">
        <f t="shared" si="59"/>
        <v>0</v>
      </c>
      <c r="CR61">
        <f t="shared" si="59"/>
        <v>0</v>
      </c>
      <c r="CS61">
        <f t="shared" si="59"/>
        <v>0</v>
      </c>
      <c r="CT61">
        <f t="shared" si="59"/>
        <v>0</v>
      </c>
      <c r="CU61">
        <f t="shared" si="59"/>
        <v>0</v>
      </c>
      <c r="CV61">
        <f t="shared" si="59"/>
        <v>0</v>
      </c>
      <c r="CW61">
        <f t="shared" si="59"/>
        <v>0</v>
      </c>
      <c r="CX61">
        <f t="shared" si="59"/>
        <v>0</v>
      </c>
      <c r="CY61">
        <f t="shared" si="59"/>
        <v>0</v>
      </c>
      <c r="CZ61">
        <f t="shared" si="59"/>
        <v>0</v>
      </c>
      <c r="DA61">
        <f t="shared" si="59"/>
        <v>0</v>
      </c>
      <c r="DB61">
        <f t="shared" si="61"/>
        <v>0</v>
      </c>
      <c r="DC61">
        <f t="shared" si="61"/>
        <v>0</v>
      </c>
      <c r="DD61">
        <f t="shared" si="61"/>
        <v>0</v>
      </c>
      <c r="DE61">
        <f t="shared" si="61"/>
        <v>0</v>
      </c>
      <c r="DF61">
        <f t="shared" si="57"/>
        <v>0</v>
      </c>
      <c r="DG61">
        <f t="shared" si="57"/>
        <v>0</v>
      </c>
      <c r="DH61">
        <f t="shared" si="57"/>
        <v>0</v>
      </c>
      <c r="DI61">
        <f t="shared" si="57"/>
        <v>0</v>
      </c>
      <c r="DJ61">
        <f t="shared" si="57"/>
        <v>0</v>
      </c>
      <c r="DK61">
        <f t="shared" si="57"/>
        <v>0</v>
      </c>
      <c r="DL61">
        <f t="shared" si="57"/>
        <v>0</v>
      </c>
      <c r="DM61">
        <f t="shared" si="57"/>
        <v>0</v>
      </c>
      <c r="DN61">
        <f t="shared" si="57"/>
        <v>0</v>
      </c>
      <c r="DO61">
        <f t="shared" si="57"/>
        <v>0</v>
      </c>
      <c r="DP61">
        <f t="shared" si="57"/>
        <v>0</v>
      </c>
      <c r="DQ61">
        <f t="shared" si="57"/>
        <v>0</v>
      </c>
      <c r="DR61">
        <f t="shared" si="57"/>
        <v>0</v>
      </c>
      <c r="DS61">
        <f t="shared" si="57"/>
        <v>0</v>
      </c>
      <c r="DT61">
        <f t="shared" si="57"/>
        <v>0</v>
      </c>
      <c r="DU61">
        <f t="shared" si="57"/>
        <v>0</v>
      </c>
      <c r="DV61">
        <f t="shared" si="57"/>
        <v>0</v>
      </c>
      <c r="DW61">
        <f t="shared" si="57"/>
        <v>0</v>
      </c>
      <c r="DX61">
        <f t="shared" si="63"/>
        <v>0</v>
      </c>
      <c r="DY61">
        <f t="shared" si="63"/>
        <v>0</v>
      </c>
      <c r="DZ61">
        <f t="shared" si="63"/>
        <v>0</v>
      </c>
      <c r="EA61">
        <f t="shared" si="63"/>
        <v>0</v>
      </c>
      <c r="EB61">
        <f t="shared" si="63"/>
        <v>0</v>
      </c>
      <c r="EC61">
        <f t="shared" si="63"/>
        <v>0</v>
      </c>
      <c r="ED61">
        <f t="shared" si="63"/>
        <v>0</v>
      </c>
      <c r="EE61">
        <f t="shared" si="63"/>
        <v>0</v>
      </c>
      <c r="EF61">
        <f t="shared" si="63"/>
        <v>0</v>
      </c>
      <c r="EG61">
        <f t="shared" si="63"/>
        <v>0</v>
      </c>
      <c r="EH61">
        <f t="shared" si="63"/>
        <v>0</v>
      </c>
      <c r="EI61">
        <f t="shared" si="63"/>
        <v>0</v>
      </c>
      <c r="EJ61">
        <f t="shared" si="66"/>
        <v>0</v>
      </c>
      <c r="EK61">
        <f t="shared" si="66"/>
        <v>0</v>
      </c>
      <c r="EL61">
        <f t="shared" si="66"/>
        <v>0</v>
      </c>
      <c r="EM61">
        <f t="shared" si="66"/>
        <v>0</v>
      </c>
      <c r="EN61">
        <f t="shared" si="66"/>
        <v>0</v>
      </c>
      <c r="EO61">
        <f t="shared" si="66"/>
        <v>0</v>
      </c>
      <c r="EP61">
        <f t="shared" si="66"/>
        <v>0</v>
      </c>
      <c r="EQ61">
        <f t="shared" si="66"/>
        <v>0</v>
      </c>
      <c r="ER61">
        <f t="shared" si="66"/>
        <v>0</v>
      </c>
      <c r="ES61">
        <f t="shared" si="66"/>
        <v>0</v>
      </c>
      <c r="ET61">
        <f t="shared" si="66"/>
        <v>0</v>
      </c>
      <c r="EU61">
        <f t="shared" si="66"/>
        <v>0</v>
      </c>
      <c r="EV61">
        <f t="shared" si="66"/>
        <v>0</v>
      </c>
      <c r="EW61">
        <f t="shared" si="66"/>
        <v>0</v>
      </c>
      <c r="EX61">
        <f t="shared" si="66"/>
        <v>0</v>
      </c>
      <c r="EY61">
        <f t="shared" si="66"/>
        <v>0</v>
      </c>
      <c r="EZ61">
        <f t="shared" si="66"/>
        <v>0</v>
      </c>
      <c r="FA61">
        <f t="shared" si="66"/>
        <v>0</v>
      </c>
      <c r="FB61">
        <f t="shared" si="66"/>
        <v>0</v>
      </c>
      <c r="FC61">
        <f t="shared" si="66"/>
        <v>0</v>
      </c>
      <c r="FD61">
        <f t="shared" si="66"/>
        <v>0</v>
      </c>
      <c r="FE61">
        <f t="shared" si="66"/>
        <v>0</v>
      </c>
      <c r="FG61" s="48" t="str">
        <f t="shared" si="27"/>
        <v/>
      </c>
      <c r="FI61" s="1" t="str">
        <f t="shared" si="24"/>
        <v/>
      </c>
      <c r="FJ61">
        <f t="shared" si="25"/>
        <v>53</v>
      </c>
      <c r="FK61">
        <f>FM8-FJ60+1</f>
        <v>-8</v>
      </c>
      <c r="FM61">
        <f>IF(FM60="","",IF($FI60="Y",0,INDEX(Capacity!$S$3:$T$258,MATCH(MOD(INDEX(Capacity!$V$3:$W$258,MATCH(INDEX($J60:$FE60,1,$FJ60),Capacity!$V$3:$V$258,0),2)+FM$9,255),Capacity!$S$3:$S$258,0),2)))</f>
        <v>202</v>
      </c>
      <c r="FN61">
        <f>IF(FN60="","",IF($FI60="Y",0,INDEX(Capacity!$S$3:$T$258,MATCH(MOD(INDEX(Capacity!$V$3:$W$258,MATCH(INDEX($J60:$FE60,1,$FJ60),Capacity!$V$3:$V$258,0),2)+FN$9,255),Capacity!$S$3:$S$258,0),2)))</f>
        <v>47</v>
      </c>
      <c r="FO61">
        <f>IF(FO60="","",IF($FI60="Y",0,INDEX(Capacity!$S$3:$T$258,MATCH(MOD(INDEX(Capacity!$V$3:$W$258,MATCH(INDEX($J60:$FE60,1,$FJ60),Capacity!$V$3:$V$258,0),2)+FO$9,255),Capacity!$S$3:$S$258,0),2)))</f>
        <v>132</v>
      </c>
      <c r="FP61">
        <f>IF(FP60="","",IF($FI60="Y",0,INDEX(Capacity!$S$3:$T$258,MATCH(MOD(INDEX(Capacity!$V$3:$W$258,MATCH(INDEX($J60:$FE60,1,$FJ60),Capacity!$V$3:$V$258,0),2)+FP$9,255),Capacity!$S$3:$S$258,0),2)))</f>
        <v>147</v>
      </c>
      <c r="FQ61">
        <f>IF(FQ60="","",IF($FI60="Y",0,INDEX(Capacity!$S$3:$T$258,MATCH(MOD(INDEX(Capacity!$V$3:$W$258,MATCH(INDEX($J60:$FE60,1,$FJ60),Capacity!$V$3:$V$258,0),2)+FQ$9,255),Capacity!$S$3:$S$258,0),2)))</f>
        <v>218</v>
      </c>
      <c r="FR61">
        <f>IF(FR60="","",IF($FI60="Y",0,INDEX(Capacity!$S$3:$T$258,MATCH(MOD(INDEX(Capacity!$V$3:$W$258,MATCH(INDEX($J60:$FE60,1,$FJ60),Capacity!$V$3:$V$258,0),2)+FR$9,255),Capacity!$S$3:$S$258,0),2)))</f>
        <v>65</v>
      </c>
      <c r="FS61">
        <f>IF(FS60="","",IF($FI60="Y",0,INDEX(Capacity!$S$3:$T$258,MATCH(MOD(INDEX(Capacity!$V$3:$W$258,MATCH(INDEX($J60:$FE60,1,$FJ60),Capacity!$V$3:$V$258,0),2)+FS$9,255),Capacity!$S$3:$S$258,0),2)))</f>
        <v>84</v>
      </c>
      <c r="FT61">
        <f>IF(FT60="","",IF($FI60="Y",0,INDEX(Capacity!$S$3:$T$258,MATCH(MOD(INDEX(Capacity!$V$3:$W$258,MATCH(INDEX($J60:$FE60,1,$FJ60),Capacity!$V$3:$V$258,0),2)+FT$9,255),Capacity!$S$3:$S$258,0),2)))</f>
        <v>158</v>
      </c>
      <c r="FU61">
        <f>IF(FU60="","",IF($FI60="Y",0,INDEX(Capacity!$S$3:$T$258,MATCH(MOD(INDEX(Capacity!$V$3:$W$258,MATCH(INDEX($J60:$FE60,1,$FJ60),Capacity!$V$3:$V$258,0),2)+FU$9,255),Capacity!$S$3:$S$258,0),2)))</f>
        <v>126</v>
      </c>
      <c r="FV61">
        <f>IF(FV60="","",IF($FI60="Y",0,INDEX(Capacity!$S$3:$T$258,MATCH(MOD(INDEX(Capacity!$V$3:$W$258,MATCH(INDEX($J60:$FE60,1,$FJ60),Capacity!$V$3:$V$258,0),2)+FV$9,255),Capacity!$S$3:$S$258,0),2)))</f>
        <v>26</v>
      </c>
      <c r="FW61">
        <f>IF(FW60="","",IF($FI60="Y",0,INDEX(Capacity!$S$3:$T$258,MATCH(MOD(INDEX(Capacity!$V$3:$W$258,MATCH(INDEX($J60:$FE60,1,$FJ60),Capacity!$V$3:$V$258,0),2)+FW$9,255),Capacity!$S$3:$S$258,0),2)))</f>
        <v>199</v>
      </c>
      <c r="FX61" t="str">
        <f>IF(FX60="","",IF($FI60="Y",0,INDEX(Capacity!$S$3:$T$258,MATCH(MOD(INDEX(Capacity!$V$3:$W$258,MATCH(INDEX($J60:$FE60,1,$FJ60),Capacity!$V$3:$V$258,0),2)+FX$9,255),Capacity!$S$3:$S$258,0),2)))</f>
        <v/>
      </c>
      <c r="FY61" t="str">
        <f>IF(FY60="","",IF($FI60="Y",0,INDEX(Capacity!$S$3:$T$258,MATCH(MOD(INDEX(Capacity!$V$3:$W$258,MATCH(INDEX($J60:$FE60,1,$FJ60),Capacity!$V$3:$V$258,0),2)+FY$9,255),Capacity!$S$3:$S$258,0),2)))</f>
        <v/>
      </c>
      <c r="FZ61" t="str">
        <f>IF(FZ60="","",IF($FI60="Y",0,INDEX(Capacity!$S$3:$T$258,MATCH(MOD(INDEX(Capacity!$V$3:$W$258,MATCH(INDEX($J60:$FE60,1,$FJ60),Capacity!$V$3:$V$258,0),2)+FZ$9,255),Capacity!$S$3:$S$258,0),2)))</f>
        <v/>
      </c>
      <c r="GA61" t="str">
        <f>IF(GA60="","",IF($FI60="Y",0,INDEX(Capacity!$S$3:$T$258,MATCH(MOD(INDEX(Capacity!$V$3:$W$258,MATCH(INDEX($J60:$FE60,1,$FJ60),Capacity!$V$3:$V$258,0),2)+GA$9,255),Capacity!$S$3:$S$258,0),2)))</f>
        <v/>
      </c>
      <c r="GB61" t="str">
        <f>IF(GB60="","",IF($FI60="Y",0,INDEX(Capacity!$S$3:$T$258,MATCH(MOD(INDEX(Capacity!$V$3:$W$258,MATCH(INDEX($J60:$FE60,1,$FJ60),Capacity!$V$3:$V$258,0),2)+GB$9,255),Capacity!$S$3:$S$258,0),2)))</f>
        <v/>
      </c>
      <c r="GC61" t="str">
        <f>IF(GC60="","",IF($FI60="Y",0,INDEX(Capacity!$S$3:$T$258,MATCH(MOD(INDEX(Capacity!$V$3:$W$258,MATCH(INDEX($J60:$FE60,1,$FJ60),Capacity!$V$3:$V$258,0),2)+GC$9,255),Capacity!$S$3:$S$258,0),2)))</f>
        <v/>
      </c>
      <c r="GD61" t="str">
        <f>IF(GD60="","",IF($FI60="Y",0,INDEX(Capacity!$S$3:$T$258,MATCH(MOD(INDEX(Capacity!$V$3:$W$258,MATCH(INDEX($J60:$FE60,1,$FJ60),Capacity!$V$3:$V$258,0),2)+GD$9,255),Capacity!$S$3:$S$258,0),2)))</f>
        <v/>
      </c>
      <c r="GE61" t="str">
        <f>IF(GE60="","",IF($FI60="Y",0,INDEX(Capacity!$S$3:$T$258,MATCH(MOD(INDEX(Capacity!$V$3:$W$258,MATCH(INDEX($J60:$FE60,1,$FJ60),Capacity!$V$3:$V$258,0),2)+GE$9,255),Capacity!$S$3:$S$258,0),2)))</f>
        <v/>
      </c>
      <c r="GF61" t="str">
        <f>IF(GF60="","",IF($FI60="Y",0,INDEX(Capacity!$S$3:$T$258,MATCH(MOD(INDEX(Capacity!$V$3:$W$258,MATCH(INDEX($J60:$FE60,1,$FJ60),Capacity!$V$3:$V$258,0),2)+GF$9,255),Capacity!$S$3:$S$258,0),2)))</f>
        <v/>
      </c>
      <c r="GG61" t="str">
        <f>IF(GG60="","",IF($FI60="Y",0,INDEX(Capacity!$S$3:$T$258,MATCH(MOD(INDEX(Capacity!$V$3:$W$258,MATCH(INDEX($J60:$FE60,1,$FJ60),Capacity!$V$3:$V$258,0),2)+GG$9,255),Capacity!$S$3:$S$258,0),2)))</f>
        <v/>
      </c>
      <c r="GH61" t="str">
        <f>IF(GH60="","",IF($FI60="Y",0,INDEX(Capacity!$S$3:$T$258,MATCH(MOD(INDEX(Capacity!$V$3:$W$258,MATCH(INDEX($J60:$FE60,1,$FJ60),Capacity!$V$3:$V$258,0),2)+GH$9,255),Capacity!$S$3:$S$258,0),2)))</f>
        <v/>
      </c>
      <c r="GI61" t="str">
        <f>IF(GI60="","",IF($FI60="Y",0,INDEX(Capacity!$S$3:$T$258,MATCH(MOD(INDEX(Capacity!$V$3:$W$258,MATCH(INDEX($J60:$FE60,1,$FJ60),Capacity!$V$3:$V$258,0),2)+GI$9,255),Capacity!$S$3:$S$258,0),2)))</f>
        <v/>
      </c>
      <c r="GJ61" t="str">
        <f>IF(GJ60="","",IF($FI60="Y",0,INDEX(Capacity!$S$3:$T$258,MATCH(MOD(INDEX(Capacity!$V$3:$W$258,MATCH(INDEX($J60:$FE60,1,$FJ60),Capacity!$V$3:$V$258,0),2)+GJ$9,255),Capacity!$S$3:$S$258,0),2)))</f>
        <v/>
      </c>
      <c r="GK61" t="str">
        <f>IF(GK60="","",IF($FI60="Y",0,INDEX(Capacity!$S$3:$T$258,MATCH(MOD(INDEX(Capacity!$V$3:$W$258,MATCH(INDEX($J60:$FE60,1,$FJ60),Capacity!$V$3:$V$258,0),2)+GK$9,255),Capacity!$S$3:$S$258,0),2)))</f>
        <v/>
      </c>
      <c r="GL61" t="str">
        <f>IF(GL60="","",IF($FI60="Y",0,INDEX(Capacity!$S$3:$T$258,MATCH(MOD(INDEX(Capacity!$V$3:$W$258,MATCH(INDEX($J60:$FE60,1,$FJ60),Capacity!$V$3:$V$258,0),2)+GL$9,255),Capacity!$S$3:$S$258,0),2)))</f>
        <v/>
      </c>
      <c r="GM61" t="str">
        <f>IF(GM60="","",IF($FI60="Y",0,INDEX(Capacity!$S$3:$T$258,MATCH(MOD(INDEX(Capacity!$V$3:$W$258,MATCH(INDEX($J60:$FE60,1,$FJ60),Capacity!$V$3:$V$258,0),2)+GM$9,255),Capacity!$S$3:$S$258,0),2)))</f>
        <v/>
      </c>
      <c r="GN61" t="str">
        <f>IF(GN60="","",IF($FI60="Y",0,INDEX(Capacity!$S$3:$T$258,MATCH(MOD(INDEX(Capacity!$V$3:$W$258,MATCH(INDEX($J60:$FE60,1,$FJ60),Capacity!$V$3:$V$258,0),2)+GN$9,255),Capacity!$S$3:$S$258,0),2)))</f>
        <v/>
      </c>
      <c r="GO61" t="str">
        <f>IF(GO60="","",IF($FI60="Y",0,INDEX(Capacity!$S$3:$T$258,MATCH(MOD(INDEX(Capacity!$V$3:$W$258,MATCH(INDEX($J60:$FE60,1,$FJ60),Capacity!$V$3:$V$258,0),2)+GO$9,255),Capacity!$S$3:$S$258,0),2)))</f>
        <v/>
      </c>
      <c r="GP61" t="str">
        <f>IF(GP60="","",IF($FI60="Y",0,INDEX(Capacity!$S$3:$T$258,MATCH(MOD(INDEX(Capacity!$V$3:$W$258,MATCH(INDEX($J60:$FE60,1,$FJ60),Capacity!$V$3:$V$258,0),2)+GP$9,255),Capacity!$S$3:$S$258,0),2)))</f>
        <v/>
      </c>
      <c r="GQ61" t="str">
        <f>IF(GQ60="","",IF($FI60="Y",0,INDEX(Capacity!$S$3:$T$258,MATCH(MOD(INDEX(Capacity!$V$3:$W$258,MATCH(INDEX($J60:$FE60,1,$FJ60),Capacity!$V$3:$V$258,0),2)+GQ$9,255),Capacity!$S$3:$S$258,0),2)))</f>
        <v/>
      </c>
      <c r="GR61" t="str">
        <f>IF(GR60="","",IF($FI60="Y",0,INDEX(Capacity!$S$3:$T$258,MATCH(MOD(INDEX(Capacity!$V$3:$W$258,MATCH(INDEX($J60:$FE60,1,$FJ60),Capacity!$V$3:$V$258,0),2)+GR$9,255),Capacity!$S$3:$S$258,0),2)))</f>
        <v/>
      </c>
      <c r="GS61" t="str">
        <f>IF(GS60="","",IF($FI60="Y",0,INDEX(Capacity!$S$3:$T$258,MATCH(MOD(INDEX(Capacity!$V$3:$W$258,MATCH(INDEX($J60:$FE60,1,$FJ60),Capacity!$V$3:$V$258,0),2)+GS$9,255),Capacity!$S$3:$S$258,0),2)))</f>
        <v/>
      </c>
      <c r="GT61" t="str">
        <f>IF(GT60="","",IF($FI60="Y",0,INDEX(Capacity!$S$3:$T$258,MATCH(MOD(INDEX(Capacity!$V$3:$W$258,MATCH(INDEX($J60:$FE60,1,$FJ60),Capacity!$V$3:$V$258,0),2)+GT$9,255),Capacity!$S$3:$S$258,0),2)))</f>
        <v/>
      </c>
      <c r="GU61" t="str">
        <f>IF(GU60="","",IF($FI60="Y",0,INDEX(Capacity!$S$3:$T$258,MATCH(MOD(INDEX(Capacity!$V$3:$W$258,MATCH(INDEX($J60:$FE60,1,$FJ60),Capacity!$V$3:$V$258,0),2)+GU$9,255),Capacity!$S$3:$S$258,0),2)))</f>
        <v/>
      </c>
      <c r="GV61" t="str">
        <f>IF(GV60="","",IF($FI60="Y",0,INDEX(Capacity!$S$3:$T$258,MATCH(MOD(INDEX(Capacity!$V$3:$W$258,MATCH(INDEX($J60:$FE60,1,$FJ60),Capacity!$V$3:$V$258,0),2)+GV$9,255),Capacity!$S$3:$S$258,0),2)))</f>
        <v/>
      </c>
      <c r="GW61" t="str">
        <f>IF(GW60="","",IF($FI60="Y",0,INDEX(Capacity!$S$3:$T$258,MATCH(MOD(INDEX(Capacity!$V$3:$W$258,MATCH(INDEX($J60:$FE60,1,$FJ60),Capacity!$V$3:$V$258,0),2)+GW$9,255),Capacity!$S$3:$S$258,0),2)))</f>
        <v/>
      </c>
      <c r="GX61" t="str">
        <f>IF(GX60="","",IF($FI60="Y",0,INDEX(Capacity!$S$3:$T$258,MATCH(MOD(INDEX(Capacity!$V$3:$W$258,MATCH(INDEX($J60:$FE60,1,$FJ60),Capacity!$V$3:$V$258,0),2)+GX$9,255),Capacity!$S$3:$S$258,0),2)))</f>
        <v/>
      </c>
      <c r="GY61" t="str">
        <f>IF(GY60="","",IF($FI60="Y",0,INDEX(Capacity!$S$3:$T$258,MATCH(MOD(INDEX(Capacity!$V$3:$W$258,MATCH(INDEX($J60:$FE60,1,$FJ60),Capacity!$V$3:$V$258,0),2)+GY$9,255),Capacity!$S$3:$S$258,0),2)))</f>
        <v/>
      </c>
      <c r="GZ61" t="str">
        <f>IF(GZ60="","",IF($FI60="Y",0,INDEX(Capacity!$S$3:$T$258,MATCH(MOD(INDEX(Capacity!$V$3:$W$258,MATCH(INDEX($J60:$FE60,1,$FJ60),Capacity!$V$3:$V$258,0),2)+GZ$9,255),Capacity!$S$3:$S$258,0),2)))</f>
        <v/>
      </c>
      <c r="HA61" t="str">
        <f>IF(HA60="","",IF($FI60="Y",0,INDEX(Capacity!$S$3:$T$258,MATCH(MOD(INDEX(Capacity!$V$3:$W$258,MATCH(INDEX($J60:$FE60,1,$FJ60),Capacity!$V$3:$V$258,0),2)+HA$9,255),Capacity!$S$3:$S$258,0),2)))</f>
        <v/>
      </c>
      <c r="HB61" t="str">
        <f>IF(HB60="","",IF($FI60="Y",0,INDEX(Capacity!$S$3:$T$258,MATCH(MOD(INDEX(Capacity!$V$3:$W$258,MATCH(INDEX($J60:$FE60,1,$FJ60),Capacity!$V$3:$V$258,0),2)+HB$9,255),Capacity!$S$3:$S$258,0),2)))</f>
        <v/>
      </c>
      <c r="HC61" t="str">
        <f>IF(HC60="","",IF($FI60="Y",0,INDEX(Capacity!$S$3:$T$258,MATCH(MOD(INDEX(Capacity!$V$3:$W$258,MATCH(INDEX($J60:$FE60,1,$FJ60),Capacity!$V$3:$V$258,0),2)+HC$9,255),Capacity!$S$3:$S$258,0),2)))</f>
        <v/>
      </c>
      <c r="HD61" t="str">
        <f>IF(HD60="","",IF($FI60="Y",0,INDEX(Capacity!$S$3:$T$258,MATCH(MOD(INDEX(Capacity!$V$3:$W$258,MATCH(INDEX($J60:$FE60,1,$FJ60),Capacity!$V$3:$V$258,0),2)+HD$9,255),Capacity!$S$3:$S$258,0),2)))</f>
        <v/>
      </c>
      <c r="HE61" t="str">
        <f>IF(HE60="","",IF($FI60="Y",0,INDEX(Capacity!$S$3:$T$258,MATCH(MOD(INDEX(Capacity!$V$3:$W$258,MATCH(INDEX($J60:$FE60,1,$FJ60),Capacity!$V$3:$V$258,0),2)+HE$9,255),Capacity!$S$3:$S$258,0),2)))</f>
        <v/>
      </c>
      <c r="HF61" t="str">
        <f>IF(HF60="","",IF($FI60="Y",0,INDEX(Capacity!$S$3:$T$258,MATCH(MOD(INDEX(Capacity!$V$3:$W$258,MATCH(INDEX($J60:$FE60,1,$FJ60),Capacity!$V$3:$V$258,0),2)+HF$9,255),Capacity!$S$3:$S$258,0),2)))</f>
        <v/>
      </c>
      <c r="HG61" t="str">
        <f>IF(HG60="","",IF($FI60="Y",0,INDEX(Capacity!$S$3:$T$258,MATCH(MOD(INDEX(Capacity!$V$3:$W$258,MATCH(INDEX($J60:$FE60,1,$FJ60),Capacity!$V$3:$V$258,0),2)+HG$9,255),Capacity!$S$3:$S$258,0),2)))</f>
        <v/>
      </c>
      <c r="HH61" t="str">
        <f>IF(HH60="","",IF($FI60="Y",0,INDEX(Capacity!$S$3:$T$258,MATCH(MOD(INDEX(Capacity!$V$3:$W$258,MATCH(INDEX($J60:$FE60,1,$FJ60),Capacity!$V$3:$V$258,0),2)+HH$9,255),Capacity!$S$3:$S$258,0),2)))</f>
        <v/>
      </c>
      <c r="HI61" t="str">
        <f>IF(HI60="","",IF($FI60="Y",0,INDEX(Capacity!$S$3:$T$258,MATCH(MOD(INDEX(Capacity!$V$3:$W$258,MATCH(INDEX($J60:$FE60,1,$FJ60),Capacity!$V$3:$V$258,0),2)+HI$9,255),Capacity!$S$3:$S$258,0),2)))</f>
        <v/>
      </c>
      <c r="HJ61" t="str">
        <f>IF(HJ60="","",IF($FI60="Y",0,INDEX(Capacity!$S$3:$T$258,MATCH(MOD(INDEX(Capacity!$V$3:$W$258,MATCH(INDEX($J60:$FE60,1,$FJ60),Capacity!$V$3:$V$258,0),2)+HJ$9,255),Capacity!$S$3:$S$258,0),2)))</f>
        <v/>
      </c>
      <c r="HK61" t="str">
        <f>IF(HK60="","",IF($FI60="Y",0,INDEX(Capacity!$S$3:$T$258,MATCH(MOD(INDEX(Capacity!$V$3:$W$258,MATCH(INDEX($J60:$FE60,1,$FJ60),Capacity!$V$3:$V$258,0),2)+HK$9,255),Capacity!$S$3:$S$258,0),2)))</f>
        <v/>
      </c>
      <c r="HL61" t="str">
        <f>IF(HL60="","",IF($FI60="Y",0,INDEX(Capacity!$S$3:$T$258,MATCH(MOD(INDEX(Capacity!$V$3:$W$258,MATCH(INDEX($J60:$FE60,1,$FJ60),Capacity!$V$3:$V$258,0),2)+HL$9,255),Capacity!$S$3:$S$258,0),2)))</f>
        <v/>
      </c>
      <c r="HM61" t="str">
        <f>IF(HM60="","",IF($FI60="Y",0,INDEX(Capacity!$S$3:$T$258,MATCH(MOD(INDEX(Capacity!$V$3:$W$258,MATCH(INDEX($J60:$FE60,1,$FJ60),Capacity!$V$3:$V$258,0),2)+HM$9,255),Capacity!$S$3:$S$258,0),2)))</f>
        <v/>
      </c>
      <c r="HN61" t="str">
        <f>IF(HN60="","",IF($FI60="Y",0,INDEX(Capacity!$S$3:$T$258,MATCH(MOD(INDEX(Capacity!$V$3:$W$258,MATCH(INDEX($J60:$FE60,1,$FJ60),Capacity!$V$3:$V$258,0),2)+HN$9,255),Capacity!$S$3:$S$258,0),2)))</f>
        <v/>
      </c>
      <c r="HO61" t="str">
        <f>IF(HO60="","",IF($FI60="Y",0,INDEX(Capacity!$S$3:$T$258,MATCH(MOD(INDEX(Capacity!$V$3:$W$258,MATCH(INDEX($J60:$FE60,1,$FJ60),Capacity!$V$3:$V$258,0),2)+HO$9,255),Capacity!$S$3:$S$258,0),2)))</f>
        <v/>
      </c>
      <c r="HP61" t="str">
        <f>IF(HP60="","",IF($FI60="Y",0,INDEX(Capacity!$S$3:$T$258,MATCH(MOD(INDEX(Capacity!$V$3:$W$258,MATCH(INDEX($J60:$FE60,1,$FJ60),Capacity!$V$3:$V$258,0),2)+HP$9,255),Capacity!$S$3:$S$258,0),2)))</f>
        <v/>
      </c>
      <c r="HQ61" t="str">
        <f>IF(HQ60="","",IF($FI60="Y",0,INDEX(Capacity!$S$3:$T$258,MATCH(MOD(INDEX(Capacity!$V$3:$W$258,MATCH(INDEX($J60:$FE60,1,$FJ60),Capacity!$V$3:$V$258,0),2)+HQ$9,255),Capacity!$S$3:$S$258,0),2)))</f>
        <v/>
      </c>
      <c r="HR61" t="str">
        <f>IF(HR60="","",IF($FI60="Y",0,INDEX(Capacity!$S$3:$T$258,MATCH(MOD(INDEX(Capacity!$V$3:$W$258,MATCH(INDEX($J60:$FE60,1,$FJ60),Capacity!$V$3:$V$258,0),2)+HR$9,255),Capacity!$S$3:$S$258,0),2)))</f>
        <v/>
      </c>
      <c r="HS61" t="str">
        <f>IF(HS60="","",IF($FI60="Y",0,INDEX(Capacity!$S$3:$T$258,MATCH(MOD(INDEX(Capacity!$V$3:$W$258,MATCH(INDEX($J60:$FE60,1,$FJ60),Capacity!$V$3:$V$258,0),2)+HS$9,255),Capacity!$S$3:$S$258,0),2)))</f>
        <v/>
      </c>
      <c r="HT61" t="str">
        <f>IF(HT60="","",IF($FI60="Y",0,INDEX(Capacity!$S$3:$T$258,MATCH(MOD(INDEX(Capacity!$V$3:$W$258,MATCH(INDEX($J60:$FE60,1,$FJ60),Capacity!$V$3:$V$258,0),2)+HT$9,255),Capacity!$S$3:$S$258,0),2)))</f>
        <v/>
      </c>
      <c r="HU61" t="str">
        <f>IF(HU60="","",IF($FI60="Y",0,INDEX(Capacity!$S$3:$T$258,MATCH(MOD(INDEX(Capacity!$V$3:$W$258,MATCH(INDEX($J60:$FE60,1,$FJ60),Capacity!$V$3:$V$258,0),2)+HU$9,255),Capacity!$S$3:$S$258,0),2)))</f>
        <v/>
      </c>
      <c r="HV61" t="str">
        <f>IF(HV60="","",IF($FI60="Y",0,INDEX(Capacity!$S$3:$T$258,MATCH(MOD(INDEX(Capacity!$V$3:$W$258,MATCH(INDEX($J60:$FE60,1,$FJ60),Capacity!$V$3:$V$258,0),2)+HV$9,255),Capacity!$S$3:$S$258,0),2)))</f>
        <v/>
      </c>
      <c r="HW61" t="str">
        <f>IF(HW60="","",IF($FI60="Y",0,INDEX(Capacity!$S$3:$T$258,MATCH(MOD(INDEX(Capacity!$V$3:$W$258,MATCH(INDEX($J60:$FE60,1,$FJ60),Capacity!$V$3:$V$258,0),2)+HW$9,255),Capacity!$S$3:$S$258,0),2)))</f>
        <v/>
      </c>
      <c r="HX61" t="str">
        <f>IF(HX60="","",IF($FI60="Y",0,INDEX(Capacity!$S$3:$T$258,MATCH(MOD(INDEX(Capacity!$V$3:$W$258,MATCH(INDEX($J60:$FE60,1,$FJ60),Capacity!$V$3:$V$258,0),2)+HX$9,255),Capacity!$S$3:$S$258,0),2)))</f>
        <v/>
      </c>
      <c r="HY61" t="str">
        <f>IF(HY60="","",IF($FI60="Y",0,INDEX(Capacity!$S$3:$T$258,MATCH(MOD(INDEX(Capacity!$V$3:$W$258,MATCH(INDEX($J60:$FE60,1,$FJ60),Capacity!$V$3:$V$258,0),2)+HY$9,255),Capacity!$S$3:$S$258,0),2)))</f>
        <v/>
      </c>
      <c r="HZ61" t="str">
        <f>IF(HZ60="","",IF($FI60="Y",0,INDEX(Capacity!$S$3:$T$258,MATCH(MOD(INDEX(Capacity!$V$3:$W$258,MATCH(INDEX($J60:$FE60,1,$FJ60),Capacity!$V$3:$V$258,0),2)+HZ$9,255),Capacity!$S$3:$S$258,0),2)))</f>
        <v/>
      </c>
      <c r="IA61" t="str">
        <f>IF(IA60="","",IF($FI60="Y",0,INDEX(Capacity!$S$3:$T$258,MATCH(MOD(INDEX(Capacity!$V$3:$W$258,MATCH(INDEX($J60:$FE60,1,$FJ60),Capacity!$V$3:$V$258,0),2)+IA$9,255),Capacity!$S$3:$S$258,0),2)))</f>
        <v/>
      </c>
      <c r="IB61" t="str">
        <f>IF(IB60="","",IF($FI60="Y",0,INDEX(Capacity!$S$3:$T$258,MATCH(MOD(INDEX(Capacity!$V$3:$W$258,MATCH(INDEX($J60:$FE60,1,$FJ60),Capacity!$V$3:$V$258,0),2)+IB$9,255),Capacity!$S$3:$S$258,0),2)))</f>
        <v/>
      </c>
      <c r="IC61" t="str">
        <f>IF(IC60="","",IF($FI60="Y",0,INDEX(Capacity!$S$3:$T$258,MATCH(MOD(INDEX(Capacity!$V$3:$W$258,MATCH(INDEX($J60:$FE60,1,$FJ60),Capacity!$V$3:$V$258,0),2)+IC$9,255),Capacity!$S$3:$S$258,0),2)))</f>
        <v/>
      </c>
      <c r="ID61" t="str">
        <f>IF(ID60="","",IF($FI60="Y",0,INDEX(Capacity!$S$3:$T$258,MATCH(MOD(INDEX(Capacity!$V$3:$W$258,MATCH(INDEX($J60:$FE60,1,$FJ60),Capacity!$V$3:$V$258,0),2)+ID$9,255),Capacity!$S$3:$S$258,0),2)))</f>
        <v/>
      </c>
      <c r="IE61" t="str">
        <f>IF(IE60="","",IF($FI60="Y",0,INDEX(Capacity!$S$3:$T$258,MATCH(MOD(INDEX(Capacity!$V$3:$W$258,MATCH(INDEX($J60:$FE60,1,$FJ60),Capacity!$V$3:$V$258,0),2)+IE$9,255),Capacity!$S$3:$S$258,0),2)))</f>
        <v/>
      </c>
      <c r="IF61" t="str">
        <f>IF(IF60="","",IF($FI60="Y",0,INDEX(Capacity!$S$3:$T$258,MATCH(MOD(INDEX(Capacity!$V$3:$W$258,MATCH(INDEX($J60:$FE60,1,$FJ60),Capacity!$V$3:$V$258,0),2)+IF$9,255),Capacity!$S$3:$S$258,0),2)))</f>
        <v/>
      </c>
      <c r="IG61" t="str">
        <f>IF(IG60="","",IF($FI60="Y",0,INDEX(Capacity!$S$3:$T$258,MATCH(MOD(INDEX(Capacity!$V$3:$W$258,MATCH(INDEX($J60:$FE60,1,$FJ60),Capacity!$V$3:$V$258,0),2)+IG$9,255),Capacity!$S$3:$S$258,0),2)))</f>
        <v/>
      </c>
      <c r="IH61" t="str">
        <f>IF(IH60="","",IF($FI60="Y",0,INDEX(Capacity!$S$3:$T$258,MATCH(MOD(INDEX(Capacity!$V$3:$W$258,MATCH(INDEX($J60:$FE60,1,$FJ60),Capacity!$V$3:$V$258,0),2)+IH$9,255),Capacity!$S$3:$S$258,0),2)))</f>
        <v/>
      </c>
      <c r="II61" t="str">
        <f>IF(II60="","",IF($FI60="Y",0,INDEX(Capacity!$S$3:$T$258,MATCH(MOD(INDEX(Capacity!$V$3:$W$258,MATCH(INDEX($J60:$FE60,1,$FJ60),Capacity!$V$3:$V$258,0),2)+II$9,255),Capacity!$S$3:$S$258,0),2)))</f>
        <v/>
      </c>
      <c r="IJ61" t="str">
        <f>IF(IJ60="","",IF($FI60="Y",0,INDEX(Capacity!$S$3:$T$258,MATCH(MOD(INDEX(Capacity!$V$3:$W$258,MATCH(INDEX($J60:$FE60,1,$FJ60),Capacity!$V$3:$V$258,0),2)+IJ$9,255),Capacity!$S$3:$S$258,0),2)))</f>
        <v/>
      </c>
      <c r="IK61" t="str">
        <f>IF(IK60="","",IF($FI60="Y",0,INDEX(Capacity!$S$3:$T$258,MATCH(MOD(INDEX(Capacity!$V$3:$W$258,MATCH(INDEX($J60:$FE60,1,$FJ60),Capacity!$V$3:$V$258,0),2)+IK$9,255),Capacity!$S$3:$S$258,0),2)))</f>
        <v/>
      </c>
      <c r="IL61" t="str">
        <f>IF(IL60="","",IF($FI60="Y",0,INDEX(Capacity!$S$3:$T$258,MATCH(MOD(INDEX(Capacity!$V$3:$W$258,MATCH(INDEX($J60:$FE60,1,$FJ60),Capacity!$V$3:$V$258,0),2)+IL$9,255),Capacity!$S$3:$S$258,0),2)))</f>
        <v/>
      </c>
      <c r="IM61" t="str">
        <f>IF(IM60="","",IF($FI60="Y",0,INDEX(Capacity!$S$3:$T$258,MATCH(MOD(INDEX(Capacity!$V$3:$W$258,MATCH(INDEX($J60:$FE60,1,$FJ60),Capacity!$V$3:$V$258,0),2)+IM$9,255),Capacity!$S$3:$S$258,0),2)))</f>
        <v/>
      </c>
      <c r="IN61" t="str">
        <f>IF(IN60="","",IF($FI60="Y",0,INDEX(Capacity!$S$3:$T$258,MATCH(MOD(INDEX(Capacity!$V$3:$W$258,MATCH(INDEX($J60:$FE60,1,$FJ60),Capacity!$V$3:$V$258,0),2)+IN$9,255),Capacity!$S$3:$S$258,0),2)))</f>
        <v/>
      </c>
      <c r="IO61" t="str">
        <f>IF(IO60="","",IF($FI60="Y",0,INDEX(Capacity!$S$3:$T$258,MATCH(MOD(INDEX(Capacity!$V$3:$W$258,MATCH(INDEX($J60:$FE60,1,$FJ60),Capacity!$V$3:$V$258,0),2)+IO$9,255),Capacity!$S$3:$S$258,0),2)))</f>
        <v/>
      </c>
      <c r="IP61" t="str">
        <f>IF(IP60="","",IF($FI60="Y",0,INDEX(Capacity!$S$3:$T$258,MATCH(MOD(INDEX(Capacity!$V$3:$W$258,MATCH(INDEX($J60:$FE60,1,$FJ60),Capacity!$V$3:$V$258,0),2)+IP$9,255),Capacity!$S$3:$S$258,0),2)))</f>
        <v/>
      </c>
      <c r="IQ61" t="str">
        <f>IF(IQ60="","",IF($FI60="Y",0,INDEX(Capacity!$S$3:$T$258,MATCH(MOD(INDEX(Capacity!$V$3:$W$258,MATCH(INDEX($J60:$FE60,1,$FJ60),Capacity!$V$3:$V$258,0),2)+IQ$9,255),Capacity!$S$3:$S$258,0),2)))</f>
        <v/>
      </c>
      <c r="IR61" t="str">
        <f>IF(IR60="","",IF($FI60="Y",0,INDEX(Capacity!$S$3:$T$258,MATCH(MOD(INDEX(Capacity!$V$3:$W$258,MATCH(INDEX($J60:$FE60,1,$FJ60),Capacity!$V$3:$V$258,0),2)+IR$9,255),Capacity!$S$3:$S$258,0),2)))</f>
        <v/>
      </c>
      <c r="IS61" t="str">
        <f>IF(IS60="","",IF($FI60="Y",0,INDEX(Capacity!$S$3:$T$258,MATCH(MOD(INDEX(Capacity!$V$3:$W$258,MATCH(INDEX($J60:$FE60,1,$FJ60),Capacity!$V$3:$V$258,0),2)+IS$9,255),Capacity!$S$3:$S$258,0),2)))</f>
        <v/>
      </c>
      <c r="IT61" t="str">
        <f>IF(IT60="","",IF($FI60="Y",0,INDEX(Capacity!$S$3:$T$258,MATCH(MOD(INDEX(Capacity!$V$3:$W$258,MATCH(INDEX($J60:$FE60,1,$FJ60),Capacity!$V$3:$V$258,0),2)+IT$9,255),Capacity!$S$3:$S$258,0),2)))</f>
        <v/>
      </c>
      <c r="IU61" t="str">
        <f>IF(IU60="","",IF($FI60="Y",0,INDEX(Capacity!$S$3:$T$258,MATCH(MOD(INDEX(Capacity!$V$3:$W$258,MATCH(INDEX($J60:$FE60,1,$FJ60),Capacity!$V$3:$V$258,0),2)+IU$9,255),Capacity!$S$3:$S$258,0),2)))</f>
        <v/>
      </c>
      <c r="IV61" t="str">
        <f>IF(IV60="","",IF($FI60="Y",0,INDEX(Capacity!$S$3:$T$258,MATCH(MOD(INDEX(Capacity!$V$3:$W$258,MATCH(INDEX($J60:$FE60,1,$FJ60),Capacity!$V$3:$V$258,0),2)+IV$9,255),Capacity!$S$3:$S$258,0),2)))</f>
        <v/>
      </c>
      <c r="IW61" t="str">
        <f>IF(IW60="","",IF($FI60="Y",0,INDEX(Capacity!$S$3:$T$258,MATCH(MOD(INDEX(Capacity!$V$3:$W$258,MATCH(INDEX($J60:$FE60,1,$FJ60),Capacity!$V$3:$V$258,0),2)+IW$9,255),Capacity!$S$3:$S$258,0),2)))</f>
        <v/>
      </c>
      <c r="IX61" t="str">
        <f>IF(IX60="","",IF($FI60="Y",0,INDEX(Capacity!$S$3:$T$258,MATCH(MOD(INDEX(Capacity!$V$3:$W$258,MATCH(INDEX($J60:$FE60,1,$FJ60),Capacity!$V$3:$V$258,0),2)+IX$9,255),Capacity!$S$3:$S$258,0),2)))</f>
        <v/>
      </c>
      <c r="IY61" t="str">
        <f>IF(IY60="","",IF($FI60="Y",0,INDEX(Capacity!$S$3:$T$258,MATCH(MOD(INDEX(Capacity!$V$3:$W$258,MATCH(INDEX($J60:$FE60,1,$FJ60),Capacity!$V$3:$V$258,0),2)+IY$9,255),Capacity!$S$3:$S$258,0),2)))</f>
        <v/>
      </c>
      <c r="IZ61" t="str">
        <f>IF(IZ60="","",IF($FI60="Y",0,INDEX(Capacity!$S$3:$T$258,MATCH(MOD(INDEX(Capacity!$V$3:$W$258,MATCH(INDEX($J60:$FE60,1,$FJ60),Capacity!$V$3:$V$258,0),2)+IZ$9,255),Capacity!$S$3:$S$258,0),2)))</f>
        <v/>
      </c>
      <c r="JA61" t="str">
        <f>IF(JA60="","",IF($FI60="Y",0,INDEX(Capacity!$S$3:$T$258,MATCH(MOD(INDEX(Capacity!$V$3:$W$258,MATCH(INDEX($J60:$FE60,1,$FJ60),Capacity!$V$3:$V$258,0),2)+JA$9,255),Capacity!$S$3:$S$258,0),2)))</f>
        <v/>
      </c>
      <c r="JB61" t="str">
        <f>IF(JB60="","",IF($FI60="Y",0,INDEX(Capacity!$S$3:$T$258,MATCH(MOD(INDEX(Capacity!$V$3:$W$258,MATCH(INDEX($J60:$FE60,1,$FJ60),Capacity!$V$3:$V$258,0),2)+JB$9,255),Capacity!$S$3:$S$258,0),2)))</f>
        <v/>
      </c>
      <c r="JC61" t="str">
        <f>IF(JC60="","",IF($FI60="Y",0,INDEX(Capacity!$S$3:$T$258,MATCH(MOD(INDEX(Capacity!$V$3:$W$258,MATCH(INDEX($J60:$FE60,1,$FJ60),Capacity!$V$3:$V$258,0),2)+JC$9,255),Capacity!$S$3:$S$258,0),2)))</f>
        <v/>
      </c>
      <c r="JD61" t="str">
        <f>IF(JD60="","",IF($FI60="Y",0,INDEX(Capacity!$S$3:$T$258,MATCH(MOD(INDEX(Capacity!$V$3:$W$258,MATCH(INDEX($J60:$FE60,1,$FJ60),Capacity!$V$3:$V$258,0),2)+JD$9,255),Capacity!$S$3:$S$258,0),2)))</f>
        <v/>
      </c>
      <c r="JE61" t="str">
        <f>IF(JE60="","",IF($FI60="Y",0,INDEX(Capacity!$S$3:$T$258,MATCH(MOD(INDEX(Capacity!$V$3:$W$258,MATCH(INDEX($J60:$FE60,1,$FJ60),Capacity!$V$3:$V$258,0),2)+JE$9,255),Capacity!$S$3:$S$258,0),2)))</f>
        <v/>
      </c>
      <c r="JF61" t="str">
        <f>IF(JF60="","",IF($FI60="Y",0,INDEX(Capacity!$S$3:$T$258,MATCH(MOD(INDEX(Capacity!$V$3:$W$258,MATCH(INDEX($J60:$FE60,1,$FJ60),Capacity!$V$3:$V$258,0),2)+JF$9,255),Capacity!$S$3:$S$258,0),2)))</f>
        <v/>
      </c>
      <c r="JG61" t="str">
        <f>IF(JG60="","",IF($FI60="Y",0,INDEX(Capacity!$S$3:$T$258,MATCH(MOD(INDEX(Capacity!$V$3:$W$258,MATCH(INDEX($J60:$FE60,1,$FJ60),Capacity!$V$3:$V$258,0),2)+JG$9,255),Capacity!$S$3:$S$258,0),2)))</f>
        <v/>
      </c>
      <c r="JH61" t="str">
        <f>IF(JH60="","",IF($FI60="Y",0,INDEX(Capacity!$S$3:$T$258,MATCH(MOD(INDEX(Capacity!$V$3:$W$258,MATCH(INDEX($J60:$FE60,1,$FJ60),Capacity!$V$3:$V$258,0),2)+JH$9,255),Capacity!$S$3:$S$258,0),2)))</f>
        <v/>
      </c>
      <c r="JI61" t="str">
        <f>IF(JI60="","",IF($FI60="Y",0,INDEX(Capacity!$S$3:$T$258,MATCH(MOD(INDEX(Capacity!$V$3:$W$258,MATCH(INDEX($J60:$FE60,1,$FJ60),Capacity!$V$3:$V$258,0),2)+JI$9,255),Capacity!$S$3:$S$258,0),2)))</f>
        <v/>
      </c>
      <c r="JJ61" t="str">
        <f>IF(JJ60="","",IF($FI60="Y",0,INDEX(Capacity!$S$3:$T$258,MATCH(MOD(INDEX(Capacity!$V$3:$W$258,MATCH(INDEX($J60:$FE60,1,$FJ60),Capacity!$V$3:$V$258,0),2)+JJ$9,255),Capacity!$S$3:$S$258,0),2)))</f>
        <v/>
      </c>
      <c r="JK61" t="str">
        <f>IF(JK60="","",IF($FI60="Y",0,INDEX(Capacity!$S$3:$T$258,MATCH(MOD(INDEX(Capacity!$V$3:$W$258,MATCH(INDEX($J60:$FE60,1,$FJ60),Capacity!$V$3:$V$258,0),2)+JK$9,255),Capacity!$S$3:$S$258,0),2)))</f>
        <v/>
      </c>
      <c r="JL61" t="str">
        <f>IF(JL60="","",IF($FI60="Y",0,INDEX(Capacity!$S$3:$T$258,MATCH(MOD(INDEX(Capacity!$V$3:$W$258,MATCH(INDEX($J60:$FE60,1,$FJ60),Capacity!$V$3:$V$258,0),2)+JL$9,255),Capacity!$S$3:$S$258,0),2)))</f>
        <v/>
      </c>
      <c r="JM61" t="str">
        <f>IF(JM60="","",IF($FI60="Y",0,INDEX(Capacity!$S$3:$T$258,MATCH(MOD(INDEX(Capacity!$V$3:$W$258,MATCH(INDEX($J60:$FE60,1,$FJ60),Capacity!$V$3:$V$258,0),2)+JM$9,255),Capacity!$S$3:$S$258,0),2)))</f>
        <v/>
      </c>
      <c r="JN61" t="str">
        <f>IF(JN60="","",IF($FI60="Y",0,INDEX(Capacity!$S$3:$T$258,MATCH(MOD(INDEX(Capacity!$V$3:$W$258,MATCH(INDEX($J60:$FE60,1,$FJ60),Capacity!$V$3:$V$258,0),2)+JN$9,255),Capacity!$S$3:$S$258,0),2)))</f>
        <v/>
      </c>
      <c r="JO61" t="str">
        <f>IF(JO60="","",IF($FI60="Y",0,INDEX(Capacity!$S$3:$T$258,MATCH(MOD(INDEX(Capacity!$V$3:$W$258,MATCH(INDEX($J60:$FE60,1,$FJ60),Capacity!$V$3:$V$258,0),2)+JO$9,255),Capacity!$S$3:$S$258,0),2)))</f>
        <v/>
      </c>
      <c r="JP61" t="str">
        <f>IF(JP60="","",IF($FI60="Y",0,INDEX(Capacity!$S$3:$T$258,MATCH(MOD(INDEX(Capacity!$V$3:$W$258,MATCH(INDEX($J60:$FE60,1,$FJ60),Capacity!$V$3:$V$258,0),2)+JP$9,255),Capacity!$S$3:$S$258,0),2)))</f>
        <v/>
      </c>
      <c r="JQ61" t="str">
        <f>IF(JQ60="","",IF($FI60="Y",0,INDEX(Capacity!$S$3:$T$258,MATCH(MOD(INDEX(Capacity!$V$3:$W$258,MATCH(INDEX($J60:$FE60,1,$FJ60),Capacity!$V$3:$V$258,0),2)+JQ$9,255),Capacity!$S$3:$S$258,0),2)))</f>
        <v/>
      </c>
      <c r="JR61" t="str">
        <f>IF(JR60="","",IF($FI60="Y",0,INDEX(Capacity!$S$3:$T$258,MATCH(MOD(INDEX(Capacity!$V$3:$W$258,MATCH(INDEX($J60:$FE60,1,$FJ60),Capacity!$V$3:$V$258,0),2)+JR$9,255),Capacity!$S$3:$S$258,0),2)))</f>
        <v/>
      </c>
      <c r="JS61" t="str">
        <f>IF(JS60="","",IF($FI60="Y",0,INDEX(Capacity!$S$3:$T$258,MATCH(MOD(INDEX(Capacity!$V$3:$W$258,MATCH(INDEX($J60:$FE60,1,$FJ60),Capacity!$V$3:$V$258,0),2)+JS$9,255),Capacity!$S$3:$S$258,0),2)))</f>
        <v/>
      </c>
      <c r="JT61" t="str">
        <f>IF(JT60="","",IF($FI60="Y",0,INDEX(Capacity!$S$3:$T$258,MATCH(MOD(INDEX(Capacity!$V$3:$W$258,MATCH(INDEX($J60:$FE60,1,$FJ60),Capacity!$V$3:$V$258,0),2)+JT$9,255),Capacity!$S$3:$S$258,0),2)))</f>
        <v/>
      </c>
      <c r="JU61" t="str">
        <f>IF(JU60="","",IF($FI60="Y",0,INDEX(Capacity!$S$3:$T$258,MATCH(MOD(INDEX(Capacity!$V$3:$W$258,MATCH(INDEX($J60:$FE60,1,$FJ60),Capacity!$V$3:$V$258,0),2)+JU$9,255),Capacity!$S$3:$S$258,0),2)))</f>
        <v/>
      </c>
      <c r="JV61" t="str">
        <f>IF(JV60="","",IF($FI60="Y",0,INDEX(Capacity!$S$3:$T$258,MATCH(MOD(INDEX(Capacity!$V$3:$W$258,MATCH(INDEX($J60:$FE60,1,$FJ60),Capacity!$V$3:$V$258,0),2)+JV$9,255),Capacity!$S$3:$S$258,0),2)))</f>
        <v/>
      </c>
      <c r="JW61" t="str">
        <f>IF(JW60="","",IF($FI60="Y",0,INDEX(Capacity!$S$3:$T$258,MATCH(MOD(INDEX(Capacity!$V$3:$W$258,MATCH(INDEX($J60:$FE60,1,$FJ60),Capacity!$V$3:$V$258,0),2)+JW$9,255),Capacity!$S$3:$S$258,0),2)))</f>
        <v/>
      </c>
      <c r="JX61" t="str">
        <f>IF(JX60="","",IF($FI60="Y",0,INDEX(Capacity!$S$3:$T$258,MATCH(MOD(INDEX(Capacity!$V$3:$W$258,MATCH(INDEX($J60:$FE60,1,$FJ60),Capacity!$V$3:$V$258,0),2)+JX$9,255),Capacity!$S$3:$S$258,0),2)))</f>
        <v/>
      </c>
      <c r="JY61" t="str">
        <f>IF(JY60="","",IF($FI60="Y",0,INDEX(Capacity!$S$3:$T$258,MATCH(MOD(INDEX(Capacity!$V$3:$W$258,MATCH(INDEX($J60:$FE60,1,$FJ60),Capacity!$V$3:$V$258,0),2)+JY$9,255),Capacity!$S$3:$S$258,0),2)))</f>
        <v/>
      </c>
      <c r="JZ61" t="str">
        <f>IF(JZ60="","",IF($FI60="Y",0,INDEX(Capacity!$S$3:$T$258,MATCH(MOD(INDEX(Capacity!$V$3:$W$258,MATCH(INDEX($J60:$FE60,1,$FJ60),Capacity!$V$3:$V$258,0),2)+JZ$9,255),Capacity!$S$3:$S$258,0),2)))</f>
        <v/>
      </c>
      <c r="KA61" t="str">
        <f>IF(KA60="","",IF($FI60="Y",0,INDEX(Capacity!$S$3:$T$258,MATCH(MOD(INDEX(Capacity!$V$3:$W$258,MATCH(INDEX($J60:$FE60,1,$FJ60),Capacity!$V$3:$V$258,0),2)+KA$9,255),Capacity!$S$3:$S$258,0),2)))</f>
        <v/>
      </c>
      <c r="KB61" t="str">
        <f>IF(KB60="","",IF($FI60="Y",0,INDEX(Capacity!$S$3:$T$258,MATCH(MOD(INDEX(Capacity!$V$3:$W$258,MATCH(INDEX($J60:$FE60,1,$FJ60),Capacity!$V$3:$V$258,0),2)+KB$9,255),Capacity!$S$3:$S$258,0),2)))</f>
        <v/>
      </c>
      <c r="KC61" t="str">
        <f>IF(KC60="","",IF($FI60="Y",0,INDEX(Capacity!$S$3:$T$258,MATCH(MOD(INDEX(Capacity!$V$3:$W$258,MATCH(INDEX($J60:$FE60,1,$FJ60),Capacity!$V$3:$V$258,0),2)+KC$9,255),Capacity!$S$3:$S$258,0),2)))</f>
        <v/>
      </c>
      <c r="KD61" t="str">
        <f>IF(KD60="","",IF($FI60="Y",0,INDEX(Capacity!$S$3:$T$258,MATCH(MOD(INDEX(Capacity!$V$3:$W$258,MATCH(INDEX($J60:$FE60,1,$FJ60),Capacity!$V$3:$V$258,0),2)+KD$9,255),Capacity!$S$3:$S$258,0),2)))</f>
        <v/>
      </c>
      <c r="KE61" t="str">
        <f>IF(KE60="","",IF($FI60="Y",0,INDEX(Capacity!$S$3:$T$258,MATCH(MOD(INDEX(Capacity!$V$3:$W$258,MATCH(INDEX($J60:$FE60,1,$FJ60),Capacity!$V$3:$V$258,0),2)+KE$9,255),Capacity!$S$3:$S$258,0),2)))</f>
        <v/>
      </c>
      <c r="KF61" t="str">
        <f>IF(KF60="","",IF($FI60="Y",0,INDEX(Capacity!$S$3:$T$258,MATCH(MOD(INDEX(Capacity!$V$3:$W$258,MATCH(INDEX($J60:$FE60,1,$FJ60),Capacity!$V$3:$V$258,0),2)+KF$9,255),Capacity!$S$3:$S$258,0),2)))</f>
        <v/>
      </c>
      <c r="KG61" t="str">
        <f>IF(KG60="","",IF($FI60="Y",0,INDEX(Capacity!$S$3:$T$258,MATCH(MOD(INDEX(Capacity!$V$3:$W$258,MATCH(INDEX($J60:$FE60,1,$FJ60),Capacity!$V$3:$V$258,0),2)+KG$9,255),Capacity!$S$3:$S$258,0),2)))</f>
        <v/>
      </c>
      <c r="KH61" t="str">
        <f>IF(KH60="","",IF($FI60="Y",0,INDEX(Capacity!$S$3:$T$258,MATCH(MOD(INDEX(Capacity!$V$3:$W$258,MATCH(INDEX($J60:$FE60,1,$FJ60),Capacity!$V$3:$V$258,0),2)+KH$9,255),Capacity!$S$3:$S$258,0),2)))</f>
        <v/>
      </c>
      <c r="KI61" t="str">
        <f>IF(KI60="","",IF($FI60="Y",0,INDEX(Capacity!$S$3:$T$258,MATCH(MOD(INDEX(Capacity!$V$3:$W$258,MATCH(INDEX($J60:$FE60,1,$FJ60),Capacity!$V$3:$V$258,0),2)+KI$9,255),Capacity!$S$3:$S$258,0),2)))</f>
        <v/>
      </c>
      <c r="KJ61" t="str">
        <f>IF(KJ60="","",IF($FI60="Y",0,INDEX(Capacity!$S$3:$T$258,MATCH(MOD(INDEX(Capacity!$V$3:$W$258,MATCH(INDEX($J60:$FE60,1,$FJ60),Capacity!$V$3:$V$258,0),2)+KJ$9,255),Capacity!$S$3:$S$258,0),2)))</f>
        <v/>
      </c>
      <c r="KK61" t="str">
        <f>IF(KK60="","",IF($FI60="Y",0,INDEX(Capacity!$S$3:$T$258,MATCH(MOD(INDEX(Capacity!$V$3:$W$258,MATCH(INDEX($J60:$FE60,1,$FJ60),Capacity!$V$3:$V$258,0),2)+KK$9,255),Capacity!$S$3:$S$258,0),2)))</f>
        <v/>
      </c>
      <c r="KL61" t="str">
        <f>IF(KL60="","",IF($FI60="Y",0,INDEX(Capacity!$S$3:$T$258,MATCH(MOD(INDEX(Capacity!$V$3:$W$258,MATCH(INDEX($J60:$FE60,1,$FJ60),Capacity!$V$3:$V$258,0),2)+KL$9,255),Capacity!$S$3:$S$258,0),2)))</f>
        <v/>
      </c>
      <c r="KM61" t="str">
        <f>IF(KM60="","",IF($FI60="Y",0,INDEX(Capacity!$S$3:$T$258,MATCH(MOD(INDEX(Capacity!$V$3:$W$258,MATCH(INDEX($J60:$FE60,1,$FJ60),Capacity!$V$3:$V$258,0),2)+KM$9,255),Capacity!$S$3:$S$258,0),2)))</f>
        <v/>
      </c>
      <c r="KN61" t="str">
        <f>IF(KN60="","",IF($FI60="Y",0,INDEX(Capacity!$S$3:$T$258,MATCH(MOD(INDEX(Capacity!$V$3:$W$258,MATCH(INDEX($J60:$FE60,1,$FJ60),Capacity!$V$3:$V$258,0),2)+KN$9,255),Capacity!$S$3:$S$258,0),2)))</f>
        <v/>
      </c>
      <c r="KO61" t="str">
        <f>IF(KO60="","",IF($FI60="Y",0,INDEX(Capacity!$S$3:$T$258,MATCH(MOD(INDEX(Capacity!$V$3:$W$258,MATCH(INDEX($J60:$FE60,1,$FJ60),Capacity!$V$3:$V$258,0),2)+KO$9,255),Capacity!$S$3:$S$258,0),2)))</f>
        <v/>
      </c>
      <c r="KP61" t="str">
        <f>IF(KP60="","",IF($FI60="Y",0,INDEX(Capacity!$S$3:$T$258,MATCH(MOD(INDEX(Capacity!$V$3:$W$258,MATCH(INDEX($J60:$FE60,1,$FJ60),Capacity!$V$3:$V$258,0),2)+KP$9,255),Capacity!$S$3:$S$258,0),2)))</f>
        <v/>
      </c>
      <c r="KQ61" t="str">
        <f>IF(KQ60="","",IF($FI60="Y",0,INDEX(Capacity!$S$3:$T$258,MATCH(MOD(INDEX(Capacity!$V$3:$W$258,MATCH(INDEX($J60:$FE60,1,$FJ60),Capacity!$V$3:$V$258,0),2)+KQ$9,255),Capacity!$S$3:$S$258,0),2)))</f>
        <v/>
      </c>
      <c r="KR61" t="str">
        <f>IF(KR60="","",IF($FI60="Y",0,INDEX(Capacity!$S$3:$T$258,MATCH(MOD(INDEX(Capacity!$V$3:$W$258,MATCH(INDEX($J60:$FE60,1,$FJ60),Capacity!$V$3:$V$258,0),2)+KR$9,255),Capacity!$S$3:$S$258,0),2)))</f>
        <v/>
      </c>
      <c r="KS61" t="str">
        <f>IF(KS60="","",IF($FI60="Y",0,INDEX(Capacity!$S$3:$T$258,MATCH(MOD(INDEX(Capacity!$V$3:$W$258,MATCH(INDEX($J60:$FE60,1,$FJ60),Capacity!$V$3:$V$258,0),2)+KS$9,255),Capacity!$S$3:$S$258,0),2)))</f>
        <v/>
      </c>
      <c r="KT61" t="str">
        <f>IF(KT60="","",IF($FI60="Y",0,INDEX(Capacity!$S$3:$T$258,MATCH(MOD(INDEX(Capacity!$V$3:$W$258,MATCH(INDEX($J60:$FE60,1,$FJ60),Capacity!$V$3:$V$258,0),2)+KT$9,255),Capacity!$S$3:$S$258,0),2)))</f>
        <v/>
      </c>
      <c r="KU61" t="str">
        <f>IF(KU60="","",IF($FI60="Y",0,INDEX(Capacity!$S$3:$T$258,MATCH(MOD(INDEX(Capacity!$V$3:$W$258,MATCH(INDEX($J60:$FE60,1,$FJ60),Capacity!$V$3:$V$258,0),2)+KU$9,255),Capacity!$S$3:$S$258,0),2)))</f>
        <v/>
      </c>
      <c r="KV61" t="str">
        <f>IF(KV60="","",IF($FI60="Y",0,INDEX(Capacity!$S$3:$T$258,MATCH(MOD(INDEX(Capacity!$V$3:$W$258,MATCH(INDEX($J60:$FE60,1,$FJ60),Capacity!$V$3:$V$258,0),2)+KV$9,255),Capacity!$S$3:$S$258,0),2)))</f>
        <v/>
      </c>
      <c r="KW61" t="str">
        <f>IF(KW60="","",IF($FI60="Y",0,INDEX(Capacity!$S$3:$T$258,MATCH(MOD(INDEX(Capacity!$V$3:$W$258,MATCH(INDEX($J60:$FE60,1,$FJ60),Capacity!$V$3:$V$258,0),2)+KW$9,255),Capacity!$S$3:$S$258,0),2)))</f>
        <v/>
      </c>
      <c r="KX61" t="str">
        <f>IF(KX60="","",IF($FI60="Y",0,INDEX(Capacity!$S$3:$T$258,MATCH(MOD(INDEX(Capacity!$V$3:$W$258,MATCH(INDEX($J60:$FE60,1,$FJ60),Capacity!$V$3:$V$258,0),2)+KX$9,255),Capacity!$S$3:$S$258,0),2)))</f>
        <v/>
      </c>
      <c r="KY61" t="str">
        <f>IF(KY60="","",IF($FI60="Y",0,INDEX(Capacity!$S$3:$T$258,MATCH(MOD(INDEX(Capacity!$V$3:$W$258,MATCH(INDEX($J60:$FE60,1,$FJ60),Capacity!$V$3:$V$258,0),2)+KY$9,255),Capacity!$S$3:$S$258,0),2)))</f>
        <v/>
      </c>
      <c r="KZ61" t="str">
        <f>IF(KZ60="","",IF($FI60="Y",0,INDEX(Capacity!$S$3:$T$258,MATCH(MOD(INDEX(Capacity!$V$3:$W$258,MATCH(INDEX($J60:$FE60,1,$FJ60),Capacity!$V$3:$V$258,0),2)+KZ$9,255),Capacity!$S$3:$S$258,0),2)))</f>
        <v/>
      </c>
      <c r="LA61" t="str">
        <f>IF(LA60="","",IF($FI60="Y",0,INDEX(Capacity!$S$3:$T$258,MATCH(MOD(INDEX(Capacity!$V$3:$W$258,MATCH(INDEX($J60:$FE60,1,$FJ60),Capacity!$V$3:$V$258,0),2)+LA$9,255),Capacity!$S$3:$S$258,0),2)))</f>
        <v/>
      </c>
      <c r="LB61" t="str">
        <f>IF(LB60="","",IF($FI60="Y",0,INDEX(Capacity!$S$3:$T$258,MATCH(MOD(INDEX(Capacity!$V$3:$W$258,MATCH(INDEX($J60:$FE60,1,$FJ60),Capacity!$V$3:$V$258,0),2)+LB$9,255),Capacity!$S$3:$S$258,0),2)))</f>
        <v/>
      </c>
      <c r="LC61" t="str">
        <f>IF(LC60="","",IF($FI60="Y",0,INDEX(Capacity!$S$3:$T$258,MATCH(MOD(INDEX(Capacity!$V$3:$W$258,MATCH(INDEX($J60:$FE60,1,$FJ60),Capacity!$V$3:$V$258,0),2)+LC$9,255),Capacity!$S$3:$S$258,0),2)))</f>
        <v/>
      </c>
      <c r="LD61" t="str">
        <f>IF(LD60="","",IF($FI60="Y",0,INDEX(Capacity!$S$3:$T$258,MATCH(MOD(INDEX(Capacity!$V$3:$W$258,MATCH(INDEX($J60:$FE60,1,$FJ60),Capacity!$V$3:$V$258,0),2)+LD$9,255),Capacity!$S$3:$S$258,0),2)))</f>
        <v/>
      </c>
      <c r="LE61" t="str">
        <f>IF(LE60="","",IF($FI60="Y",0,INDEX(Capacity!$S$3:$T$258,MATCH(MOD(INDEX(Capacity!$V$3:$W$258,MATCH(INDEX($J60:$FE60,1,$FJ60),Capacity!$V$3:$V$258,0),2)+LE$9,255),Capacity!$S$3:$S$258,0),2)))</f>
        <v/>
      </c>
      <c r="LF61" t="str">
        <f>IF(LF60="","",IF($FI60="Y",0,INDEX(Capacity!$S$3:$T$258,MATCH(MOD(INDEX(Capacity!$V$3:$W$258,MATCH(INDEX($J60:$FE60,1,$FJ60),Capacity!$V$3:$V$258,0),2)+LF$9,255),Capacity!$S$3:$S$258,0),2)))</f>
        <v/>
      </c>
      <c r="LG61" t="str">
        <f>IF(LG60="","",IF($FI60="Y",0,INDEX(Capacity!$S$3:$T$258,MATCH(MOD(INDEX(Capacity!$V$3:$W$258,MATCH(INDEX($J60:$FE60,1,$FJ60),Capacity!$V$3:$V$258,0),2)+LG$9,255),Capacity!$S$3:$S$258,0),2)))</f>
        <v/>
      </c>
      <c r="LH61" t="str">
        <f>IF(LH60="","",IF($FI60="Y",0,INDEX(Capacity!$S$3:$T$258,MATCH(MOD(INDEX(Capacity!$V$3:$W$258,MATCH(INDEX($J60:$FE60,1,$FJ60),Capacity!$V$3:$V$258,0),2)+LH$9,255),Capacity!$S$3:$S$258,0),2)))</f>
        <v/>
      </c>
    </row>
    <row r="62" spans="9:320" x14ac:dyDescent="0.25">
      <c r="I62" s="7">
        <f t="shared" si="26"/>
        <v>53</v>
      </c>
      <c r="J62" t="str">
        <f t="shared" si="58"/>
        <v/>
      </c>
      <c r="K62" t="str">
        <f t="shared" si="58"/>
        <v/>
      </c>
      <c r="L62" t="str">
        <f t="shared" si="58"/>
        <v/>
      </c>
      <c r="M62" t="str">
        <f t="shared" si="58"/>
        <v/>
      </c>
      <c r="N62" t="str">
        <f t="shared" si="58"/>
        <v/>
      </c>
      <c r="O62" t="str">
        <f t="shared" si="58"/>
        <v/>
      </c>
      <c r="P62" t="str">
        <f t="shared" si="58"/>
        <v/>
      </c>
      <c r="Q62" t="str">
        <f t="shared" si="58"/>
        <v/>
      </c>
      <c r="R62" t="str">
        <f t="shared" si="58"/>
        <v/>
      </c>
      <c r="S62" t="str">
        <f t="shared" si="58"/>
        <v/>
      </c>
      <c r="T62" t="str">
        <f t="shared" si="58"/>
        <v/>
      </c>
      <c r="U62" t="str">
        <f t="shared" si="58"/>
        <v/>
      </c>
      <c r="V62" t="str">
        <f t="shared" si="58"/>
        <v/>
      </c>
      <c r="W62" t="str">
        <f t="shared" si="58"/>
        <v/>
      </c>
      <c r="X62" t="str">
        <f t="shared" si="58"/>
        <v/>
      </c>
      <c r="Y62" t="str">
        <f t="shared" si="56"/>
        <v/>
      </c>
      <c r="Z62" t="str">
        <f t="shared" si="56"/>
        <v/>
      </c>
      <c r="AA62" t="str">
        <f t="shared" si="56"/>
        <v/>
      </c>
      <c r="AB62" t="str">
        <f t="shared" si="56"/>
        <v/>
      </c>
      <c r="AC62" t="str">
        <f t="shared" si="56"/>
        <v/>
      </c>
      <c r="AD62" t="str">
        <f t="shared" si="56"/>
        <v/>
      </c>
      <c r="AE62" t="str">
        <f t="shared" si="56"/>
        <v/>
      </c>
      <c r="AF62" t="str">
        <f t="shared" si="56"/>
        <v/>
      </c>
      <c r="AG62" t="str">
        <f t="shared" si="56"/>
        <v/>
      </c>
      <c r="AH62" t="str">
        <f t="shared" si="56"/>
        <v/>
      </c>
      <c r="AI62" t="str">
        <f t="shared" si="56"/>
        <v/>
      </c>
      <c r="AJ62" t="str">
        <f t="shared" si="56"/>
        <v/>
      </c>
      <c r="AK62" t="str">
        <f t="shared" si="56"/>
        <v/>
      </c>
      <c r="AL62" t="str">
        <f t="shared" si="56"/>
        <v/>
      </c>
      <c r="AM62" t="str">
        <f t="shared" si="56"/>
        <v/>
      </c>
      <c r="AN62" t="str">
        <f t="shared" si="56"/>
        <v/>
      </c>
      <c r="AO62" t="str">
        <f t="shared" si="60"/>
        <v/>
      </c>
      <c r="AP62" t="str">
        <f t="shared" si="60"/>
        <v/>
      </c>
      <c r="AQ62" t="str">
        <f t="shared" si="60"/>
        <v/>
      </c>
      <c r="AR62" t="str">
        <f t="shared" si="60"/>
        <v/>
      </c>
      <c r="AS62" t="str">
        <f t="shared" si="60"/>
        <v/>
      </c>
      <c r="AT62" t="str">
        <f t="shared" si="60"/>
        <v/>
      </c>
      <c r="AU62" t="str">
        <f t="shared" si="60"/>
        <v/>
      </c>
      <c r="AV62" t="str">
        <f t="shared" si="60"/>
        <v/>
      </c>
      <c r="AW62" t="str">
        <f t="shared" si="60"/>
        <v/>
      </c>
      <c r="AX62" t="str">
        <f t="shared" si="60"/>
        <v/>
      </c>
      <c r="AY62" t="str">
        <f t="shared" si="60"/>
        <v/>
      </c>
      <c r="AZ62" t="str">
        <f t="shared" si="60"/>
        <v/>
      </c>
      <c r="BA62" t="str">
        <f t="shared" si="60"/>
        <v/>
      </c>
      <c r="BB62" t="str">
        <f t="shared" si="60"/>
        <v/>
      </c>
      <c r="BC62" t="str">
        <f t="shared" si="60"/>
        <v/>
      </c>
      <c r="BD62" t="str">
        <f t="shared" si="60"/>
        <v/>
      </c>
      <c r="BE62" t="str">
        <f t="shared" si="64"/>
        <v/>
      </c>
      <c r="BF62" t="str">
        <f t="shared" si="62"/>
        <v/>
      </c>
      <c r="BG62" t="str">
        <f t="shared" si="62"/>
        <v/>
      </c>
      <c r="BH62" t="str">
        <f t="shared" si="62"/>
        <v/>
      </c>
      <c r="BI62" t="str">
        <f t="shared" si="62"/>
        <v/>
      </c>
      <c r="BJ62">
        <f t="shared" si="62"/>
        <v>0</v>
      </c>
      <c r="BK62">
        <f t="shared" si="62"/>
        <v>137</v>
      </c>
      <c r="BL62">
        <f t="shared" si="62"/>
        <v>157</v>
      </c>
      <c r="BM62">
        <f t="shared" si="62"/>
        <v>32</v>
      </c>
      <c r="BN62">
        <f t="shared" si="62"/>
        <v>22</v>
      </c>
      <c r="BO62">
        <f t="shared" si="62"/>
        <v>249</v>
      </c>
      <c r="BP62">
        <f t="shared" si="62"/>
        <v>103</v>
      </c>
      <c r="BQ62">
        <f t="shared" si="62"/>
        <v>107</v>
      </c>
      <c r="BR62">
        <f t="shared" si="62"/>
        <v>230</v>
      </c>
      <c r="BS62">
        <f t="shared" si="62"/>
        <v>108</v>
      </c>
      <c r="BT62">
        <f t="shared" si="62"/>
        <v>65</v>
      </c>
      <c r="BU62">
        <f t="shared" si="62"/>
        <v>0</v>
      </c>
      <c r="BV62">
        <f t="shared" si="67"/>
        <v>0</v>
      </c>
      <c r="BW62">
        <f t="shared" si="67"/>
        <v>0</v>
      </c>
      <c r="BX62">
        <f t="shared" si="67"/>
        <v>0</v>
      </c>
      <c r="BY62">
        <f t="shared" si="67"/>
        <v>0</v>
      </c>
      <c r="BZ62">
        <f t="shared" si="67"/>
        <v>0</v>
      </c>
      <c r="CA62">
        <f t="shared" si="67"/>
        <v>0</v>
      </c>
      <c r="CB62">
        <f t="shared" si="67"/>
        <v>0</v>
      </c>
      <c r="CC62">
        <f t="shared" si="67"/>
        <v>0</v>
      </c>
      <c r="CD62">
        <f t="shared" si="67"/>
        <v>0</v>
      </c>
      <c r="CE62">
        <f t="shared" si="67"/>
        <v>0</v>
      </c>
      <c r="CF62">
        <f t="shared" si="67"/>
        <v>0</v>
      </c>
      <c r="CG62">
        <f t="shared" si="67"/>
        <v>0</v>
      </c>
      <c r="CH62">
        <f t="shared" si="67"/>
        <v>0</v>
      </c>
      <c r="CI62">
        <f t="shared" si="67"/>
        <v>0</v>
      </c>
      <c r="CJ62">
        <f t="shared" si="67"/>
        <v>0</v>
      </c>
      <c r="CK62">
        <f t="shared" si="65"/>
        <v>0</v>
      </c>
      <c r="CL62">
        <f t="shared" si="59"/>
        <v>0</v>
      </c>
      <c r="CM62">
        <f t="shared" si="59"/>
        <v>0</v>
      </c>
      <c r="CN62">
        <f t="shared" si="59"/>
        <v>0</v>
      </c>
      <c r="CO62">
        <f t="shared" si="59"/>
        <v>0</v>
      </c>
      <c r="CP62">
        <f t="shared" si="59"/>
        <v>0</v>
      </c>
      <c r="CQ62">
        <f t="shared" si="59"/>
        <v>0</v>
      </c>
      <c r="CR62">
        <f t="shared" si="59"/>
        <v>0</v>
      </c>
      <c r="CS62">
        <f t="shared" si="59"/>
        <v>0</v>
      </c>
      <c r="CT62">
        <f t="shared" si="59"/>
        <v>0</v>
      </c>
      <c r="CU62">
        <f t="shared" si="59"/>
        <v>0</v>
      </c>
      <c r="CV62">
        <f t="shared" si="59"/>
        <v>0</v>
      </c>
      <c r="CW62">
        <f t="shared" si="59"/>
        <v>0</v>
      </c>
      <c r="CX62">
        <f t="shared" si="59"/>
        <v>0</v>
      </c>
      <c r="CY62">
        <f t="shared" si="59"/>
        <v>0</v>
      </c>
      <c r="CZ62">
        <f t="shared" si="59"/>
        <v>0</v>
      </c>
      <c r="DA62">
        <f t="shared" si="59"/>
        <v>0</v>
      </c>
      <c r="DB62">
        <f t="shared" si="61"/>
        <v>0</v>
      </c>
      <c r="DC62">
        <f t="shared" si="61"/>
        <v>0</v>
      </c>
      <c r="DD62">
        <f t="shared" si="61"/>
        <v>0</v>
      </c>
      <c r="DE62">
        <f t="shared" si="61"/>
        <v>0</v>
      </c>
      <c r="DF62">
        <f t="shared" si="57"/>
        <v>0</v>
      </c>
      <c r="DG62">
        <f t="shared" si="57"/>
        <v>0</v>
      </c>
      <c r="DH62">
        <f t="shared" si="57"/>
        <v>0</v>
      </c>
      <c r="DI62">
        <f t="shared" si="57"/>
        <v>0</v>
      </c>
      <c r="DJ62">
        <f t="shared" si="57"/>
        <v>0</v>
      </c>
      <c r="DK62">
        <f t="shared" si="57"/>
        <v>0</v>
      </c>
      <c r="DL62">
        <f t="shared" si="57"/>
        <v>0</v>
      </c>
      <c r="DM62">
        <f t="shared" si="57"/>
        <v>0</v>
      </c>
      <c r="DN62">
        <f t="shared" si="57"/>
        <v>0</v>
      </c>
      <c r="DO62">
        <f t="shared" si="57"/>
        <v>0</v>
      </c>
      <c r="DP62">
        <f t="shared" si="57"/>
        <v>0</v>
      </c>
      <c r="DQ62">
        <f t="shared" si="57"/>
        <v>0</v>
      </c>
      <c r="DR62">
        <f t="shared" si="57"/>
        <v>0</v>
      </c>
      <c r="DS62">
        <f t="shared" si="57"/>
        <v>0</v>
      </c>
      <c r="DT62">
        <f t="shared" si="57"/>
        <v>0</v>
      </c>
      <c r="DU62">
        <f t="shared" si="57"/>
        <v>0</v>
      </c>
      <c r="DV62">
        <f t="shared" si="57"/>
        <v>0</v>
      </c>
      <c r="DW62">
        <f t="shared" si="57"/>
        <v>0</v>
      </c>
      <c r="DX62">
        <f t="shared" si="63"/>
        <v>0</v>
      </c>
      <c r="DY62">
        <f t="shared" si="63"/>
        <v>0</v>
      </c>
      <c r="DZ62">
        <f t="shared" si="63"/>
        <v>0</v>
      </c>
      <c r="EA62">
        <f t="shared" si="63"/>
        <v>0</v>
      </c>
      <c r="EB62">
        <f t="shared" si="63"/>
        <v>0</v>
      </c>
      <c r="EC62">
        <f t="shared" si="63"/>
        <v>0</v>
      </c>
      <c r="ED62">
        <f t="shared" si="63"/>
        <v>0</v>
      </c>
      <c r="EE62">
        <f t="shared" si="63"/>
        <v>0</v>
      </c>
      <c r="EF62">
        <f t="shared" si="63"/>
        <v>0</v>
      </c>
      <c r="EG62">
        <f t="shared" si="63"/>
        <v>0</v>
      </c>
      <c r="EH62">
        <f t="shared" si="63"/>
        <v>0</v>
      </c>
      <c r="EI62">
        <f t="shared" si="63"/>
        <v>0</v>
      </c>
      <c r="EJ62">
        <f t="shared" si="66"/>
        <v>0</v>
      </c>
      <c r="EK62">
        <f t="shared" si="66"/>
        <v>0</v>
      </c>
      <c r="EL62">
        <f t="shared" si="66"/>
        <v>0</v>
      </c>
      <c r="EM62">
        <f t="shared" si="66"/>
        <v>0</v>
      </c>
      <c r="EN62">
        <f t="shared" si="66"/>
        <v>0</v>
      </c>
      <c r="EO62">
        <f t="shared" si="66"/>
        <v>0</v>
      </c>
      <c r="EP62">
        <f t="shared" si="66"/>
        <v>0</v>
      </c>
      <c r="EQ62">
        <f t="shared" si="66"/>
        <v>0</v>
      </c>
      <c r="ER62">
        <f t="shared" si="66"/>
        <v>0</v>
      </c>
      <c r="ES62">
        <f t="shared" si="66"/>
        <v>0</v>
      </c>
      <c r="ET62">
        <f t="shared" si="66"/>
        <v>0</v>
      </c>
      <c r="EU62">
        <f t="shared" si="66"/>
        <v>0</v>
      </c>
      <c r="EV62">
        <f t="shared" si="66"/>
        <v>0</v>
      </c>
      <c r="EW62">
        <f t="shared" si="66"/>
        <v>0</v>
      </c>
      <c r="EX62">
        <f t="shared" si="66"/>
        <v>0</v>
      </c>
      <c r="EY62">
        <f t="shared" si="66"/>
        <v>0</v>
      </c>
      <c r="EZ62">
        <f t="shared" si="66"/>
        <v>0</v>
      </c>
      <c r="FA62">
        <f t="shared" si="66"/>
        <v>0</v>
      </c>
      <c r="FB62">
        <f t="shared" si="66"/>
        <v>0</v>
      </c>
      <c r="FC62">
        <f t="shared" si="66"/>
        <v>0</v>
      </c>
      <c r="FD62">
        <f t="shared" si="66"/>
        <v>0</v>
      </c>
      <c r="FE62">
        <f t="shared" si="66"/>
        <v>0</v>
      </c>
      <c r="FG62" s="48" t="str">
        <f t="shared" si="27"/>
        <v/>
      </c>
      <c r="FI62" s="1" t="str">
        <f t="shared" si="24"/>
        <v/>
      </c>
      <c r="FJ62">
        <f t="shared" si="25"/>
        <v>54</v>
      </c>
      <c r="FK62">
        <f>FM8-FJ61+1</f>
        <v>-9</v>
      </c>
      <c r="FM62">
        <f>IF(FM61="","",IF($FI61="Y",0,INDEX(Capacity!$S$3:$T$258,MATCH(MOD(INDEX(Capacity!$V$3:$W$258,MATCH(INDEX($J61:$FE61,1,$FJ61),Capacity!$V$3:$V$258,0),2)+FM$9,255),Capacity!$S$3:$S$258,0),2)))</f>
        <v>154</v>
      </c>
      <c r="FN62">
        <f>IF(FN61="","",IF($FI61="Y",0,INDEX(Capacity!$S$3:$T$258,MATCH(MOD(INDEX(Capacity!$V$3:$W$258,MATCH(INDEX($J61:$FE61,1,$FJ61),Capacity!$V$3:$V$258,0),2)+FN$9,255),Capacity!$S$3:$S$258,0),2)))</f>
        <v>42</v>
      </c>
      <c r="FO62">
        <f>IF(FO61="","",IF($FI61="Y",0,INDEX(Capacity!$S$3:$T$258,MATCH(MOD(INDEX(Capacity!$V$3:$W$258,MATCH(INDEX($J61:$FE61,1,$FJ61),Capacity!$V$3:$V$258,0),2)+FO$9,255),Capacity!$S$3:$S$258,0),2)))</f>
        <v>242</v>
      </c>
      <c r="FP62">
        <f>IF(FP61="","",IF($FI61="Y",0,INDEX(Capacity!$S$3:$T$258,MATCH(MOD(INDEX(Capacity!$V$3:$W$258,MATCH(INDEX($J61:$FE61,1,$FJ61),Capacity!$V$3:$V$258,0),2)+FP$9,255),Capacity!$S$3:$S$258,0),2)))</f>
        <v>130</v>
      </c>
      <c r="FQ62">
        <f>IF(FQ61="","",IF($FI61="Y",0,INDEX(Capacity!$S$3:$T$258,MATCH(MOD(INDEX(Capacity!$V$3:$W$258,MATCH(INDEX($J61:$FE61,1,$FJ61),Capacity!$V$3:$V$258,0),2)+FQ$9,255),Capacity!$S$3:$S$258,0),2)))</f>
        <v>166</v>
      </c>
      <c r="FR62">
        <f>IF(FR61="","",IF($FI61="Y",0,INDEX(Capacity!$S$3:$T$258,MATCH(MOD(INDEX(Capacity!$V$3:$W$258,MATCH(INDEX($J61:$FE61,1,$FJ61),Capacity!$V$3:$V$258,0),2)+FR$9,255),Capacity!$S$3:$S$258,0),2)))</f>
        <v>58</v>
      </c>
      <c r="FS62">
        <f>IF(FS61="","",IF($FI61="Y",0,INDEX(Capacity!$S$3:$T$258,MATCH(MOD(INDEX(Capacity!$V$3:$W$258,MATCH(INDEX($J61:$FE61,1,$FJ61),Capacity!$V$3:$V$258,0),2)+FS$9,255),Capacity!$S$3:$S$258,0),2)))</f>
        <v>195</v>
      </c>
      <c r="FT62">
        <f>IF(FT61="","",IF($FI61="Y",0,INDEX(Capacity!$S$3:$T$258,MATCH(MOD(INDEX(Capacity!$V$3:$W$258,MATCH(INDEX($J61:$FE61,1,$FJ61),Capacity!$V$3:$V$258,0),2)+FT$9,255),Capacity!$S$3:$S$258,0),2)))</f>
        <v>89</v>
      </c>
      <c r="FU62">
        <f>IF(FU61="","",IF($FI61="Y",0,INDEX(Capacity!$S$3:$T$258,MATCH(MOD(INDEX(Capacity!$V$3:$W$258,MATCH(INDEX($J61:$FE61,1,$FJ61),Capacity!$V$3:$V$258,0),2)+FU$9,255),Capacity!$S$3:$S$258,0),2)))</f>
        <v>44</v>
      </c>
      <c r="FV62">
        <f>IF(FV61="","",IF($FI61="Y",0,INDEX(Capacity!$S$3:$T$258,MATCH(MOD(INDEX(Capacity!$V$3:$W$258,MATCH(INDEX($J61:$FE61,1,$FJ61),Capacity!$V$3:$V$258,0),2)+FV$9,255),Capacity!$S$3:$S$258,0),2)))</f>
        <v>171</v>
      </c>
      <c r="FW62">
        <f>IF(FW61="","",IF($FI61="Y",0,INDEX(Capacity!$S$3:$T$258,MATCH(MOD(INDEX(Capacity!$V$3:$W$258,MATCH(INDEX($J61:$FE61,1,$FJ61),Capacity!$V$3:$V$258,0),2)+FW$9,255),Capacity!$S$3:$S$258,0),2)))</f>
        <v>65</v>
      </c>
      <c r="FX62" t="str">
        <f>IF(FX61="","",IF($FI61="Y",0,INDEX(Capacity!$S$3:$T$258,MATCH(MOD(INDEX(Capacity!$V$3:$W$258,MATCH(INDEX($J61:$FE61,1,$FJ61),Capacity!$V$3:$V$258,0),2)+FX$9,255),Capacity!$S$3:$S$258,0),2)))</f>
        <v/>
      </c>
      <c r="FY62" t="str">
        <f>IF(FY61="","",IF($FI61="Y",0,INDEX(Capacity!$S$3:$T$258,MATCH(MOD(INDEX(Capacity!$V$3:$W$258,MATCH(INDEX($J61:$FE61,1,$FJ61),Capacity!$V$3:$V$258,0),2)+FY$9,255),Capacity!$S$3:$S$258,0),2)))</f>
        <v/>
      </c>
      <c r="FZ62" t="str">
        <f>IF(FZ61="","",IF($FI61="Y",0,INDEX(Capacity!$S$3:$T$258,MATCH(MOD(INDEX(Capacity!$V$3:$W$258,MATCH(INDEX($J61:$FE61,1,$FJ61),Capacity!$V$3:$V$258,0),2)+FZ$9,255),Capacity!$S$3:$S$258,0),2)))</f>
        <v/>
      </c>
      <c r="GA62" t="str">
        <f>IF(GA61="","",IF($FI61="Y",0,INDEX(Capacity!$S$3:$T$258,MATCH(MOD(INDEX(Capacity!$V$3:$W$258,MATCH(INDEX($J61:$FE61,1,$FJ61),Capacity!$V$3:$V$258,0),2)+GA$9,255),Capacity!$S$3:$S$258,0),2)))</f>
        <v/>
      </c>
      <c r="GB62" t="str">
        <f>IF(GB61="","",IF($FI61="Y",0,INDEX(Capacity!$S$3:$T$258,MATCH(MOD(INDEX(Capacity!$V$3:$W$258,MATCH(INDEX($J61:$FE61,1,$FJ61),Capacity!$V$3:$V$258,0),2)+GB$9,255),Capacity!$S$3:$S$258,0),2)))</f>
        <v/>
      </c>
      <c r="GC62" t="str">
        <f>IF(GC61="","",IF($FI61="Y",0,INDEX(Capacity!$S$3:$T$258,MATCH(MOD(INDEX(Capacity!$V$3:$W$258,MATCH(INDEX($J61:$FE61,1,$FJ61),Capacity!$V$3:$V$258,0),2)+GC$9,255),Capacity!$S$3:$S$258,0),2)))</f>
        <v/>
      </c>
      <c r="GD62" t="str">
        <f>IF(GD61="","",IF($FI61="Y",0,INDEX(Capacity!$S$3:$T$258,MATCH(MOD(INDEX(Capacity!$V$3:$W$258,MATCH(INDEX($J61:$FE61,1,$FJ61),Capacity!$V$3:$V$258,0),2)+GD$9,255),Capacity!$S$3:$S$258,0),2)))</f>
        <v/>
      </c>
      <c r="GE62" t="str">
        <f>IF(GE61="","",IF($FI61="Y",0,INDEX(Capacity!$S$3:$T$258,MATCH(MOD(INDEX(Capacity!$V$3:$W$258,MATCH(INDEX($J61:$FE61,1,$FJ61),Capacity!$V$3:$V$258,0),2)+GE$9,255),Capacity!$S$3:$S$258,0),2)))</f>
        <v/>
      </c>
      <c r="GF62" t="str">
        <f>IF(GF61="","",IF($FI61="Y",0,INDEX(Capacity!$S$3:$T$258,MATCH(MOD(INDEX(Capacity!$V$3:$W$258,MATCH(INDEX($J61:$FE61,1,$FJ61),Capacity!$V$3:$V$258,0),2)+GF$9,255),Capacity!$S$3:$S$258,0),2)))</f>
        <v/>
      </c>
      <c r="GG62" t="str">
        <f>IF(GG61="","",IF($FI61="Y",0,INDEX(Capacity!$S$3:$T$258,MATCH(MOD(INDEX(Capacity!$V$3:$W$258,MATCH(INDEX($J61:$FE61,1,$FJ61),Capacity!$V$3:$V$258,0),2)+GG$9,255),Capacity!$S$3:$S$258,0),2)))</f>
        <v/>
      </c>
      <c r="GH62" t="str">
        <f>IF(GH61="","",IF($FI61="Y",0,INDEX(Capacity!$S$3:$T$258,MATCH(MOD(INDEX(Capacity!$V$3:$W$258,MATCH(INDEX($J61:$FE61,1,$FJ61),Capacity!$V$3:$V$258,0),2)+GH$9,255),Capacity!$S$3:$S$258,0),2)))</f>
        <v/>
      </c>
      <c r="GI62" t="str">
        <f>IF(GI61="","",IF($FI61="Y",0,INDEX(Capacity!$S$3:$T$258,MATCH(MOD(INDEX(Capacity!$V$3:$W$258,MATCH(INDEX($J61:$FE61,1,$FJ61),Capacity!$V$3:$V$258,0),2)+GI$9,255),Capacity!$S$3:$S$258,0),2)))</f>
        <v/>
      </c>
      <c r="GJ62" t="str">
        <f>IF(GJ61="","",IF($FI61="Y",0,INDEX(Capacity!$S$3:$T$258,MATCH(MOD(INDEX(Capacity!$V$3:$W$258,MATCH(INDEX($J61:$FE61,1,$FJ61),Capacity!$V$3:$V$258,0),2)+GJ$9,255),Capacity!$S$3:$S$258,0),2)))</f>
        <v/>
      </c>
      <c r="GK62" t="str">
        <f>IF(GK61="","",IF($FI61="Y",0,INDEX(Capacity!$S$3:$T$258,MATCH(MOD(INDEX(Capacity!$V$3:$W$258,MATCH(INDEX($J61:$FE61,1,$FJ61),Capacity!$V$3:$V$258,0),2)+GK$9,255),Capacity!$S$3:$S$258,0),2)))</f>
        <v/>
      </c>
      <c r="GL62" t="str">
        <f>IF(GL61="","",IF($FI61="Y",0,INDEX(Capacity!$S$3:$T$258,MATCH(MOD(INDEX(Capacity!$V$3:$W$258,MATCH(INDEX($J61:$FE61,1,$FJ61),Capacity!$V$3:$V$258,0),2)+GL$9,255),Capacity!$S$3:$S$258,0),2)))</f>
        <v/>
      </c>
      <c r="GM62" t="str">
        <f>IF(GM61="","",IF($FI61="Y",0,INDEX(Capacity!$S$3:$T$258,MATCH(MOD(INDEX(Capacity!$V$3:$W$258,MATCH(INDEX($J61:$FE61,1,$FJ61),Capacity!$V$3:$V$258,0),2)+GM$9,255),Capacity!$S$3:$S$258,0),2)))</f>
        <v/>
      </c>
      <c r="GN62" t="str">
        <f>IF(GN61="","",IF($FI61="Y",0,INDEX(Capacity!$S$3:$T$258,MATCH(MOD(INDEX(Capacity!$V$3:$W$258,MATCH(INDEX($J61:$FE61,1,$FJ61),Capacity!$V$3:$V$258,0),2)+GN$9,255),Capacity!$S$3:$S$258,0),2)))</f>
        <v/>
      </c>
      <c r="GO62" t="str">
        <f>IF(GO61="","",IF($FI61="Y",0,INDEX(Capacity!$S$3:$T$258,MATCH(MOD(INDEX(Capacity!$V$3:$W$258,MATCH(INDEX($J61:$FE61,1,$FJ61),Capacity!$V$3:$V$258,0),2)+GO$9,255),Capacity!$S$3:$S$258,0),2)))</f>
        <v/>
      </c>
      <c r="GP62" t="str">
        <f>IF(GP61="","",IF($FI61="Y",0,INDEX(Capacity!$S$3:$T$258,MATCH(MOD(INDEX(Capacity!$V$3:$W$258,MATCH(INDEX($J61:$FE61,1,$FJ61),Capacity!$V$3:$V$258,0),2)+GP$9,255),Capacity!$S$3:$S$258,0),2)))</f>
        <v/>
      </c>
      <c r="GQ62" t="str">
        <f>IF(GQ61="","",IF($FI61="Y",0,INDEX(Capacity!$S$3:$T$258,MATCH(MOD(INDEX(Capacity!$V$3:$W$258,MATCH(INDEX($J61:$FE61,1,$FJ61),Capacity!$V$3:$V$258,0),2)+GQ$9,255),Capacity!$S$3:$S$258,0),2)))</f>
        <v/>
      </c>
      <c r="GR62" t="str">
        <f>IF(GR61="","",IF($FI61="Y",0,INDEX(Capacity!$S$3:$T$258,MATCH(MOD(INDEX(Capacity!$V$3:$W$258,MATCH(INDEX($J61:$FE61,1,$FJ61),Capacity!$V$3:$V$258,0),2)+GR$9,255),Capacity!$S$3:$S$258,0),2)))</f>
        <v/>
      </c>
      <c r="GS62" t="str">
        <f>IF(GS61="","",IF($FI61="Y",0,INDEX(Capacity!$S$3:$T$258,MATCH(MOD(INDEX(Capacity!$V$3:$W$258,MATCH(INDEX($J61:$FE61,1,$FJ61),Capacity!$V$3:$V$258,0),2)+GS$9,255),Capacity!$S$3:$S$258,0),2)))</f>
        <v/>
      </c>
      <c r="GT62" t="str">
        <f>IF(GT61="","",IF($FI61="Y",0,INDEX(Capacity!$S$3:$T$258,MATCH(MOD(INDEX(Capacity!$V$3:$W$258,MATCH(INDEX($J61:$FE61,1,$FJ61),Capacity!$V$3:$V$258,0),2)+GT$9,255),Capacity!$S$3:$S$258,0),2)))</f>
        <v/>
      </c>
      <c r="GU62" t="str">
        <f>IF(GU61="","",IF($FI61="Y",0,INDEX(Capacity!$S$3:$T$258,MATCH(MOD(INDEX(Capacity!$V$3:$W$258,MATCH(INDEX($J61:$FE61,1,$FJ61),Capacity!$V$3:$V$258,0),2)+GU$9,255),Capacity!$S$3:$S$258,0),2)))</f>
        <v/>
      </c>
      <c r="GV62" t="str">
        <f>IF(GV61="","",IF($FI61="Y",0,INDEX(Capacity!$S$3:$T$258,MATCH(MOD(INDEX(Capacity!$V$3:$W$258,MATCH(INDEX($J61:$FE61,1,$FJ61),Capacity!$V$3:$V$258,0),2)+GV$9,255),Capacity!$S$3:$S$258,0),2)))</f>
        <v/>
      </c>
      <c r="GW62" t="str">
        <f>IF(GW61="","",IF($FI61="Y",0,INDEX(Capacity!$S$3:$T$258,MATCH(MOD(INDEX(Capacity!$V$3:$W$258,MATCH(INDEX($J61:$FE61,1,$FJ61),Capacity!$V$3:$V$258,0),2)+GW$9,255),Capacity!$S$3:$S$258,0),2)))</f>
        <v/>
      </c>
      <c r="GX62" t="str">
        <f>IF(GX61="","",IF($FI61="Y",0,INDEX(Capacity!$S$3:$T$258,MATCH(MOD(INDEX(Capacity!$V$3:$W$258,MATCH(INDEX($J61:$FE61,1,$FJ61),Capacity!$V$3:$V$258,0),2)+GX$9,255),Capacity!$S$3:$S$258,0),2)))</f>
        <v/>
      </c>
      <c r="GY62" t="str">
        <f>IF(GY61="","",IF($FI61="Y",0,INDEX(Capacity!$S$3:$T$258,MATCH(MOD(INDEX(Capacity!$V$3:$W$258,MATCH(INDEX($J61:$FE61,1,$FJ61),Capacity!$V$3:$V$258,0),2)+GY$9,255),Capacity!$S$3:$S$258,0),2)))</f>
        <v/>
      </c>
      <c r="GZ62" t="str">
        <f>IF(GZ61="","",IF($FI61="Y",0,INDEX(Capacity!$S$3:$T$258,MATCH(MOD(INDEX(Capacity!$V$3:$W$258,MATCH(INDEX($J61:$FE61,1,$FJ61),Capacity!$V$3:$V$258,0),2)+GZ$9,255),Capacity!$S$3:$S$258,0),2)))</f>
        <v/>
      </c>
      <c r="HA62" t="str">
        <f>IF(HA61="","",IF($FI61="Y",0,INDEX(Capacity!$S$3:$T$258,MATCH(MOD(INDEX(Capacity!$V$3:$W$258,MATCH(INDEX($J61:$FE61,1,$FJ61),Capacity!$V$3:$V$258,0),2)+HA$9,255),Capacity!$S$3:$S$258,0),2)))</f>
        <v/>
      </c>
      <c r="HB62" t="str">
        <f>IF(HB61="","",IF($FI61="Y",0,INDEX(Capacity!$S$3:$T$258,MATCH(MOD(INDEX(Capacity!$V$3:$W$258,MATCH(INDEX($J61:$FE61,1,$FJ61),Capacity!$V$3:$V$258,0),2)+HB$9,255),Capacity!$S$3:$S$258,0),2)))</f>
        <v/>
      </c>
      <c r="HC62" t="str">
        <f>IF(HC61="","",IF($FI61="Y",0,INDEX(Capacity!$S$3:$T$258,MATCH(MOD(INDEX(Capacity!$V$3:$W$258,MATCH(INDEX($J61:$FE61,1,$FJ61),Capacity!$V$3:$V$258,0),2)+HC$9,255),Capacity!$S$3:$S$258,0),2)))</f>
        <v/>
      </c>
      <c r="HD62" t="str">
        <f>IF(HD61="","",IF($FI61="Y",0,INDEX(Capacity!$S$3:$T$258,MATCH(MOD(INDEX(Capacity!$V$3:$W$258,MATCH(INDEX($J61:$FE61,1,$FJ61),Capacity!$V$3:$V$258,0),2)+HD$9,255),Capacity!$S$3:$S$258,0),2)))</f>
        <v/>
      </c>
      <c r="HE62" t="str">
        <f>IF(HE61="","",IF($FI61="Y",0,INDEX(Capacity!$S$3:$T$258,MATCH(MOD(INDEX(Capacity!$V$3:$W$258,MATCH(INDEX($J61:$FE61,1,$FJ61),Capacity!$V$3:$V$258,0),2)+HE$9,255),Capacity!$S$3:$S$258,0),2)))</f>
        <v/>
      </c>
      <c r="HF62" t="str">
        <f>IF(HF61="","",IF($FI61="Y",0,INDEX(Capacity!$S$3:$T$258,MATCH(MOD(INDEX(Capacity!$V$3:$W$258,MATCH(INDEX($J61:$FE61,1,$FJ61),Capacity!$V$3:$V$258,0),2)+HF$9,255),Capacity!$S$3:$S$258,0),2)))</f>
        <v/>
      </c>
      <c r="HG62" t="str">
        <f>IF(HG61="","",IF($FI61="Y",0,INDEX(Capacity!$S$3:$T$258,MATCH(MOD(INDEX(Capacity!$V$3:$W$258,MATCH(INDEX($J61:$FE61,1,$FJ61),Capacity!$V$3:$V$258,0),2)+HG$9,255),Capacity!$S$3:$S$258,0),2)))</f>
        <v/>
      </c>
      <c r="HH62" t="str">
        <f>IF(HH61="","",IF($FI61="Y",0,INDEX(Capacity!$S$3:$T$258,MATCH(MOD(INDEX(Capacity!$V$3:$W$258,MATCH(INDEX($J61:$FE61,1,$FJ61),Capacity!$V$3:$V$258,0),2)+HH$9,255),Capacity!$S$3:$S$258,0),2)))</f>
        <v/>
      </c>
      <c r="HI62" t="str">
        <f>IF(HI61="","",IF($FI61="Y",0,INDEX(Capacity!$S$3:$T$258,MATCH(MOD(INDEX(Capacity!$V$3:$W$258,MATCH(INDEX($J61:$FE61,1,$FJ61),Capacity!$V$3:$V$258,0),2)+HI$9,255),Capacity!$S$3:$S$258,0),2)))</f>
        <v/>
      </c>
      <c r="HJ62" t="str">
        <f>IF(HJ61="","",IF($FI61="Y",0,INDEX(Capacity!$S$3:$T$258,MATCH(MOD(INDEX(Capacity!$V$3:$W$258,MATCH(INDEX($J61:$FE61,1,$FJ61),Capacity!$V$3:$V$258,0),2)+HJ$9,255),Capacity!$S$3:$S$258,0),2)))</f>
        <v/>
      </c>
      <c r="HK62" t="str">
        <f>IF(HK61="","",IF($FI61="Y",0,INDEX(Capacity!$S$3:$T$258,MATCH(MOD(INDEX(Capacity!$V$3:$W$258,MATCH(INDEX($J61:$FE61,1,$FJ61),Capacity!$V$3:$V$258,0),2)+HK$9,255),Capacity!$S$3:$S$258,0),2)))</f>
        <v/>
      </c>
      <c r="HL62" t="str">
        <f>IF(HL61="","",IF($FI61="Y",0,INDEX(Capacity!$S$3:$T$258,MATCH(MOD(INDEX(Capacity!$V$3:$W$258,MATCH(INDEX($J61:$FE61,1,$FJ61),Capacity!$V$3:$V$258,0),2)+HL$9,255),Capacity!$S$3:$S$258,0),2)))</f>
        <v/>
      </c>
      <c r="HM62" t="str">
        <f>IF(HM61="","",IF($FI61="Y",0,INDEX(Capacity!$S$3:$T$258,MATCH(MOD(INDEX(Capacity!$V$3:$W$258,MATCH(INDEX($J61:$FE61,1,$FJ61),Capacity!$V$3:$V$258,0),2)+HM$9,255),Capacity!$S$3:$S$258,0),2)))</f>
        <v/>
      </c>
      <c r="HN62" t="str">
        <f>IF(HN61="","",IF($FI61="Y",0,INDEX(Capacity!$S$3:$T$258,MATCH(MOD(INDEX(Capacity!$V$3:$W$258,MATCH(INDEX($J61:$FE61,1,$FJ61),Capacity!$V$3:$V$258,0),2)+HN$9,255),Capacity!$S$3:$S$258,0),2)))</f>
        <v/>
      </c>
      <c r="HO62" t="str">
        <f>IF(HO61="","",IF($FI61="Y",0,INDEX(Capacity!$S$3:$T$258,MATCH(MOD(INDEX(Capacity!$V$3:$W$258,MATCH(INDEX($J61:$FE61,1,$FJ61),Capacity!$V$3:$V$258,0),2)+HO$9,255),Capacity!$S$3:$S$258,0),2)))</f>
        <v/>
      </c>
      <c r="HP62" t="str">
        <f>IF(HP61="","",IF($FI61="Y",0,INDEX(Capacity!$S$3:$T$258,MATCH(MOD(INDEX(Capacity!$V$3:$W$258,MATCH(INDEX($J61:$FE61,1,$FJ61),Capacity!$V$3:$V$258,0),2)+HP$9,255),Capacity!$S$3:$S$258,0),2)))</f>
        <v/>
      </c>
      <c r="HQ62" t="str">
        <f>IF(HQ61="","",IF($FI61="Y",0,INDEX(Capacity!$S$3:$T$258,MATCH(MOD(INDEX(Capacity!$V$3:$W$258,MATCH(INDEX($J61:$FE61,1,$FJ61),Capacity!$V$3:$V$258,0),2)+HQ$9,255),Capacity!$S$3:$S$258,0),2)))</f>
        <v/>
      </c>
      <c r="HR62" t="str">
        <f>IF(HR61="","",IF($FI61="Y",0,INDEX(Capacity!$S$3:$T$258,MATCH(MOD(INDEX(Capacity!$V$3:$W$258,MATCH(INDEX($J61:$FE61,1,$FJ61),Capacity!$V$3:$V$258,0),2)+HR$9,255),Capacity!$S$3:$S$258,0),2)))</f>
        <v/>
      </c>
      <c r="HS62" t="str">
        <f>IF(HS61="","",IF($FI61="Y",0,INDEX(Capacity!$S$3:$T$258,MATCH(MOD(INDEX(Capacity!$V$3:$W$258,MATCH(INDEX($J61:$FE61,1,$FJ61),Capacity!$V$3:$V$258,0),2)+HS$9,255),Capacity!$S$3:$S$258,0),2)))</f>
        <v/>
      </c>
      <c r="HT62" t="str">
        <f>IF(HT61="","",IF($FI61="Y",0,INDEX(Capacity!$S$3:$T$258,MATCH(MOD(INDEX(Capacity!$V$3:$W$258,MATCH(INDEX($J61:$FE61,1,$FJ61),Capacity!$V$3:$V$258,0),2)+HT$9,255),Capacity!$S$3:$S$258,0),2)))</f>
        <v/>
      </c>
      <c r="HU62" t="str">
        <f>IF(HU61="","",IF($FI61="Y",0,INDEX(Capacity!$S$3:$T$258,MATCH(MOD(INDEX(Capacity!$V$3:$W$258,MATCH(INDEX($J61:$FE61,1,$FJ61),Capacity!$V$3:$V$258,0),2)+HU$9,255),Capacity!$S$3:$S$258,0),2)))</f>
        <v/>
      </c>
      <c r="HV62" t="str">
        <f>IF(HV61="","",IF($FI61="Y",0,INDEX(Capacity!$S$3:$T$258,MATCH(MOD(INDEX(Capacity!$V$3:$W$258,MATCH(INDEX($J61:$FE61,1,$FJ61),Capacity!$V$3:$V$258,0),2)+HV$9,255),Capacity!$S$3:$S$258,0),2)))</f>
        <v/>
      </c>
      <c r="HW62" t="str">
        <f>IF(HW61="","",IF($FI61="Y",0,INDEX(Capacity!$S$3:$T$258,MATCH(MOD(INDEX(Capacity!$V$3:$W$258,MATCH(INDEX($J61:$FE61,1,$FJ61),Capacity!$V$3:$V$258,0),2)+HW$9,255),Capacity!$S$3:$S$258,0),2)))</f>
        <v/>
      </c>
      <c r="HX62" t="str">
        <f>IF(HX61="","",IF($FI61="Y",0,INDEX(Capacity!$S$3:$T$258,MATCH(MOD(INDEX(Capacity!$V$3:$W$258,MATCH(INDEX($J61:$FE61,1,$FJ61),Capacity!$V$3:$V$258,0),2)+HX$9,255),Capacity!$S$3:$S$258,0),2)))</f>
        <v/>
      </c>
      <c r="HY62" t="str">
        <f>IF(HY61="","",IF($FI61="Y",0,INDEX(Capacity!$S$3:$T$258,MATCH(MOD(INDEX(Capacity!$V$3:$W$258,MATCH(INDEX($J61:$FE61,1,$FJ61),Capacity!$V$3:$V$258,0),2)+HY$9,255),Capacity!$S$3:$S$258,0),2)))</f>
        <v/>
      </c>
      <c r="HZ62" t="str">
        <f>IF(HZ61="","",IF($FI61="Y",0,INDEX(Capacity!$S$3:$T$258,MATCH(MOD(INDEX(Capacity!$V$3:$W$258,MATCH(INDEX($J61:$FE61,1,$FJ61),Capacity!$V$3:$V$258,0),2)+HZ$9,255),Capacity!$S$3:$S$258,0),2)))</f>
        <v/>
      </c>
      <c r="IA62" t="str">
        <f>IF(IA61="","",IF($FI61="Y",0,INDEX(Capacity!$S$3:$T$258,MATCH(MOD(INDEX(Capacity!$V$3:$W$258,MATCH(INDEX($J61:$FE61,1,$FJ61),Capacity!$V$3:$V$258,0),2)+IA$9,255),Capacity!$S$3:$S$258,0),2)))</f>
        <v/>
      </c>
      <c r="IB62" t="str">
        <f>IF(IB61="","",IF($FI61="Y",0,INDEX(Capacity!$S$3:$T$258,MATCH(MOD(INDEX(Capacity!$V$3:$W$258,MATCH(INDEX($J61:$FE61,1,$FJ61),Capacity!$V$3:$V$258,0),2)+IB$9,255),Capacity!$S$3:$S$258,0),2)))</f>
        <v/>
      </c>
      <c r="IC62" t="str">
        <f>IF(IC61="","",IF($FI61="Y",0,INDEX(Capacity!$S$3:$T$258,MATCH(MOD(INDEX(Capacity!$V$3:$W$258,MATCH(INDEX($J61:$FE61,1,$FJ61),Capacity!$V$3:$V$258,0),2)+IC$9,255),Capacity!$S$3:$S$258,0),2)))</f>
        <v/>
      </c>
      <c r="ID62" t="str">
        <f>IF(ID61="","",IF($FI61="Y",0,INDEX(Capacity!$S$3:$T$258,MATCH(MOD(INDEX(Capacity!$V$3:$W$258,MATCH(INDEX($J61:$FE61,1,$FJ61),Capacity!$V$3:$V$258,0),2)+ID$9,255),Capacity!$S$3:$S$258,0),2)))</f>
        <v/>
      </c>
      <c r="IE62" t="str">
        <f>IF(IE61="","",IF($FI61="Y",0,INDEX(Capacity!$S$3:$T$258,MATCH(MOD(INDEX(Capacity!$V$3:$W$258,MATCH(INDEX($J61:$FE61,1,$FJ61),Capacity!$V$3:$V$258,0),2)+IE$9,255),Capacity!$S$3:$S$258,0),2)))</f>
        <v/>
      </c>
      <c r="IF62" t="str">
        <f>IF(IF61="","",IF($FI61="Y",0,INDEX(Capacity!$S$3:$T$258,MATCH(MOD(INDEX(Capacity!$V$3:$W$258,MATCH(INDEX($J61:$FE61,1,$FJ61),Capacity!$V$3:$V$258,0),2)+IF$9,255),Capacity!$S$3:$S$258,0),2)))</f>
        <v/>
      </c>
      <c r="IG62" t="str">
        <f>IF(IG61="","",IF($FI61="Y",0,INDEX(Capacity!$S$3:$T$258,MATCH(MOD(INDEX(Capacity!$V$3:$W$258,MATCH(INDEX($J61:$FE61,1,$FJ61),Capacity!$V$3:$V$258,0),2)+IG$9,255),Capacity!$S$3:$S$258,0),2)))</f>
        <v/>
      </c>
      <c r="IH62" t="str">
        <f>IF(IH61="","",IF($FI61="Y",0,INDEX(Capacity!$S$3:$T$258,MATCH(MOD(INDEX(Capacity!$V$3:$W$258,MATCH(INDEX($J61:$FE61,1,$FJ61),Capacity!$V$3:$V$258,0),2)+IH$9,255),Capacity!$S$3:$S$258,0),2)))</f>
        <v/>
      </c>
      <c r="II62" t="str">
        <f>IF(II61="","",IF($FI61="Y",0,INDEX(Capacity!$S$3:$T$258,MATCH(MOD(INDEX(Capacity!$V$3:$W$258,MATCH(INDEX($J61:$FE61,1,$FJ61),Capacity!$V$3:$V$258,0),2)+II$9,255),Capacity!$S$3:$S$258,0),2)))</f>
        <v/>
      </c>
      <c r="IJ62" t="str">
        <f>IF(IJ61="","",IF($FI61="Y",0,INDEX(Capacity!$S$3:$T$258,MATCH(MOD(INDEX(Capacity!$V$3:$W$258,MATCH(INDEX($J61:$FE61,1,$FJ61),Capacity!$V$3:$V$258,0),2)+IJ$9,255),Capacity!$S$3:$S$258,0),2)))</f>
        <v/>
      </c>
      <c r="IK62" t="str">
        <f>IF(IK61="","",IF($FI61="Y",0,INDEX(Capacity!$S$3:$T$258,MATCH(MOD(INDEX(Capacity!$V$3:$W$258,MATCH(INDEX($J61:$FE61,1,$FJ61),Capacity!$V$3:$V$258,0),2)+IK$9,255),Capacity!$S$3:$S$258,0),2)))</f>
        <v/>
      </c>
      <c r="IL62" t="str">
        <f>IF(IL61="","",IF($FI61="Y",0,INDEX(Capacity!$S$3:$T$258,MATCH(MOD(INDEX(Capacity!$V$3:$W$258,MATCH(INDEX($J61:$FE61,1,$FJ61),Capacity!$V$3:$V$258,0),2)+IL$9,255),Capacity!$S$3:$S$258,0),2)))</f>
        <v/>
      </c>
      <c r="IM62" t="str">
        <f>IF(IM61="","",IF($FI61="Y",0,INDEX(Capacity!$S$3:$T$258,MATCH(MOD(INDEX(Capacity!$V$3:$W$258,MATCH(INDEX($J61:$FE61,1,$FJ61),Capacity!$V$3:$V$258,0),2)+IM$9,255),Capacity!$S$3:$S$258,0),2)))</f>
        <v/>
      </c>
      <c r="IN62" t="str">
        <f>IF(IN61="","",IF($FI61="Y",0,INDEX(Capacity!$S$3:$T$258,MATCH(MOD(INDEX(Capacity!$V$3:$W$258,MATCH(INDEX($J61:$FE61,1,$FJ61),Capacity!$V$3:$V$258,0),2)+IN$9,255),Capacity!$S$3:$S$258,0),2)))</f>
        <v/>
      </c>
      <c r="IO62" t="str">
        <f>IF(IO61="","",IF($FI61="Y",0,INDEX(Capacity!$S$3:$T$258,MATCH(MOD(INDEX(Capacity!$V$3:$W$258,MATCH(INDEX($J61:$FE61,1,$FJ61),Capacity!$V$3:$V$258,0),2)+IO$9,255),Capacity!$S$3:$S$258,0),2)))</f>
        <v/>
      </c>
      <c r="IP62" t="str">
        <f>IF(IP61="","",IF($FI61="Y",0,INDEX(Capacity!$S$3:$T$258,MATCH(MOD(INDEX(Capacity!$V$3:$W$258,MATCH(INDEX($J61:$FE61,1,$FJ61),Capacity!$V$3:$V$258,0),2)+IP$9,255),Capacity!$S$3:$S$258,0),2)))</f>
        <v/>
      </c>
      <c r="IQ62" t="str">
        <f>IF(IQ61="","",IF($FI61="Y",0,INDEX(Capacity!$S$3:$T$258,MATCH(MOD(INDEX(Capacity!$V$3:$W$258,MATCH(INDEX($J61:$FE61,1,$FJ61),Capacity!$V$3:$V$258,0),2)+IQ$9,255),Capacity!$S$3:$S$258,0),2)))</f>
        <v/>
      </c>
      <c r="IR62" t="str">
        <f>IF(IR61="","",IF($FI61="Y",0,INDEX(Capacity!$S$3:$T$258,MATCH(MOD(INDEX(Capacity!$V$3:$W$258,MATCH(INDEX($J61:$FE61,1,$FJ61),Capacity!$V$3:$V$258,0),2)+IR$9,255),Capacity!$S$3:$S$258,0),2)))</f>
        <v/>
      </c>
      <c r="IS62" t="str">
        <f>IF(IS61="","",IF($FI61="Y",0,INDEX(Capacity!$S$3:$T$258,MATCH(MOD(INDEX(Capacity!$V$3:$W$258,MATCH(INDEX($J61:$FE61,1,$FJ61),Capacity!$V$3:$V$258,0),2)+IS$9,255),Capacity!$S$3:$S$258,0),2)))</f>
        <v/>
      </c>
      <c r="IT62" t="str">
        <f>IF(IT61="","",IF($FI61="Y",0,INDEX(Capacity!$S$3:$T$258,MATCH(MOD(INDEX(Capacity!$V$3:$W$258,MATCH(INDEX($J61:$FE61,1,$FJ61),Capacity!$V$3:$V$258,0),2)+IT$9,255),Capacity!$S$3:$S$258,0),2)))</f>
        <v/>
      </c>
      <c r="IU62" t="str">
        <f>IF(IU61="","",IF($FI61="Y",0,INDEX(Capacity!$S$3:$T$258,MATCH(MOD(INDEX(Capacity!$V$3:$W$258,MATCH(INDEX($J61:$FE61,1,$FJ61),Capacity!$V$3:$V$258,0),2)+IU$9,255),Capacity!$S$3:$S$258,0),2)))</f>
        <v/>
      </c>
      <c r="IV62" t="str">
        <f>IF(IV61="","",IF($FI61="Y",0,INDEX(Capacity!$S$3:$T$258,MATCH(MOD(INDEX(Capacity!$V$3:$W$258,MATCH(INDEX($J61:$FE61,1,$FJ61),Capacity!$V$3:$V$258,0),2)+IV$9,255),Capacity!$S$3:$S$258,0),2)))</f>
        <v/>
      </c>
      <c r="IW62" t="str">
        <f>IF(IW61="","",IF($FI61="Y",0,INDEX(Capacity!$S$3:$T$258,MATCH(MOD(INDEX(Capacity!$V$3:$W$258,MATCH(INDEX($J61:$FE61,1,$FJ61),Capacity!$V$3:$V$258,0),2)+IW$9,255),Capacity!$S$3:$S$258,0),2)))</f>
        <v/>
      </c>
      <c r="IX62" t="str">
        <f>IF(IX61="","",IF($FI61="Y",0,INDEX(Capacity!$S$3:$T$258,MATCH(MOD(INDEX(Capacity!$V$3:$W$258,MATCH(INDEX($J61:$FE61,1,$FJ61),Capacity!$V$3:$V$258,0),2)+IX$9,255),Capacity!$S$3:$S$258,0),2)))</f>
        <v/>
      </c>
      <c r="IY62" t="str">
        <f>IF(IY61="","",IF($FI61="Y",0,INDEX(Capacity!$S$3:$T$258,MATCH(MOD(INDEX(Capacity!$V$3:$W$258,MATCH(INDEX($J61:$FE61,1,$FJ61),Capacity!$V$3:$V$258,0),2)+IY$9,255),Capacity!$S$3:$S$258,0),2)))</f>
        <v/>
      </c>
      <c r="IZ62" t="str">
        <f>IF(IZ61="","",IF($FI61="Y",0,INDEX(Capacity!$S$3:$T$258,MATCH(MOD(INDEX(Capacity!$V$3:$W$258,MATCH(INDEX($J61:$FE61,1,$FJ61),Capacity!$V$3:$V$258,0),2)+IZ$9,255),Capacity!$S$3:$S$258,0),2)))</f>
        <v/>
      </c>
      <c r="JA62" t="str">
        <f>IF(JA61="","",IF($FI61="Y",0,INDEX(Capacity!$S$3:$T$258,MATCH(MOD(INDEX(Capacity!$V$3:$W$258,MATCH(INDEX($J61:$FE61,1,$FJ61),Capacity!$V$3:$V$258,0),2)+JA$9,255),Capacity!$S$3:$S$258,0),2)))</f>
        <v/>
      </c>
      <c r="JB62" t="str">
        <f>IF(JB61="","",IF($FI61="Y",0,INDEX(Capacity!$S$3:$T$258,MATCH(MOD(INDEX(Capacity!$V$3:$W$258,MATCH(INDEX($J61:$FE61,1,$FJ61),Capacity!$V$3:$V$258,0),2)+JB$9,255),Capacity!$S$3:$S$258,0),2)))</f>
        <v/>
      </c>
      <c r="JC62" t="str">
        <f>IF(JC61="","",IF($FI61="Y",0,INDEX(Capacity!$S$3:$T$258,MATCH(MOD(INDEX(Capacity!$V$3:$W$258,MATCH(INDEX($J61:$FE61,1,$FJ61),Capacity!$V$3:$V$258,0),2)+JC$9,255),Capacity!$S$3:$S$258,0),2)))</f>
        <v/>
      </c>
      <c r="JD62" t="str">
        <f>IF(JD61="","",IF($FI61="Y",0,INDEX(Capacity!$S$3:$T$258,MATCH(MOD(INDEX(Capacity!$V$3:$W$258,MATCH(INDEX($J61:$FE61,1,$FJ61),Capacity!$V$3:$V$258,0),2)+JD$9,255),Capacity!$S$3:$S$258,0),2)))</f>
        <v/>
      </c>
      <c r="JE62" t="str">
        <f>IF(JE61="","",IF($FI61="Y",0,INDEX(Capacity!$S$3:$T$258,MATCH(MOD(INDEX(Capacity!$V$3:$W$258,MATCH(INDEX($J61:$FE61,1,$FJ61),Capacity!$V$3:$V$258,0),2)+JE$9,255),Capacity!$S$3:$S$258,0),2)))</f>
        <v/>
      </c>
      <c r="JF62" t="str">
        <f>IF(JF61="","",IF($FI61="Y",0,INDEX(Capacity!$S$3:$T$258,MATCH(MOD(INDEX(Capacity!$V$3:$W$258,MATCH(INDEX($J61:$FE61,1,$FJ61),Capacity!$V$3:$V$258,0),2)+JF$9,255),Capacity!$S$3:$S$258,0),2)))</f>
        <v/>
      </c>
      <c r="JG62" t="str">
        <f>IF(JG61="","",IF($FI61="Y",0,INDEX(Capacity!$S$3:$T$258,MATCH(MOD(INDEX(Capacity!$V$3:$W$258,MATCH(INDEX($J61:$FE61,1,$FJ61),Capacity!$V$3:$V$258,0),2)+JG$9,255),Capacity!$S$3:$S$258,0),2)))</f>
        <v/>
      </c>
      <c r="JH62" t="str">
        <f>IF(JH61="","",IF($FI61="Y",0,INDEX(Capacity!$S$3:$T$258,MATCH(MOD(INDEX(Capacity!$V$3:$W$258,MATCH(INDEX($J61:$FE61,1,$FJ61),Capacity!$V$3:$V$258,0),2)+JH$9,255),Capacity!$S$3:$S$258,0),2)))</f>
        <v/>
      </c>
      <c r="JI62" t="str">
        <f>IF(JI61="","",IF($FI61="Y",0,INDEX(Capacity!$S$3:$T$258,MATCH(MOD(INDEX(Capacity!$V$3:$W$258,MATCH(INDEX($J61:$FE61,1,$FJ61),Capacity!$V$3:$V$258,0),2)+JI$9,255),Capacity!$S$3:$S$258,0),2)))</f>
        <v/>
      </c>
      <c r="JJ62" t="str">
        <f>IF(JJ61="","",IF($FI61="Y",0,INDEX(Capacity!$S$3:$T$258,MATCH(MOD(INDEX(Capacity!$V$3:$W$258,MATCH(INDEX($J61:$FE61,1,$FJ61),Capacity!$V$3:$V$258,0),2)+JJ$9,255),Capacity!$S$3:$S$258,0),2)))</f>
        <v/>
      </c>
      <c r="JK62" t="str">
        <f>IF(JK61="","",IF($FI61="Y",0,INDEX(Capacity!$S$3:$T$258,MATCH(MOD(INDEX(Capacity!$V$3:$W$258,MATCH(INDEX($J61:$FE61,1,$FJ61),Capacity!$V$3:$V$258,0),2)+JK$9,255),Capacity!$S$3:$S$258,0),2)))</f>
        <v/>
      </c>
      <c r="JL62" t="str">
        <f>IF(JL61="","",IF($FI61="Y",0,INDEX(Capacity!$S$3:$T$258,MATCH(MOD(INDEX(Capacity!$V$3:$W$258,MATCH(INDEX($J61:$FE61,1,$FJ61),Capacity!$V$3:$V$258,0),2)+JL$9,255),Capacity!$S$3:$S$258,0),2)))</f>
        <v/>
      </c>
      <c r="JM62" t="str">
        <f>IF(JM61="","",IF($FI61="Y",0,INDEX(Capacity!$S$3:$T$258,MATCH(MOD(INDEX(Capacity!$V$3:$W$258,MATCH(INDEX($J61:$FE61,1,$FJ61),Capacity!$V$3:$V$258,0),2)+JM$9,255),Capacity!$S$3:$S$258,0),2)))</f>
        <v/>
      </c>
      <c r="JN62" t="str">
        <f>IF(JN61="","",IF($FI61="Y",0,INDEX(Capacity!$S$3:$T$258,MATCH(MOD(INDEX(Capacity!$V$3:$W$258,MATCH(INDEX($J61:$FE61,1,$FJ61),Capacity!$V$3:$V$258,0),2)+JN$9,255),Capacity!$S$3:$S$258,0),2)))</f>
        <v/>
      </c>
      <c r="JO62" t="str">
        <f>IF(JO61="","",IF($FI61="Y",0,INDEX(Capacity!$S$3:$T$258,MATCH(MOD(INDEX(Capacity!$V$3:$W$258,MATCH(INDEX($J61:$FE61,1,$FJ61),Capacity!$V$3:$V$258,0),2)+JO$9,255),Capacity!$S$3:$S$258,0),2)))</f>
        <v/>
      </c>
      <c r="JP62" t="str">
        <f>IF(JP61="","",IF($FI61="Y",0,INDEX(Capacity!$S$3:$T$258,MATCH(MOD(INDEX(Capacity!$V$3:$W$258,MATCH(INDEX($J61:$FE61,1,$FJ61),Capacity!$V$3:$V$258,0),2)+JP$9,255),Capacity!$S$3:$S$258,0),2)))</f>
        <v/>
      </c>
      <c r="JQ62" t="str">
        <f>IF(JQ61="","",IF($FI61="Y",0,INDEX(Capacity!$S$3:$T$258,MATCH(MOD(INDEX(Capacity!$V$3:$W$258,MATCH(INDEX($J61:$FE61,1,$FJ61),Capacity!$V$3:$V$258,0),2)+JQ$9,255),Capacity!$S$3:$S$258,0),2)))</f>
        <v/>
      </c>
      <c r="JR62" t="str">
        <f>IF(JR61="","",IF($FI61="Y",0,INDEX(Capacity!$S$3:$T$258,MATCH(MOD(INDEX(Capacity!$V$3:$W$258,MATCH(INDEX($J61:$FE61,1,$FJ61),Capacity!$V$3:$V$258,0),2)+JR$9,255),Capacity!$S$3:$S$258,0),2)))</f>
        <v/>
      </c>
      <c r="JS62" t="str">
        <f>IF(JS61="","",IF($FI61="Y",0,INDEX(Capacity!$S$3:$T$258,MATCH(MOD(INDEX(Capacity!$V$3:$W$258,MATCH(INDEX($J61:$FE61,1,$FJ61),Capacity!$V$3:$V$258,0),2)+JS$9,255),Capacity!$S$3:$S$258,0),2)))</f>
        <v/>
      </c>
      <c r="JT62" t="str">
        <f>IF(JT61="","",IF($FI61="Y",0,INDEX(Capacity!$S$3:$T$258,MATCH(MOD(INDEX(Capacity!$V$3:$W$258,MATCH(INDEX($J61:$FE61,1,$FJ61),Capacity!$V$3:$V$258,0),2)+JT$9,255),Capacity!$S$3:$S$258,0),2)))</f>
        <v/>
      </c>
      <c r="JU62" t="str">
        <f>IF(JU61="","",IF($FI61="Y",0,INDEX(Capacity!$S$3:$T$258,MATCH(MOD(INDEX(Capacity!$V$3:$W$258,MATCH(INDEX($J61:$FE61,1,$FJ61),Capacity!$V$3:$V$258,0),2)+JU$9,255),Capacity!$S$3:$S$258,0),2)))</f>
        <v/>
      </c>
      <c r="JV62" t="str">
        <f>IF(JV61="","",IF($FI61="Y",0,INDEX(Capacity!$S$3:$T$258,MATCH(MOD(INDEX(Capacity!$V$3:$W$258,MATCH(INDEX($J61:$FE61,1,$FJ61),Capacity!$V$3:$V$258,0),2)+JV$9,255),Capacity!$S$3:$S$258,0),2)))</f>
        <v/>
      </c>
      <c r="JW62" t="str">
        <f>IF(JW61="","",IF($FI61="Y",0,INDEX(Capacity!$S$3:$T$258,MATCH(MOD(INDEX(Capacity!$V$3:$W$258,MATCH(INDEX($J61:$FE61,1,$FJ61),Capacity!$V$3:$V$258,0),2)+JW$9,255),Capacity!$S$3:$S$258,0),2)))</f>
        <v/>
      </c>
      <c r="JX62" t="str">
        <f>IF(JX61="","",IF($FI61="Y",0,INDEX(Capacity!$S$3:$T$258,MATCH(MOD(INDEX(Capacity!$V$3:$W$258,MATCH(INDEX($J61:$FE61,1,$FJ61),Capacity!$V$3:$V$258,0),2)+JX$9,255),Capacity!$S$3:$S$258,0),2)))</f>
        <v/>
      </c>
      <c r="JY62" t="str">
        <f>IF(JY61="","",IF($FI61="Y",0,INDEX(Capacity!$S$3:$T$258,MATCH(MOD(INDEX(Capacity!$V$3:$W$258,MATCH(INDEX($J61:$FE61,1,$FJ61),Capacity!$V$3:$V$258,0),2)+JY$9,255),Capacity!$S$3:$S$258,0),2)))</f>
        <v/>
      </c>
      <c r="JZ62" t="str">
        <f>IF(JZ61="","",IF($FI61="Y",0,INDEX(Capacity!$S$3:$T$258,MATCH(MOD(INDEX(Capacity!$V$3:$W$258,MATCH(INDEX($J61:$FE61,1,$FJ61),Capacity!$V$3:$V$258,0),2)+JZ$9,255),Capacity!$S$3:$S$258,0),2)))</f>
        <v/>
      </c>
      <c r="KA62" t="str">
        <f>IF(KA61="","",IF($FI61="Y",0,INDEX(Capacity!$S$3:$T$258,MATCH(MOD(INDEX(Capacity!$V$3:$W$258,MATCH(INDEX($J61:$FE61,1,$FJ61),Capacity!$V$3:$V$258,0),2)+KA$9,255),Capacity!$S$3:$S$258,0),2)))</f>
        <v/>
      </c>
      <c r="KB62" t="str">
        <f>IF(KB61="","",IF($FI61="Y",0,INDEX(Capacity!$S$3:$T$258,MATCH(MOD(INDEX(Capacity!$V$3:$W$258,MATCH(INDEX($J61:$FE61,1,$FJ61),Capacity!$V$3:$V$258,0),2)+KB$9,255),Capacity!$S$3:$S$258,0),2)))</f>
        <v/>
      </c>
      <c r="KC62" t="str">
        <f>IF(KC61="","",IF($FI61="Y",0,INDEX(Capacity!$S$3:$T$258,MATCH(MOD(INDEX(Capacity!$V$3:$W$258,MATCH(INDEX($J61:$FE61,1,$FJ61),Capacity!$V$3:$V$258,0),2)+KC$9,255),Capacity!$S$3:$S$258,0),2)))</f>
        <v/>
      </c>
      <c r="KD62" t="str">
        <f>IF(KD61="","",IF($FI61="Y",0,INDEX(Capacity!$S$3:$T$258,MATCH(MOD(INDEX(Capacity!$V$3:$W$258,MATCH(INDEX($J61:$FE61,1,$FJ61),Capacity!$V$3:$V$258,0),2)+KD$9,255),Capacity!$S$3:$S$258,0),2)))</f>
        <v/>
      </c>
      <c r="KE62" t="str">
        <f>IF(KE61="","",IF($FI61="Y",0,INDEX(Capacity!$S$3:$T$258,MATCH(MOD(INDEX(Capacity!$V$3:$W$258,MATCH(INDEX($J61:$FE61,1,$FJ61),Capacity!$V$3:$V$258,0),2)+KE$9,255),Capacity!$S$3:$S$258,0),2)))</f>
        <v/>
      </c>
      <c r="KF62" t="str">
        <f>IF(KF61="","",IF($FI61="Y",0,INDEX(Capacity!$S$3:$T$258,MATCH(MOD(INDEX(Capacity!$V$3:$W$258,MATCH(INDEX($J61:$FE61,1,$FJ61),Capacity!$V$3:$V$258,0),2)+KF$9,255),Capacity!$S$3:$S$258,0),2)))</f>
        <v/>
      </c>
      <c r="KG62" t="str">
        <f>IF(KG61="","",IF($FI61="Y",0,INDEX(Capacity!$S$3:$T$258,MATCH(MOD(INDEX(Capacity!$V$3:$W$258,MATCH(INDEX($J61:$FE61,1,$FJ61),Capacity!$V$3:$V$258,0),2)+KG$9,255),Capacity!$S$3:$S$258,0),2)))</f>
        <v/>
      </c>
      <c r="KH62" t="str">
        <f>IF(KH61="","",IF($FI61="Y",0,INDEX(Capacity!$S$3:$T$258,MATCH(MOD(INDEX(Capacity!$V$3:$W$258,MATCH(INDEX($J61:$FE61,1,$FJ61),Capacity!$V$3:$V$258,0),2)+KH$9,255),Capacity!$S$3:$S$258,0),2)))</f>
        <v/>
      </c>
      <c r="KI62" t="str">
        <f>IF(KI61="","",IF($FI61="Y",0,INDEX(Capacity!$S$3:$T$258,MATCH(MOD(INDEX(Capacity!$V$3:$W$258,MATCH(INDEX($J61:$FE61,1,$FJ61),Capacity!$V$3:$V$258,0),2)+KI$9,255),Capacity!$S$3:$S$258,0),2)))</f>
        <v/>
      </c>
      <c r="KJ62" t="str">
        <f>IF(KJ61="","",IF($FI61="Y",0,INDEX(Capacity!$S$3:$T$258,MATCH(MOD(INDEX(Capacity!$V$3:$W$258,MATCH(INDEX($J61:$FE61,1,$FJ61),Capacity!$V$3:$V$258,0),2)+KJ$9,255),Capacity!$S$3:$S$258,0),2)))</f>
        <v/>
      </c>
      <c r="KK62" t="str">
        <f>IF(KK61="","",IF($FI61="Y",0,INDEX(Capacity!$S$3:$T$258,MATCH(MOD(INDEX(Capacity!$V$3:$W$258,MATCH(INDEX($J61:$FE61,1,$FJ61),Capacity!$V$3:$V$258,0),2)+KK$9,255),Capacity!$S$3:$S$258,0),2)))</f>
        <v/>
      </c>
      <c r="KL62" t="str">
        <f>IF(KL61="","",IF($FI61="Y",0,INDEX(Capacity!$S$3:$T$258,MATCH(MOD(INDEX(Capacity!$V$3:$W$258,MATCH(INDEX($J61:$FE61,1,$FJ61),Capacity!$V$3:$V$258,0),2)+KL$9,255),Capacity!$S$3:$S$258,0),2)))</f>
        <v/>
      </c>
      <c r="KM62" t="str">
        <f>IF(KM61="","",IF($FI61="Y",0,INDEX(Capacity!$S$3:$T$258,MATCH(MOD(INDEX(Capacity!$V$3:$W$258,MATCH(INDEX($J61:$FE61,1,$FJ61),Capacity!$V$3:$V$258,0),2)+KM$9,255),Capacity!$S$3:$S$258,0),2)))</f>
        <v/>
      </c>
      <c r="KN62" t="str">
        <f>IF(KN61="","",IF($FI61="Y",0,INDEX(Capacity!$S$3:$T$258,MATCH(MOD(INDEX(Capacity!$V$3:$W$258,MATCH(INDEX($J61:$FE61,1,$FJ61),Capacity!$V$3:$V$258,0),2)+KN$9,255),Capacity!$S$3:$S$258,0),2)))</f>
        <v/>
      </c>
      <c r="KO62" t="str">
        <f>IF(KO61="","",IF($FI61="Y",0,INDEX(Capacity!$S$3:$T$258,MATCH(MOD(INDEX(Capacity!$V$3:$W$258,MATCH(INDEX($J61:$FE61,1,$FJ61),Capacity!$V$3:$V$258,0),2)+KO$9,255),Capacity!$S$3:$S$258,0),2)))</f>
        <v/>
      </c>
      <c r="KP62" t="str">
        <f>IF(KP61="","",IF($FI61="Y",0,INDEX(Capacity!$S$3:$T$258,MATCH(MOD(INDEX(Capacity!$V$3:$W$258,MATCH(INDEX($J61:$FE61,1,$FJ61),Capacity!$V$3:$V$258,0),2)+KP$9,255),Capacity!$S$3:$S$258,0),2)))</f>
        <v/>
      </c>
      <c r="KQ62" t="str">
        <f>IF(KQ61="","",IF($FI61="Y",0,INDEX(Capacity!$S$3:$T$258,MATCH(MOD(INDEX(Capacity!$V$3:$W$258,MATCH(INDEX($J61:$FE61,1,$FJ61),Capacity!$V$3:$V$258,0),2)+KQ$9,255),Capacity!$S$3:$S$258,0),2)))</f>
        <v/>
      </c>
      <c r="KR62" t="str">
        <f>IF(KR61="","",IF($FI61="Y",0,INDEX(Capacity!$S$3:$T$258,MATCH(MOD(INDEX(Capacity!$V$3:$W$258,MATCH(INDEX($J61:$FE61,1,$FJ61),Capacity!$V$3:$V$258,0),2)+KR$9,255),Capacity!$S$3:$S$258,0),2)))</f>
        <v/>
      </c>
      <c r="KS62" t="str">
        <f>IF(KS61="","",IF($FI61="Y",0,INDEX(Capacity!$S$3:$T$258,MATCH(MOD(INDEX(Capacity!$V$3:$W$258,MATCH(INDEX($J61:$FE61,1,$FJ61),Capacity!$V$3:$V$258,0),2)+KS$9,255),Capacity!$S$3:$S$258,0),2)))</f>
        <v/>
      </c>
      <c r="KT62" t="str">
        <f>IF(KT61="","",IF($FI61="Y",0,INDEX(Capacity!$S$3:$T$258,MATCH(MOD(INDEX(Capacity!$V$3:$W$258,MATCH(INDEX($J61:$FE61,1,$FJ61),Capacity!$V$3:$V$258,0),2)+KT$9,255),Capacity!$S$3:$S$258,0),2)))</f>
        <v/>
      </c>
      <c r="KU62" t="str">
        <f>IF(KU61="","",IF($FI61="Y",0,INDEX(Capacity!$S$3:$T$258,MATCH(MOD(INDEX(Capacity!$V$3:$W$258,MATCH(INDEX($J61:$FE61,1,$FJ61),Capacity!$V$3:$V$258,0),2)+KU$9,255),Capacity!$S$3:$S$258,0),2)))</f>
        <v/>
      </c>
      <c r="KV62" t="str">
        <f>IF(KV61="","",IF($FI61="Y",0,INDEX(Capacity!$S$3:$T$258,MATCH(MOD(INDEX(Capacity!$V$3:$W$258,MATCH(INDEX($J61:$FE61,1,$FJ61),Capacity!$V$3:$V$258,0),2)+KV$9,255),Capacity!$S$3:$S$258,0),2)))</f>
        <v/>
      </c>
      <c r="KW62" t="str">
        <f>IF(KW61="","",IF($FI61="Y",0,INDEX(Capacity!$S$3:$T$258,MATCH(MOD(INDEX(Capacity!$V$3:$W$258,MATCH(INDEX($J61:$FE61,1,$FJ61),Capacity!$V$3:$V$258,0),2)+KW$9,255),Capacity!$S$3:$S$258,0),2)))</f>
        <v/>
      </c>
      <c r="KX62" t="str">
        <f>IF(KX61="","",IF($FI61="Y",0,INDEX(Capacity!$S$3:$T$258,MATCH(MOD(INDEX(Capacity!$V$3:$W$258,MATCH(INDEX($J61:$FE61,1,$FJ61),Capacity!$V$3:$V$258,0),2)+KX$9,255),Capacity!$S$3:$S$258,0),2)))</f>
        <v/>
      </c>
      <c r="KY62" t="str">
        <f>IF(KY61="","",IF($FI61="Y",0,INDEX(Capacity!$S$3:$T$258,MATCH(MOD(INDEX(Capacity!$V$3:$W$258,MATCH(INDEX($J61:$FE61,1,$FJ61),Capacity!$V$3:$V$258,0),2)+KY$9,255),Capacity!$S$3:$S$258,0),2)))</f>
        <v/>
      </c>
      <c r="KZ62" t="str">
        <f>IF(KZ61="","",IF($FI61="Y",0,INDEX(Capacity!$S$3:$T$258,MATCH(MOD(INDEX(Capacity!$V$3:$W$258,MATCH(INDEX($J61:$FE61,1,$FJ61),Capacity!$V$3:$V$258,0),2)+KZ$9,255),Capacity!$S$3:$S$258,0),2)))</f>
        <v/>
      </c>
      <c r="LA62" t="str">
        <f>IF(LA61="","",IF($FI61="Y",0,INDEX(Capacity!$S$3:$T$258,MATCH(MOD(INDEX(Capacity!$V$3:$W$258,MATCH(INDEX($J61:$FE61,1,$FJ61),Capacity!$V$3:$V$258,0),2)+LA$9,255),Capacity!$S$3:$S$258,0),2)))</f>
        <v/>
      </c>
      <c r="LB62" t="str">
        <f>IF(LB61="","",IF($FI61="Y",0,INDEX(Capacity!$S$3:$T$258,MATCH(MOD(INDEX(Capacity!$V$3:$W$258,MATCH(INDEX($J61:$FE61,1,$FJ61),Capacity!$V$3:$V$258,0),2)+LB$9,255),Capacity!$S$3:$S$258,0),2)))</f>
        <v/>
      </c>
      <c r="LC62" t="str">
        <f>IF(LC61="","",IF($FI61="Y",0,INDEX(Capacity!$S$3:$T$258,MATCH(MOD(INDEX(Capacity!$V$3:$W$258,MATCH(INDEX($J61:$FE61,1,$FJ61),Capacity!$V$3:$V$258,0),2)+LC$9,255),Capacity!$S$3:$S$258,0),2)))</f>
        <v/>
      </c>
      <c r="LD62" t="str">
        <f>IF(LD61="","",IF($FI61="Y",0,INDEX(Capacity!$S$3:$T$258,MATCH(MOD(INDEX(Capacity!$V$3:$W$258,MATCH(INDEX($J61:$FE61,1,$FJ61),Capacity!$V$3:$V$258,0),2)+LD$9,255),Capacity!$S$3:$S$258,0),2)))</f>
        <v/>
      </c>
      <c r="LE62" t="str">
        <f>IF(LE61="","",IF($FI61="Y",0,INDEX(Capacity!$S$3:$T$258,MATCH(MOD(INDEX(Capacity!$V$3:$W$258,MATCH(INDEX($J61:$FE61,1,$FJ61),Capacity!$V$3:$V$258,0),2)+LE$9,255),Capacity!$S$3:$S$258,0),2)))</f>
        <v/>
      </c>
      <c r="LF62" t="str">
        <f>IF(LF61="","",IF($FI61="Y",0,INDEX(Capacity!$S$3:$T$258,MATCH(MOD(INDEX(Capacity!$V$3:$W$258,MATCH(INDEX($J61:$FE61,1,$FJ61),Capacity!$V$3:$V$258,0),2)+LF$9,255),Capacity!$S$3:$S$258,0),2)))</f>
        <v/>
      </c>
      <c r="LG62" t="str">
        <f>IF(LG61="","",IF($FI61="Y",0,INDEX(Capacity!$S$3:$T$258,MATCH(MOD(INDEX(Capacity!$V$3:$W$258,MATCH(INDEX($J61:$FE61,1,$FJ61),Capacity!$V$3:$V$258,0),2)+LG$9,255),Capacity!$S$3:$S$258,0),2)))</f>
        <v/>
      </c>
      <c r="LH62" t="str">
        <f>IF(LH61="","",IF($FI61="Y",0,INDEX(Capacity!$S$3:$T$258,MATCH(MOD(INDEX(Capacity!$V$3:$W$258,MATCH(INDEX($J61:$FE61,1,$FJ61),Capacity!$V$3:$V$258,0),2)+LH$9,255),Capacity!$S$3:$S$258,0),2)))</f>
        <v/>
      </c>
    </row>
    <row r="63" spans="9:320" x14ac:dyDescent="0.25">
      <c r="I63" s="7">
        <f t="shared" si="26"/>
        <v>54</v>
      </c>
      <c r="J63" t="str">
        <f t="shared" si="58"/>
        <v/>
      </c>
      <c r="K63" t="str">
        <f t="shared" si="58"/>
        <v/>
      </c>
      <c r="L63" t="str">
        <f t="shared" si="58"/>
        <v/>
      </c>
      <c r="M63" t="str">
        <f t="shared" si="58"/>
        <v/>
      </c>
      <c r="N63" t="str">
        <f t="shared" si="58"/>
        <v/>
      </c>
      <c r="O63" t="str">
        <f t="shared" si="58"/>
        <v/>
      </c>
      <c r="P63" t="str">
        <f t="shared" si="58"/>
        <v/>
      </c>
      <c r="Q63" t="str">
        <f t="shared" si="58"/>
        <v/>
      </c>
      <c r="R63" t="str">
        <f t="shared" si="58"/>
        <v/>
      </c>
      <c r="S63" t="str">
        <f t="shared" si="58"/>
        <v/>
      </c>
      <c r="T63" t="str">
        <f t="shared" si="58"/>
        <v/>
      </c>
      <c r="U63" t="str">
        <f t="shared" si="58"/>
        <v/>
      </c>
      <c r="V63" t="str">
        <f t="shared" si="58"/>
        <v/>
      </c>
      <c r="W63" t="str">
        <f t="shared" si="58"/>
        <v/>
      </c>
      <c r="X63" t="str">
        <f t="shared" si="58"/>
        <v/>
      </c>
      <c r="Y63" t="str">
        <f t="shared" si="56"/>
        <v/>
      </c>
      <c r="Z63" t="str">
        <f t="shared" si="56"/>
        <v/>
      </c>
      <c r="AA63" t="str">
        <f t="shared" si="56"/>
        <v/>
      </c>
      <c r="AB63" t="str">
        <f t="shared" si="56"/>
        <v/>
      </c>
      <c r="AC63" t="str">
        <f t="shared" si="56"/>
        <v/>
      </c>
      <c r="AD63" t="str">
        <f t="shared" si="56"/>
        <v/>
      </c>
      <c r="AE63" t="str">
        <f t="shared" si="56"/>
        <v/>
      </c>
      <c r="AF63" t="str">
        <f t="shared" si="56"/>
        <v/>
      </c>
      <c r="AG63" t="str">
        <f t="shared" si="56"/>
        <v/>
      </c>
      <c r="AH63" t="str">
        <f t="shared" si="56"/>
        <v/>
      </c>
      <c r="AI63" t="str">
        <f t="shared" si="56"/>
        <v/>
      </c>
      <c r="AJ63" t="str">
        <f t="shared" si="56"/>
        <v/>
      </c>
      <c r="AK63" t="str">
        <f t="shared" si="56"/>
        <v/>
      </c>
      <c r="AL63" t="str">
        <f t="shared" si="56"/>
        <v/>
      </c>
      <c r="AM63" t="str">
        <f t="shared" si="56"/>
        <v/>
      </c>
      <c r="AN63" t="str">
        <f t="shared" si="56"/>
        <v/>
      </c>
      <c r="AO63" t="str">
        <f t="shared" si="60"/>
        <v/>
      </c>
      <c r="AP63" t="str">
        <f t="shared" si="60"/>
        <v/>
      </c>
      <c r="AQ63" t="str">
        <f t="shared" si="60"/>
        <v/>
      </c>
      <c r="AR63" t="str">
        <f t="shared" si="60"/>
        <v/>
      </c>
      <c r="AS63" t="str">
        <f t="shared" si="60"/>
        <v/>
      </c>
      <c r="AT63" t="str">
        <f t="shared" si="60"/>
        <v/>
      </c>
      <c r="AU63" t="str">
        <f t="shared" si="60"/>
        <v/>
      </c>
      <c r="AV63" t="str">
        <f t="shared" si="60"/>
        <v/>
      </c>
      <c r="AW63" t="str">
        <f t="shared" si="60"/>
        <v/>
      </c>
      <c r="AX63" t="str">
        <f t="shared" si="60"/>
        <v/>
      </c>
      <c r="AY63" t="str">
        <f t="shared" si="60"/>
        <v/>
      </c>
      <c r="AZ63" t="str">
        <f t="shared" si="60"/>
        <v/>
      </c>
      <c r="BA63" t="str">
        <f t="shared" si="60"/>
        <v/>
      </c>
      <c r="BB63" t="str">
        <f t="shared" si="60"/>
        <v/>
      </c>
      <c r="BC63" t="str">
        <f t="shared" si="60"/>
        <v/>
      </c>
      <c r="BD63" t="str">
        <f t="shared" si="60"/>
        <v/>
      </c>
      <c r="BE63" t="str">
        <f t="shared" si="64"/>
        <v/>
      </c>
      <c r="BF63" t="str">
        <f t="shared" si="62"/>
        <v/>
      </c>
      <c r="BG63" t="str">
        <f t="shared" si="62"/>
        <v/>
      </c>
      <c r="BH63" t="str">
        <f t="shared" si="62"/>
        <v/>
      </c>
      <c r="BI63" t="str">
        <f t="shared" si="62"/>
        <v/>
      </c>
      <c r="BJ63" t="str">
        <f t="shared" si="62"/>
        <v/>
      </c>
      <c r="BK63">
        <f t="shared" si="62"/>
        <v>0</v>
      </c>
      <c r="BL63">
        <f t="shared" si="62"/>
        <v>195</v>
      </c>
      <c r="BM63">
        <f t="shared" si="62"/>
        <v>53</v>
      </c>
      <c r="BN63">
        <f t="shared" si="62"/>
        <v>45</v>
      </c>
      <c r="BO63">
        <f t="shared" si="62"/>
        <v>80</v>
      </c>
      <c r="BP63">
        <f t="shared" si="62"/>
        <v>229</v>
      </c>
      <c r="BQ63">
        <f t="shared" si="62"/>
        <v>195</v>
      </c>
      <c r="BR63">
        <f t="shared" si="62"/>
        <v>199</v>
      </c>
      <c r="BS63">
        <f t="shared" si="62"/>
        <v>144</v>
      </c>
      <c r="BT63">
        <f t="shared" si="62"/>
        <v>117</v>
      </c>
      <c r="BU63">
        <f t="shared" si="62"/>
        <v>147</v>
      </c>
      <c r="BV63">
        <f t="shared" si="67"/>
        <v>0</v>
      </c>
      <c r="BW63">
        <f t="shared" si="67"/>
        <v>0</v>
      </c>
      <c r="BX63">
        <f t="shared" si="67"/>
        <v>0</v>
      </c>
      <c r="BY63">
        <f t="shared" si="67"/>
        <v>0</v>
      </c>
      <c r="BZ63">
        <f t="shared" si="67"/>
        <v>0</v>
      </c>
      <c r="CA63">
        <f t="shared" si="67"/>
        <v>0</v>
      </c>
      <c r="CB63">
        <f t="shared" si="67"/>
        <v>0</v>
      </c>
      <c r="CC63">
        <f t="shared" si="67"/>
        <v>0</v>
      </c>
      <c r="CD63">
        <f t="shared" si="67"/>
        <v>0</v>
      </c>
      <c r="CE63">
        <f t="shared" si="67"/>
        <v>0</v>
      </c>
      <c r="CF63">
        <f t="shared" si="67"/>
        <v>0</v>
      </c>
      <c r="CG63">
        <f t="shared" si="67"/>
        <v>0</v>
      </c>
      <c r="CH63">
        <f t="shared" si="67"/>
        <v>0</v>
      </c>
      <c r="CI63">
        <f t="shared" si="67"/>
        <v>0</v>
      </c>
      <c r="CJ63">
        <f t="shared" si="67"/>
        <v>0</v>
      </c>
      <c r="CK63">
        <f t="shared" si="65"/>
        <v>0</v>
      </c>
      <c r="CL63">
        <f t="shared" si="59"/>
        <v>0</v>
      </c>
      <c r="CM63">
        <f t="shared" si="59"/>
        <v>0</v>
      </c>
      <c r="CN63">
        <f t="shared" si="59"/>
        <v>0</v>
      </c>
      <c r="CO63">
        <f t="shared" si="59"/>
        <v>0</v>
      </c>
      <c r="CP63">
        <f t="shared" si="59"/>
        <v>0</v>
      </c>
      <c r="CQ63">
        <f t="shared" si="59"/>
        <v>0</v>
      </c>
      <c r="CR63">
        <f t="shared" si="59"/>
        <v>0</v>
      </c>
      <c r="CS63">
        <f t="shared" si="59"/>
        <v>0</v>
      </c>
      <c r="CT63">
        <f t="shared" si="59"/>
        <v>0</v>
      </c>
      <c r="CU63">
        <f t="shared" si="59"/>
        <v>0</v>
      </c>
      <c r="CV63">
        <f t="shared" si="59"/>
        <v>0</v>
      </c>
      <c r="CW63">
        <f t="shared" si="59"/>
        <v>0</v>
      </c>
      <c r="CX63">
        <f t="shared" si="59"/>
        <v>0</v>
      </c>
      <c r="CY63">
        <f t="shared" si="59"/>
        <v>0</v>
      </c>
      <c r="CZ63">
        <f t="shared" si="59"/>
        <v>0</v>
      </c>
      <c r="DA63">
        <f t="shared" si="59"/>
        <v>0</v>
      </c>
      <c r="DB63">
        <f t="shared" si="61"/>
        <v>0</v>
      </c>
      <c r="DC63">
        <f t="shared" si="61"/>
        <v>0</v>
      </c>
      <c r="DD63">
        <f t="shared" si="61"/>
        <v>0</v>
      </c>
      <c r="DE63">
        <f t="shared" si="61"/>
        <v>0</v>
      </c>
      <c r="DF63">
        <f t="shared" si="57"/>
        <v>0</v>
      </c>
      <c r="DG63">
        <f t="shared" si="57"/>
        <v>0</v>
      </c>
      <c r="DH63">
        <f t="shared" si="57"/>
        <v>0</v>
      </c>
      <c r="DI63">
        <f t="shared" si="57"/>
        <v>0</v>
      </c>
      <c r="DJ63">
        <f t="shared" si="57"/>
        <v>0</v>
      </c>
      <c r="DK63">
        <f t="shared" si="57"/>
        <v>0</v>
      </c>
      <c r="DL63">
        <f t="shared" si="57"/>
        <v>0</v>
      </c>
      <c r="DM63">
        <f t="shared" si="57"/>
        <v>0</v>
      </c>
      <c r="DN63">
        <f t="shared" si="57"/>
        <v>0</v>
      </c>
      <c r="DO63">
        <f t="shared" si="57"/>
        <v>0</v>
      </c>
      <c r="DP63">
        <f t="shared" si="57"/>
        <v>0</v>
      </c>
      <c r="DQ63">
        <f t="shared" si="57"/>
        <v>0</v>
      </c>
      <c r="DR63">
        <f t="shared" si="57"/>
        <v>0</v>
      </c>
      <c r="DS63">
        <f t="shared" si="57"/>
        <v>0</v>
      </c>
      <c r="DT63">
        <f t="shared" si="57"/>
        <v>0</v>
      </c>
      <c r="DU63">
        <f t="shared" si="57"/>
        <v>0</v>
      </c>
      <c r="DV63">
        <f t="shared" si="57"/>
        <v>0</v>
      </c>
      <c r="DW63">
        <f t="shared" si="57"/>
        <v>0</v>
      </c>
      <c r="DX63">
        <f t="shared" si="63"/>
        <v>0</v>
      </c>
      <c r="DY63">
        <f t="shared" si="63"/>
        <v>0</v>
      </c>
      <c r="DZ63">
        <f t="shared" si="63"/>
        <v>0</v>
      </c>
      <c r="EA63">
        <f t="shared" si="63"/>
        <v>0</v>
      </c>
      <c r="EB63">
        <f t="shared" si="63"/>
        <v>0</v>
      </c>
      <c r="EC63">
        <f t="shared" si="63"/>
        <v>0</v>
      </c>
      <c r="ED63">
        <f t="shared" si="63"/>
        <v>0</v>
      </c>
      <c r="EE63">
        <f t="shared" si="63"/>
        <v>0</v>
      </c>
      <c r="EF63">
        <f t="shared" si="63"/>
        <v>0</v>
      </c>
      <c r="EG63">
        <f t="shared" si="63"/>
        <v>0</v>
      </c>
      <c r="EH63">
        <f t="shared" si="63"/>
        <v>0</v>
      </c>
      <c r="EI63">
        <f t="shared" si="63"/>
        <v>0</v>
      </c>
      <c r="EJ63">
        <f t="shared" si="66"/>
        <v>0</v>
      </c>
      <c r="EK63">
        <f t="shared" si="66"/>
        <v>0</v>
      </c>
      <c r="EL63">
        <f t="shared" si="66"/>
        <v>0</v>
      </c>
      <c r="EM63">
        <f t="shared" si="66"/>
        <v>0</v>
      </c>
      <c r="EN63">
        <f t="shared" si="66"/>
        <v>0</v>
      </c>
      <c r="EO63">
        <f t="shared" si="66"/>
        <v>0</v>
      </c>
      <c r="EP63">
        <f t="shared" si="66"/>
        <v>0</v>
      </c>
      <c r="EQ63">
        <f t="shared" si="66"/>
        <v>0</v>
      </c>
      <c r="ER63">
        <f t="shared" si="66"/>
        <v>0</v>
      </c>
      <c r="ES63">
        <f t="shared" si="66"/>
        <v>0</v>
      </c>
      <c r="ET63">
        <f t="shared" si="66"/>
        <v>0</v>
      </c>
      <c r="EU63">
        <f t="shared" si="66"/>
        <v>0</v>
      </c>
      <c r="EV63">
        <f t="shared" si="66"/>
        <v>0</v>
      </c>
      <c r="EW63">
        <f t="shared" si="66"/>
        <v>0</v>
      </c>
      <c r="EX63">
        <f t="shared" si="66"/>
        <v>0</v>
      </c>
      <c r="EY63">
        <f t="shared" si="66"/>
        <v>0</v>
      </c>
      <c r="EZ63">
        <f t="shared" si="66"/>
        <v>0</v>
      </c>
      <c r="FA63">
        <f t="shared" si="66"/>
        <v>0</v>
      </c>
      <c r="FB63">
        <f t="shared" si="66"/>
        <v>0</v>
      </c>
      <c r="FC63">
        <f t="shared" si="66"/>
        <v>0</v>
      </c>
      <c r="FD63">
        <f t="shared" si="66"/>
        <v>0</v>
      </c>
      <c r="FE63">
        <f t="shared" si="66"/>
        <v>0</v>
      </c>
      <c r="FG63" s="48" t="str">
        <f t="shared" si="27"/>
        <v/>
      </c>
      <c r="FI63" s="1" t="str">
        <f t="shared" si="24"/>
        <v/>
      </c>
      <c r="FJ63">
        <f t="shared" si="25"/>
        <v>55</v>
      </c>
      <c r="FK63">
        <f>FM8-FJ62+1</f>
        <v>-10</v>
      </c>
      <c r="FM63">
        <f>IF(FM62="","",IF($FI62="Y",0,INDEX(Capacity!$S$3:$T$258,MATCH(MOD(INDEX(Capacity!$V$3:$W$258,MATCH(INDEX($J62:$FE62,1,$FJ62),Capacity!$V$3:$V$258,0),2)+FM$9,255),Capacity!$S$3:$S$258,0),2)))</f>
        <v>137</v>
      </c>
      <c r="FN63">
        <f>IF(FN62="","",IF($FI62="Y",0,INDEX(Capacity!$S$3:$T$258,MATCH(MOD(INDEX(Capacity!$V$3:$W$258,MATCH(INDEX($J62:$FE62,1,$FJ62),Capacity!$V$3:$V$258,0),2)+FN$9,255),Capacity!$S$3:$S$258,0),2)))</f>
        <v>94</v>
      </c>
      <c r="FO63">
        <f>IF(FO62="","",IF($FI62="Y",0,INDEX(Capacity!$S$3:$T$258,MATCH(MOD(INDEX(Capacity!$V$3:$W$258,MATCH(INDEX($J62:$FE62,1,$FJ62),Capacity!$V$3:$V$258,0),2)+FO$9,255),Capacity!$S$3:$S$258,0),2)))</f>
        <v>21</v>
      </c>
      <c r="FP63">
        <f>IF(FP62="","",IF($FI62="Y",0,INDEX(Capacity!$S$3:$T$258,MATCH(MOD(INDEX(Capacity!$V$3:$W$258,MATCH(INDEX($J62:$FE62,1,$FJ62),Capacity!$V$3:$V$258,0),2)+FP$9,255),Capacity!$S$3:$S$258,0),2)))</f>
        <v>59</v>
      </c>
      <c r="FQ63">
        <f>IF(FQ62="","",IF($FI62="Y",0,INDEX(Capacity!$S$3:$T$258,MATCH(MOD(INDEX(Capacity!$V$3:$W$258,MATCH(INDEX($J62:$FE62,1,$FJ62),Capacity!$V$3:$V$258,0),2)+FQ$9,255),Capacity!$S$3:$S$258,0),2)))</f>
        <v>169</v>
      </c>
      <c r="FR63">
        <f>IF(FR62="","",IF($FI62="Y",0,INDEX(Capacity!$S$3:$T$258,MATCH(MOD(INDEX(Capacity!$V$3:$W$258,MATCH(INDEX($J62:$FE62,1,$FJ62),Capacity!$V$3:$V$258,0),2)+FR$9,255),Capacity!$S$3:$S$258,0),2)))</f>
        <v>130</v>
      </c>
      <c r="FS63">
        <f>IF(FS62="","",IF($FI62="Y",0,INDEX(Capacity!$S$3:$T$258,MATCH(MOD(INDEX(Capacity!$V$3:$W$258,MATCH(INDEX($J62:$FE62,1,$FJ62),Capacity!$V$3:$V$258,0),2)+FS$9,255),Capacity!$S$3:$S$258,0),2)))</f>
        <v>168</v>
      </c>
      <c r="FT63">
        <f>IF(FT62="","",IF($FI62="Y",0,INDEX(Capacity!$S$3:$T$258,MATCH(MOD(INDEX(Capacity!$V$3:$W$258,MATCH(INDEX($J62:$FE62,1,$FJ62),Capacity!$V$3:$V$258,0),2)+FT$9,255),Capacity!$S$3:$S$258,0),2)))</f>
        <v>33</v>
      </c>
      <c r="FU63">
        <f>IF(FU62="","",IF($FI62="Y",0,INDEX(Capacity!$S$3:$T$258,MATCH(MOD(INDEX(Capacity!$V$3:$W$258,MATCH(INDEX($J62:$FE62,1,$FJ62),Capacity!$V$3:$V$258,0),2)+FU$9,255),Capacity!$S$3:$S$258,0),2)))</f>
        <v>252</v>
      </c>
      <c r="FV63">
        <f>IF(FV62="","",IF($FI62="Y",0,INDEX(Capacity!$S$3:$T$258,MATCH(MOD(INDEX(Capacity!$V$3:$W$258,MATCH(INDEX($J62:$FE62,1,$FJ62),Capacity!$V$3:$V$258,0),2)+FV$9,255),Capacity!$S$3:$S$258,0),2)))</f>
        <v>52</v>
      </c>
      <c r="FW63">
        <f>IF(FW62="","",IF($FI62="Y",0,INDEX(Capacity!$S$3:$T$258,MATCH(MOD(INDEX(Capacity!$V$3:$W$258,MATCH(INDEX($J62:$FE62,1,$FJ62),Capacity!$V$3:$V$258,0),2)+FW$9,255),Capacity!$S$3:$S$258,0),2)))</f>
        <v>147</v>
      </c>
      <c r="FX63" t="str">
        <f>IF(FX62="","",IF($FI62="Y",0,INDEX(Capacity!$S$3:$T$258,MATCH(MOD(INDEX(Capacity!$V$3:$W$258,MATCH(INDEX($J62:$FE62,1,$FJ62),Capacity!$V$3:$V$258,0),2)+FX$9,255),Capacity!$S$3:$S$258,0),2)))</f>
        <v/>
      </c>
      <c r="FY63" t="str">
        <f>IF(FY62="","",IF($FI62="Y",0,INDEX(Capacity!$S$3:$T$258,MATCH(MOD(INDEX(Capacity!$V$3:$W$258,MATCH(INDEX($J62:$FE62,1,$FJ62),Capacity!$V$3:$V$258,0),2)+FY$9,255),Capacity!$S$3:$S$258,0),2)))</f>
        <v/>
      </c>
      <c r="FZ63" t="str">
        <f>IF(FZ62="","",IF($FI62="Y",0,INDEX(Capacity!$S$3:$T$258,MATCH(MOD(INDEX(Capacity!$V$3:$W$258,MATCH(INDEX($J62:$FE62,1,$FJ62),Capacity!$V$3:$V$258,0),2)+FZ$9,255),Capacity!$S$3:$S$258,0),2)))</f>
        <v/>
      </c>
      <c r="GA63" t="str">
        <f>IF(GA62="","",IF($FI62="Y",0,INDEX(Capacity!$S$3:$T$258,MATCH(MOD(INDEX(Capacity!$V$3:$W$258,MATCH(INDEX($J62:$FE62,1,$FJ62),Capacity!$V$3:$V$258,0),2)+GA$9,255),Capacity!$S$3:$S$258,0),2)))</f>
        <v/>
      </c>
      <c r="GB63" t="str">
        <f>IF(GB62="","",IF($FI62="Y",0,INDEX(Capacity!$S$3:$T$258,MATCH(MOD(INDEX(Capacity!$V$3:$W$258,MATCH(INDEX($J62:$FE62,1,$FJ62),Capacity!$V$3:$V$258,0),2)+GB$9,255),Capacity!$S$3:$S$258,0),2)))</f>
        <v/>
      </c>
      <c r="GC63" t="str">
        <f>IF(GC62="","",IF($FI62="Y",0,INDEX(Capacity!$S$3:$T$258,MATCH(MOD(INDEX(Capacity!$V$3:$W$258,MATCH(INDEX($J62:$FE62,1,$FJ62),Capacity!$V$3:$V$258,0),2)+GC$9,255),Capacity!$S$3:$S$258,0),2)))</f>
        <v/>
      </c>
      <c r="GD63" t="str">
        <f>IF(GD62="","",IF($FI62="Y",0,INDEX(Capacity!$S$3:$T$258,MATCH(MOD(INDEX(Capacity!$V$3:$W$258,MATCH(INDEX($J62:$FE62,1,$FJ62),Capacity!$V$3:$V$258,0),2)+GD$9,255),Capacity!$S$3:$S$258,0),2)))</f>
        <v/>
      </c>
      <c r="GE63" t="str">
        <f>IF(GE62="","",IF($FI62="Y",0,INDEX(Capacity!$S$3:$T$258,MATCH(MOD(INDEX(Capacity!$V$3:$W$258,MATCH(INDEX($J62:$FE62,1,$FJ62),Capacity!$V$3:$V$258,0),2)+GE$9,255),Capacity!$S$3:$S$258,0),2)))</f>
        <v/>
      </c>
      <c r="GF63" t="str">
        <f>IF(GF62="","",IF($FI62="Y",0,INDEX(Capacity!$S$3:$T$258,MATCH(MOD(INDEX(Capacity!$V$3:$W$258,MATCH(INDEX($J62:$FE62,1,$FJ62),Capacity!$V$3:$V$258,0),2)+GF$9,255),Capacity!$S$3:$S$258,0),2)))</f>
        <v/>
      </c>
      <c r="GG63" t="str">
        <f>IF(GG62="","",IF($FI62="Y",0,INDEX(Capacity!$S$3:$T$258,MATCH(MOD(INDEX(Capacity!$V$3:$W$258,MATCH(INDEX($J62:$FE62,1,$FJ62),Capacity!$V$3:$V$258,0),2)+GG$9,255),Capacity!$S$3:$S$258,0),2)))</f>
        <v/>
      </c>
      <c r="GH63" t="str">
        <f>IF(GH62="","",IF($FI62="Y",0,INDEX(Capacity!$S$3:$T$258,MATCH(MOD(INDEX(Capacity!$V$3:$W$258,MATCH(INDEX($J62:$FE62,1,$FJ62),Capacity!$V$3:$V$258,0),2)+GH$9,255),Capacity!$S$3:$S$258,0),2)))</f>
        <v/>
      </c>
      <c r="GI63" t="str">
        <f>IF(GI62="","",IF($FI62="Y",0,INDEX(Capacity!$S$3:$T$258,MATCH(MOD(INDEX(Capacity!$V$3:$W$258,MATCH(INDEX($J62:$FE62,1,$FJ62),Capacity!$V$3:$V$258,0),2)+GI$9,255),Capacity!$S$3:$S$258,0),2)))</f>
        <v/>
      </c>
      <c r="GJ63" t="str">
        <f>IF(GJ62="","",IF($FI62="Y",0,INDEX(Capacity!$S$3:$T$258,MATCH(MOD(INDEX(Capacity!$V$3:$W$258,MATCH(INDEX($J62:$FE62,1,$FJ62),Capacity!$V$3:$V$258,0),2)+GJ$9,255),Capacity!$S$3:$S$258,0),2)))</f>
        <v/>
      </c>
      <c r="GK63" t="str">
        <f>IF(GK62="","",IF($FI62="Y",0,INDEX(Capacity!$S$3:$T$258,MATCH(MOD(INDEX(Capacity!$V$3:$W$258,MATCH(INDEX($J62:$FE62,1,$FJ62),Capacity!$V$3:$V$258,0),2)+GK$9,255),Capacity!$S$3:$S$258,0),2)))</f>
        <v/>
      </c>
      <c r="GL63" t="str">
        <f>IF(GL62="","",IF($FI62="Y",0,INDEX(Capacity!$S$3:$T$258,MATCH(MOD(INDEX(Capacity!$V$3:$W$258,MATCH(INDEX($J62:$FE62,1,$FJ62),Capacity!$V$3:$V$258,0),2)+GL$9,255),Capacity!$S$3:$S$258,0),2)))</f>
        <v/>
      </c>
      <c r="GM63" t="str">
        <f>IF(GM62="","",IF($FI62="Y",0,INDEX(Capacity!$S$3:$T$258,MATCH(MOD(INDEX(Capacity!$V$3:$W$258,MATCH(INDEX($J62:$FE62,1,$FJ62),Capacity!$V$3:$V$258,0),2)+GM$9,255),Capacity!$S$3:$S$258,0),2)))</f>
        <v/>
      </c>
      <c r="GN63" t="str">
        <f>IF(GN62="","",IF($FI62="Y",0,INDEX(Capacity!$S$3:$T$258,MATCH(MOD(INDEX(Capacity!$V$3:$W$258,MATCH(INDEX($J62:$FE62,1,$FJ62),Capacity!$V$3:$V$258,0),2)+GN$9,255),Capacity!$S$3:$S$258,0),2)))</f>
        <v/>
      </c>
      <c r="GO63" t="str">
        <f>IF(GO62="","",IF($FI62="Y",0,INDEX(Capacity!$S$3:$T$258,MATCH(MOD(INDEX(Capacity!$V$3:$W$258,MATCH(INDEX($J62:$FE62,1,$FJ62),Capacity!$V$3:$V$258,0),2)+GO$9,255),Capacity!$S$3:$S$258,0),2)))</f>
        <v/>
      </c>
      <c r="GP63" t="str">
        <f>IF(GP62="","",IF($FI62="Y",0,INDEX(Capacity!$S$3:$T$258,MATCH(MOD(INDEX(Capacity!$V$3:$W$258,MATCH(INDEX($J62:$FE62,1,$FJ62),Capacity!$V$3:$V$258,0),2)+GP$9,255),Capacity!$S$3:$S$258,0),2)))</f>
        <v/>
      </c>
      <c r="GQ63" t="str">
        <f>IF(GQ62="","",IF($FI62="Y",0,INDEX(Capacity!$S$3:$T$258,MATCH(MOD(INDEX(Capacity!$V$3:$W$258,MATCH(INDEX($J62:$FE62,1,$FJ62),Capacity!$V$3:$V$258,0),2)+GQ$9,255),Capacity!$S$3:$S$258,0),2)))</f>
        <v/>
      </c>
      <c r="GR63" t="str">
        <f>IF(GR62="","",IF($FI62="Y",0,INDEX(Capacity!$S$3:$T$258,MATCH(MOD(INDEX(Capacity!$V$3:$W$258,MATCH(INDEX($J62:$FE62,1,$FJ62),Capacity!$V$3:$V$258,0),2)+GR$9,255),Capacity!$S$3:$S$258,0),2)))</f>
        <v/>
      </c>
      <c r="GS63" t="str">
        <f>IF(GS62="","",IF($FI62="Y",0,INDEX(Capacity!$S$3:$T$258,MATCH(MOD(INDEX(Capacity!$V$3:$W$258,MATCH(INDEX($J62:$FE62,1,$FJ62),Capacity!$V$3:$V$258,0),2)+GS$9,255),Capacity!$S$3:$S$258,0),2)))</f>
        <v/>
      </c>
      <c r="GT63" t="str">
        <f>IF(GT62="","",IF($FI62="Y",0,INDEX(Capacity!$S$3:$T$258,MATCH(MOD(INDEX(Capacity!$V$3:$W$258,MATCH(INDEX($J62:$FE62,1,$FJ62),Capacity!$V$3:$V$258,0),2)+GT$9,255),Capacity!$S$3:$S$258,0),2)))</f>
        <v/>
      </c>
      <c r="GU63" t="str">
        <f>IF(GU62="","",IF($FI62="Y",0,INDEX(Capacity!$S$3:$T$258,MATCH(MOD(INDEX(Capacity!$V$3:$W$258,MATCH(INDEX($J62:$FE62,1,$FJ62),Capacity!$V$3:$V$258,0),2)+GU$9,255),Capacity!$S$3:$S$258,0),2)))</f>
        <v/>
      </c>
      <c r="GV63" t="str">
        <f>IF(GV62="","",IF($FI62="Y",0,INDEX(Capacity!$S$3:$T$258,MATCH(MOD(INDEX(Capacity!$V$3:$W$258,MATCH(INDEX($J62:$FE62,1,$FJ62),Capacity!$V$3:$V$258,0),2)+GV$9,255),Capacity!$S$3:$S$258,0),2)))</f>
        <v/>
      </c>
      <c r="GW63" t="str">
        <f>IF(GW62="","",IF($FI62="Y",0,INDEX(Capacity!$S$3:$T$258,MATCH(MOD(INDEX(Capacity!$V$3:$W$258,MATCH(INDEX($J62:$FE62,1,$FJ62),Capacity!$V$3:$V$258,0),2)+GW$9,255),Capacity!$S$3:$S$258,0),2)))</f>
        <v/>
      </c>
      <c r="GX63" t="str">
        <f>IF(GX62="","",IF($FI62="Y",0,INDEX(Capacity!$S$3:$T$258,MATCH(MOD(INDEX(Capacity!$V$3:$W$258,MATCH(INDEX($J62:$FE62,1,$FJ62),Capacity!$V$3:$V$258,0),2)+GX$9,255),Capacity!$S$3:$S$258,0),2)))</f>
        <v/>
      </c>
      <c r="GY63" t="str">
        <f>IF(GY62="","",IF($FI62="Y",0,INDEX(Capacity!$S$3:$T$258,MATCH(MOD(INDEX(Capacity!$V$3:$W$258,MATCH(INDEX($J62:$FE62,1,$FJ62),Capacity!$V$3:$V$258,0),2)+GY$9,255),Capacity!$S$3:$S$258,0),2)))</f>
        <v/>
      </c>
      <c r="GZ63" t="str">
        <f>IF(GZ62="","",IF($FI62="Y",0,INDEX(Capacity!$S$3:$T$258,MATCH(MOD(INDEX(Capacity!$V$3:$W$258,MATCH(INDEX($J62:$FE62,1,$FJ62),Capacity!$V$3:$V$258,0),2)+GZ$9,255),Capacity!$S$3:$S$258,0),2)))</f>
        <v/>
      </c>
      <c r="HA63" t="str">
        <f>IF(HA62="","",IF($FI62="Y",0,INDEX(Capacity!$S$3:$T$258,MATCH(MOD(INDEX(Capacity!$V$3:$W$258,MATCH(INDEX($J62:$FE62,1,$FJ62),Capacity!$V$3:$V$258,0),2)+HA$9,255),Capacity!$S$3:$S$258,0),2)))</f>
        <v/>
      </c>
      <c r="HB63" t="str">
        <f>IF(HB62="","",IF($FI62="Y",0,INDEX(Capacity!$S$3:$T$258,MATCH(MOD(INDEX(Capacity!$V$3:$W$258,MATCH(INDEX($J62:$FE62,1,$FJ62),Capacity!$V$3:$V$258,0),2)+HB$9,255),Capacity!$S$3:$S$258,0),2)))</f>
        <v/>
      </c>
      <c r="HC63" t="str">
        <f>IF(HC62="","",IF($FI62="Y",0,INDEX(Capacity!$S$3:$T$258,MATCH(MOD(INDEX(Capacity!$V$3:$W$258,MATCH(INDEX($J62:$FE62,1,$FJ62),Capacity!$V$3:$V$258,0),2)+HC$9,255),Capacity!$S$3:$S$258,0),2)))</f>
        <v/>
      </c>
      <c r="HD63" t="str">
        <f>IF(HD62="","",IF($FI62="Y",0,INDEX(Capacity!$S$3:$T$258,MATCH(MOD(INDEX(Capacity!$V$3:$W$258,MATCH(INDEX($J62:$FE62,1,$FJ62),Capacity!$V$3:$V$258,0),2)+HD$9,255),Capacity!$S$3:$S$258,0),2)))</f>
        <v/>
      </c>
      <c r="HE63" t="str">
        <f>IF(HE62="","",IF($FI62="Y",0,INDEX(Capacity!$S$3:$T$258,MATCH(MOD(INDEX(Capacity!$V$3:$W$258,MATCH(INDEX($J62:$FE62,1,$FJ62),Capacity!$V$3:$V$258,0),2)+HE$9,255),Capacity!$S$3:$S$258,0),2)))</f>
        <v/>
      </c>
      <c r="HF63" t="str">
        <f>IF(HF62="","",IF($FI62="Y",0,INDEX(Capacity!$S$3:$T$258,MATCH(MOD(INDEX(Capacity!$V$3:$W$258,MATCH(INDEX($J62:$FE62,1,$FJ62),Capacity!$V$3:$V$258,0),2)+HF$9,255),Capacity!$S$3:$S$258,0),2)))</f>
        <v/>
      </c>
      <c r="HG63" t="str">
        <f>IF(HG62="","",IF($FI62="Y",0,INDEX(Capacity!$S$3:$T$258,MATCH(MOD(INDEX(Capacity!$V$3:$W$258,MATCH(INDEX($J62:$FE62,1,$FJ62),Capacity!$V$3:$V$258,0),2)+HG$9,255),Capacity!$S$3:$S$258,0),2)))</f>
        <v/>
      </c>
      <c r="HH63" t="str">
        <f>IF(HH62="","",IF($FI62="Y",0,INDEX(Capacity!$S$3:$T$258,MATCH(MOD(INDEX(Capacity!$V$3:$W$258,MATCH(INDEX($J62:$FE62,1,$FJ62),Capacity!$V$3:$V$258,0),2)+HH$9,255),Capacity!$S$3:$S$258,0),2)))</f>
        <v/>
      </c>
      <c r="HI63" t="str">
        <f>IF(HI62="","",IF($FI62="Y",0,INDEX(Capacity!$S$3:$T$258,MATCH(MOD(INDEX(Capacity!$V$3:$W$258,MATCH(INDEX($J62:$FE62,1,$FJ62),Capacity!$V$3:$V$258,0),2)+HI$9,255),Capacity!$S$3:$S$258,0),2)))</f>
        <v/>
      </c>
      <c r="HJ63" t="str">
        <f>IF(HJ62="","",IF($FI62="Y",0,INDEX(Capacity!$S$3:$T$258,MATCH(MOD(INDEX(Capacity!$V$3:$W$258,MATCH(INDEX($J62:$FE62,1,$FJ62),Capacity!$V$3:$V$258,0),2)+HJ$9,255),Capacity!$S$3:$S$258,0),2)))</f>
        <v/>
      </c>
      <c r="HK63" t="str">
        <f>IF(HK62="","",IF($FI62="Y",0,INDEX(Capacity!$S$3:$T$258,MATCH(MOD(INDEX(Capacity!$V$3:$W$258,MATCH(INDEX($J62:$FE62,1,$FJ62),Capacity!$V$3:$V$258,0),2)+HK$9,255),Capacity!$S$3:$S$258,0),2)))</f>
        <v/>
      </c>
      <c r="HL63" t="str">
        <f>IF(HL62="","",IF($FI62="Y",0,INDEX(Capacity!$S$3:$T$258,MATCH(MOD(INDEX(Capacity!$V$3:$W$258,MATCH(INDEX($J62:$FE62,1,$FJ62),Capacity!$V$3:$V$258,0),2)+HL$9,255),Capacity!$S$3:$S$258,0),2)))</f>
        <v/>
      </c>
      <c r="HM63" t="str">
        <f>IF(HM62="","",IF($FI62="Y",0,INDEX(Capacity!$S$3:$T$258,MATCH(MOD(INDEX(Capacity!$V$3:$W$258,MATCH(INDEX($J62:$FE62,1,$FJ62),Capacity!$V$3:$V$258,0),2)+HM$9,255),Capacity!$S$3:$S$258,0),2)))</f>
        <v/>
      </c>
      <c r="HN63" t="str">
        <f>IF(HN62="","",IF($FI62="Y",0,INDEX(Capacity!$S$3:$T$258,MATCH(MOD(INDEX(Capacity!$V$3:$W$258,MATCH(INDEX($J62:$FE62,1,$FJ62),Capacity!$V$3:$V$258,0),2)+HN$9,255),Capacity!$S$3:$S$258,0),2)))</f>
        <v/>
      </c>
      <c r="HO63" t="str">
        <f>IF(HO62="","",IF($FI62="Y",0,INDEX(Capacity!$S$3:$T$258,MATCH(MOD(INDEX(Capacity!$V$3:$W$258,MATCH(INDEX($J62:$FE62,1,$FJ62),Capacity!$V$3:$V$258,0),2)+HO$9,255),Capacity!$S$3:$S$258,0),2)))</f>
        <v/>
      </c>
      <c r="HP63" t="str">
        <f>IF(HP62="","",IF($FI62="Y",0,INDEX(Capacity!$S$3:$T$258,MATCH(MOD(INDEX(Capacity!$V$3:$W$258,MATCH(INDEX($J62:$FE62,1,$FJ62),Capacity!$V$3:$V$258,0),2)+HP$9,255),Capacity!$S$3:$S$258,0),2)))</f>
        <v/>
      </c>
      <c r="HQ63" t="str">
        <f>IF(HQ62="","",IF($FI62="Y",0,INDEX(Capacity!$S$3:$T$258,MATCH(MOD(INDEX(Capacity!$V$3:$W$258,MATCH(INDEX($J62:$FE62,1,$FJ62),Capacity!$V$3:$V$258,0),2)+HQ$9,255),Capacity!$S$3:$S$258,0),2)))</f>
        <v/>
      </c>
      <c r="HR63" t="str">
        <f>IF(HR62="","",IF($FI62="Y",0,INDEX(Capacity!$S$3:$T$258,MATCH(MOD(INDEX(Capacity!$V$3:$W$258,MATCH(INDEX($J62:$FE62,1,$FJ62),Capacity!$V$3:$V$258,0),2)+HR$9,255),Capacity!$S$3:$S$258,0),2)))</f>
        <v/>
      </c>
      <c r="HS63" t="str">
        <f>IF(HS62="","",IF($FI62="Y",0,INDEX(Capacity!$S$3:$T$258,MATCH(MOD(INDEX(Capacity!$V$3:$W$258,MATCH(INDEX($J62:$FE62,1,$FJ62),Capacity!$V$3:$V$258,0),2)+HS$9,255),Capacity!$S$3:$S$258,0),2)))</f>
        <v/>
      </c>
      <c r="HT63" t="str">
        <f>IF(HT62="","",IF($FI62="Y",0,INDEX(Capacity!$S$3:$T$258,MATCH(MOD(INDEX(Capacity!$V$3:$W$258,MATCH(INDEX($J62:$FE62,1,$FJ62),Capacity!$V$3:$V$258,0),2)+HT$9,255),Capacity!$S$3:$S$258,0),2)))</f>
        <v/>
      </c>
      <c r="HU63" t="str">
        <f>IF(HU62="","",IF($FI62="Y",0,INDEX(Capacity!$S$3:$T$258,MATCH(MOD(INDEX(Capacity!$V$3:$W$258,MATCH(INDEX($J62:$FE62,1,$FJ62),Capacity!$V$3:$V$258,0),2)+HU$9,255),Capacity!$S$3:$S$258,0),2)))</f>
        <v/>
      </c>
      <c r="HV63" t="str">
        <f>IF(HV62="","",IF($FI62="Y",0,INDEX(Capacity!$S$3:$T$258,MATCH(MOD(INDEX(Capacity!$V$3:$W$258,MATCH(INDEX($J62:$FE62,1,$FJ62),Capacity!$V$3:$V$258,0),2)+HV$9,255),Capacity!$S$3:$S$258,0),2)))</f>
        <v/>
      </c>
      <c r="HW63" t="str">
        <f>IF(HW62="","",IF($FI62="Y",0,INDEX(Capacity!$S$3:$T$258,MATCH(MOD(INDEX(Capacity!$V$3:$W$258,MATCH(INDEX($J62:$FE62,1,$FJ62),Capacity!$V$3:$V$258,0),2)+HW$9,255),Capacity!$S$3:$S$258,0),2)))</f>
        <v/>
      </c>
      <c r="HX63" t="str">
        <f>IF(HX62="","",IF($FI62="Y",0,INDEX(Capacity!$S$3:$T$258,MATCH(MOD(INDEX(Capacity!$V$3:$W$258,MATCH(INDEX($J62:$FE62,1,$FJ62),Capacity!$V$3:$V$258,0),2)+HX$9,255),Capacity!$S$3:$S$258,0),2)))</f>
        <v/>
      </c>
      <c r="HY63" t="str">
        <f>IF(HY62="","",IF($FI62="Y",0,INDEX(Capacity!$S$3:$T$258,MATCH(MOD(INDEX(Capacity!$V$3:$W$258,MATCH(INDEX($J62:$FE62,1,$FJ62),Capacity!$V$3:$V$258,0),2)+HY$9,255),Capacity!$S$3:$S$258,0),2)))</f>
        <v/>
      </c>
      <c r="HZ63" t="str">
        <f>IF(HZ62="","",IF($FI62="Y",0,INDEX(Capacity!$S$3:$T$258,MATCH(MOD(INDEX(Capacity!$V$3:$W$258,MATCH(INDEX($J62:$FE62,1,$FJ62),Capacity!$V$3:$V$258,0),2)+HZ$9,255),Capacity!$S$3:$S$258,0),2)))</f>
        <v/>
      </c>
      <c r="IA63" t="str">
        <f>IF(IA62="","",IF($FI62="Y",0,INDEX(Capacity!$S$3:$T$258,MATCH(MOD(INDEX(Capacity!$V$3:$W$258,MATCH(INDEX($J62:$FE62,1,$FJ62),Capacity!$V$3:$V$258,0),2)+IA$9,255),Capacity!$S$3:$S$258,0),2)))</f>
        <v/>
      </c>
      <c r="IB63" t="str">
        <f>IF(IB62="","",IF($FI62="Y",0,INDEX(Capacity!$S$3:$T$258,MATCH(MOD(INDEX(Capacity!$V$3:$W$258,MATCH(INDEX($J62:$FE62,1,$FJ62),Capacity!$V$3:$V$258,0),2)+IB$9,255),Capacity!$S$3:$S$258,0),2)))</f>
        <v/>
      </c>
      <c r="IC63" t="str">
        <f>IF(IC62="","",IF($FI62="Y",0,INDEX(Capacity!$S$3:$T$258,MATCH(MOD(INDEX(Capacity!$V$3:$W$258,MATCH(INDEX($J62:$FE62,1,$FJ62),Capacity!$V$3:$V$258,0),2)+IC$9,255),Capacity!$S$3:$S$258,0),2)))</f>
        <v/>
      </c>
      <c r="ID63" t="str">
        <f>IF(ID62="","",IF($FI62="Y",0,INDEX(Capacity!$S$3:$T$258,MATCH(MOD(INDEX(Capacity!$V$3:$W$258,MATCH(INDEX($J62:$FE62,1,$FJ62),Capacity!$V$3:$V$258,0),2)+ID$9,255),Capacity!$S$3:$S$258,0),2)))</f>
        <v/>
      </c>
      <c r="IE63" t="str">
        <f>IF(IE62="","",IF($FI62="Y",0,INDEX(Capacity!$S$3:$T$258,MATCH(MOD(INDEX(Capacity!$V$3:$W$258,MATCH(INDEX($J62:$FE62,1,$FJ62),Capacity!$V$3:$V$258,0),2)+IE$9,255),Capacity!$S$3:$S$258,0),2)))</f>
        <v/>
      </c>
      <c r="IF63" t="str">
        <f>IF(IF62="","",IF($FI62="Y",0,INDEX(Capacity!$S$3:$T$258,MATCH(MOD(INDEX(Capacity!$V$3:$W$258,MATCH(INDEX($J62:$FE62,1,$FJ62),Capacity!$V$3:$V$258,0),2)+IF$9,255),Capacity!$S$3:$S$258,0),2)))</f>
        <v/>
      </c>
      <c r="IG63" t="str">
        <f>IF(IG62="","",IF($FI62="Y",0,INDEX(Capacity!$S$3:$T$258,MATCH(MOD(INDEX(Capacity!$V$3:$W$258,MATCH(INDEX($J62:$FE62,1,$FJ62),Capacity!$V$3:$V$258,0),2)+IG$9,255),Capacity!$S$3:$S$258,0),2)))</f>
        <v/>
      </c>
      <c r="IH63" t="str">
        <f>IF(IH62="","",IF($FI62="Y",0,INDEX(Capacity!$S$3:$T$258,MATCH(MOD(INDEX(Capacity!$V$3:$W$258,MATCH(INDEX($J62:$FE62,1,$FJ62),Capacity!$V$3:$V$258,0),2)+IH$9,255),Capacity!$S$3:$S$258,0),2)))</f>
        <v/>
      </c>
      <c r="II63" t="str">
        <f>IF(II62="","",IF($FI62="Y",0,INDEX(Capacity!$S$3:$T$258,MATCH(MOD(INDEX(Capacity!$V$3:$W$258,MATCH(INDEX($J62:$FE62,1,$FJ62),Capacity!$V$3:$V$258,0),2)+II$9,255),Capacity!$S$3:$S$258,0),2)))</f>
        <v/>
      </c>
      <c r="IJ63" t="str">
        <f>IF(IJ62="","",IF($FI62="Y",0,INDEX(Capacity!$S$3:$T$258,MATCH(MOD(INDEX(Capacity!$V$3:$W$258,MATCH(INDEX($J62:$FE62,1,$FJ62),Capacity!$V$3:$V$258,0),2)+IJ$9,255),Capacity!$S$3:$S$258,0),2)))</f>
        <v/>
      </c>
      <c r="IK63" t="str">
        <f>IF(IK62="","",IF($FI62="Y",0,INDEX(Capacity!$S$3:$T$258,MATCH(MOD(INDEX(Capacity!$V$3:$W$258,MATCH(INDEX($J62:$FE62,1,$FJ62),Capacity!$V$3:$V$258,0),2)+IK$9,255),Capacity!$S$3:$S$258,0),2)))</f>
        <v/>
      </c>
      <c r="IL63" t="str">
        <f>IF(IL62="","",IF($FI62="Y",0,INDEX(Capacity!$S$3:$T$258,MATCH(MOD(INDEX(Capacity!$V$3:$W$258,MATCH(INDEX($J62:$FE62,1,$FJ62),Capacity!$V$3:$V$258,0),2)+IL$9,255),Capacity!$S$3:$S$258,0),2)))</f>
        <v/>
      </c>
      <c r="IM63" t="str">
        <f>IF(IM62="","",IF($FI62="Y",0,INDEX(Capacity!$S$3:$T$258,MATCH(MOD(INDEX(Capacity!$V$3:$W$258,MATCH(INDEX($J62:$FE62,1,$FJ62),Capacity!$V$3:$V$258,0),2)+IM$9,255),Capacity!$S$3:$S$258,0),2)))</f>
        <v/>
      </c>
      <c r="IN63" t="str">
        <f>IF(IN62="","",IF($FI62="Y",0,INDEX(Capacity!$S$3:$T$258,MATCH(MOD(INDEX(Capacity!$V$3:$W$258,MATCH(INDEX($J62:$FE62,1,$FJ62),Capacity!$V$3:$V$258,0),2)+IN$9,255),Capacity!$S$3:$S$258,0),2)))</f>
        <v/>
      </c>
      <c r="IO63" t="str">
        <f>IF(IO62="","",IF($FI62="Y",0,INDEX(Capacity!$S$3:$T$258,MATCH(MOD(INDEX(Capacity!$V$3:$W$258,MATCH(INDEX($J62:$FE62,1,$FJ62),Capacity!$V$3:$V$258,0),2)+IO$9,255),Capacity!$S$3:$S$258,0),2)))</f>
        <v/>
      </c>
      <c r="IP63" t="str">
        <f>IF(IP62="","",IF($FI62="Y",0,INDEX(Capacity!$S$3:$T$258,MATCH(MOD(INDEX(Capacity!$V$3:$W$258,MATCH(INDEX($J62:$FE62,1,$FJ62),Capacity!$V$3:$V$258,0),2)+IP$9,255),Capacity!$S$3:$S$258,0),2)))</f>
        <v/>
      </c>
      <c r="IQ63" t="str">
        <f>IF(IQ62="","",IF($FI62="Y",0,INDEX(Capacity!$S$3:$T$258,MATCH(MOD(INDEX(Capacity!$V$3:$W$258,MATCH(INDEX($J62:$FE62,1,$FJ62),Capacity!$V$3:$V$258,0),2)+IQ$9,255),Capacity!$S$3:$S$258,0),2)))</f>
        <v/>
      </c>
      <c r="IR63" t="str">
        <f>IF(IR62="","",IF($FI62="Y",0,INDEX(Capacity!$S$3:$T$258,MATCH(MOD(INDEX(Capacity!$V$3:$W$258,MATCH(INDEX($J62:$FE62,1,$FJ62),Capacity!$V$3:$V$258,0),2)+IR$9,255),Capacity!$S$3:$S$258,0),2)))</f>
        <v/>
      </c>
      <c r="IS63" t="str">
        <f>IF(IS62="","",IF($FI62="Y",0,INDEX(Capacity!$S$3:$T$258,MATCH(MOD(INDEX(Capacity!$V$3:$W$258,MATCH(INDEX($J62:$FE62,1,$FJ62),Capacity!$V$3:$V$258,0),2)+IS$9,255),Capacity!$S$3:$S$258,0),2)))</f>
        <v/>
      </c>
      <c r="IT63" t="str">
        <f>IF(IT62="","",IF($FI62="Y",0,INDEX(Capacity!$S$3:$T$258,MATCH(MOD(INDEX(Capacity!$V$3:$W$258,MATCH(INDEX($J62:$FE62,1,$FJ62),Capacity!$V$3:$V$258,0),2)+IT$9,255),Capacity!$S$3:$S$258,0),2)))</f>
        <v/>
      </c>
      <c r="IU63" t="str">
        <f>IF(IU62="","",IF($FI62="Y",0,INDEX(Capacity!$S$3:$T$258,MATCH(MOD(INDEX(Capacity!$V$3:$W$258,MATCH(INDEX($J62:$FE62,1,$FJ62),Capacity!$V$3:$V$258,0),2)+IU$9,255),Capacity!$S$3:$S$258,0),2)))</f>
        <v/>
      </c>
      <c r="IV63" t="str">
        <f>IF(IV62="","",IF($FI62="Y",0,INDEX(Capacity!$S$3:$T$258,MATCH(MOD(INDEX(Capacity!$V$3:$W$258,MATCH(INDEX($J62:$FE62,1,$FJ62),Capacity!$V$3:$V$258,0),2)+IV$9,255),Capacity!$S$3:$S$258,0),2)))</f>
        <v/>
      </c>
      <c r="IW63" t="str">
        <f>IF(IW62="","",IF($FI62="Y",0,INDEX(Capacity!$S$3:$T$258,MATCH(MOD(INDEX(Capacity!$V$3:$W$258,MATCH(INDEX($J62:$FE62,1,$FJ62),Capacity!$V$3:$V$258,0),2)+IW$9,255),Capacity!$S$3:$S$258,0),2)))</f>
        <v/>
      </c>
      <c r="IX63" t="str">
        <f>IF(IX62="","",IF($FI62="Y",0,INDEX(Capacity!$S$3:$T$258,MATCH(MOD(INDEX(Capacity!$V$3:$W$258,MATCH(INDEX($J62:$FE62,1,$FJ62),Capacity!$V$3:$V$258,0),2)+IX$9,255),Capacity!$S$3:$S$258,0),2)))</f>
        <v/>
      </c>
      <c r="IY63" t="str">
        <f>IF(IY62="","",IF($FI62="Y",0,INDEX(Capacity!$S$3:$T$258,MATCH(MOD(INDEX(Capacity!$V$3:$W$258,MATCH(INDEX($J62:$FE62,1,$FJ62),Capacity!$V$3:$V$258,0),2)+IY$9,255),Capacity!$S$3:$S$258,0),2)))</f>
        <v/>
      </c>
      <c r="IZ63" t="str">
        <f>IF(IZ62="","",IF($FI62="Y",0,INDEX(Capacity!$S$3:$T$258,MATCH(MOD(INDEX(Capacity!$V$3:$W$258,MATCH(INDEX($J62:$FE62,1,$FJ62),Capacity!$V$3:$V$258,0),2)+IZ$9,255),Capacity!$S$3:$S$258,0),2)))</f>
        <v/>
      </c>
      <c r="JA63" t="str">
        <f>IF(JA62="","",IF($FI62="Y",0,INDEX(Capacity!$S$3:$T$258,MATCH(MOD(INDEX(Capacity!$V$3:$W$258,MATCH(INDEX($J62:$FE62,1,$FJ62),Capacity!$V$3:$V$258,0),2)+JA$9,255),Capacity!$S$3:$S$258,0),2)))</f>
        <v/>
      </c>
      <c r="JB63" t="str">
        <f>IF(JB62="","",IF($FI62="Y",0,INDEX(Capacity!$S$3:$T$258,MATCH(MOD(INDEX(Capacity!$V$3:$W$258,MATCH(INDEX($J62:$FE62,1,$FJ62),Capacity!$V$3:$V$258,0),2)+JB$9,255),Capacity!$S$3:$S$258,0),2)))</f>
        <v/>
      </c>
      <c r="JC63" t="str">
        <f>IF(JC62="","",IF($FI62="Y",0,INDEX(Capacity!$S$3:$T$258,MATCH(MOD(INDEX(Capacity!$V$3:$W$258,MATCH(INDEX($J62:$FE62,1,$FJ62),Capacity!$V$3:$V$258,0),2)+JC$9,255),Capacity!$S$3:$S$258,0),2)))</f>
        <v/>
      </c>
      <c r="JD63" t="str">
        <f>IF(JD62="","",IF($FI62="Y",0,INDEX(Capacity!$S$3:$T$258,MATCH(MOD(INDEX(Capacity!$V$3:$W$258,MATCH(INDEX($J62:$FE62,1,$FJ62),Capacity!$V$3:$V$258,0),2)+JD$9,255),Capacity!$S$3:$S$258,0),2)))</f>
        <v/>
      </c>
      <c r="JE63" t="str">
        <f>IF(JE62="","",IF($FI62="Y",0,INDEX(Capacity!$S$3:$T$258,MATCH(MOD(INDEX(Capacity!$V$3:$W$258,MATCH(INDEX($J62:$FE62,1,$FJ62),Capacity!$V$3:$V$258,0),2)+JE$9,255),Capacity!$S$3:$S$258,0),2)))</f>
        <v/>
      </c>
      <c r="JF63" t="str">
        <f>IF(JF62="","",IF($FI62="Y",0,INDEX(Capacity!$S$3:$T$258,MATCH(MOD(INDEX(Capacity!$V$3:$W$258,MATCH(INDEX($J62:$FE62,1,$FJ62),Capacity!$V$3:$V$258,0),2)+JF$9,255),Capacity!$S$3:$S$258,0),2)))</f>
        <v/>
      </c>
      <c r="JG63" t="str">
        <f>IF(JG62="","",IF($FI62="Y",0,INDEX(Capacity!$S$3:$T$258,MATCH(MOD(INDEX(Capacity!$V$3:$W$258,MATCH(INDEX($J62:$FE62,1,$FJ62),Capacity!$V$3:$V$258,0),2)+JG$9,255),Capacity!$S$3:$S$258,0),2)))</f>
        <v/>
      </c>
      <c r="JH63" t="str">
        <f>IF(JH62="","",IF($FI62="Y",0,INDEX(Capacity!$S$3:$T$258,MATCH(MOD(INDEX(Capacity!$V$3:$W$258,MATCH(INDEX($J62:$FE62,1,$FJ62),Capacity!$V$3:$V$258,0),2)+JH$9,255),Capacity!$S$3:$S$258,0),2)))</f>
        <v/>
      </c>
      <c r="JI63" t="str">
        <f>IF(JI62="","",IF($FI62="Y",0,INDEX(Capacity!$S$3:$T$258,MATCH(MOD(INDEX(Capacity!$V$3:$W$258,MATCH(INDEX($J62:$FE62,1,$FJ62),Capacity!$V$3:$V$258,0),2)+JI$9,255),Capacity!$S$3:$S$258,0),2)))</f>
        <v/>
      </c>
      <c r="JJ63" t="str">
        <f>IF(JJ62="","",IF($FI62="Y",0,INDEX(Capacity!$S$3:$T$258,MATCH(MOD(INDEX(Capacity!$V$3:$W$258,MATCH(INDEX($J62:$FE62,1,$FJ62),Capacity!$V$3:$V$258,0),2)+JJ$9,255),Capacity!$S$3:$S$258,0),2)))</f>
        <v/>
      </c>
      <c r="JK63" t="str">
        <f>IF(JK62="","",IF($FI62="Y",0,INDEX(Capacity!$S$3:$T$258,MATCH(MOD(INDEX(Capacity!$V$3:$W$258,MATCH(INDEX($J62:$FE62,1,$FJ62),Capacity!$V$3:$V$258,0),2)+JK$9,255),Capacity!$S$3:$S$258,0),2)))</f>
        <v/>
      </c>
      <c r="JL63" t="str">
        <f>IF(JL62="","",IF($FI62="Y",0,INDEX(Capacity!$S$3:$T$258,MATCH(MOD(INDEX(Capacity!$V$3:$W$258,MATCH(INDEX($J62:$FE62,1,$FJ62),Capacity!$V$3:$V$258,0),2)+JL$9,255),Capacity!$S$3:$S$258,0),2)))</f>
        <v/>
      </c>
      <c r="JM63" t="str">
        <f>IF(JM62="","",IF($FI62="Y",0,INDEX(Capacity!$S$3:$T$258,MATCH(MOD(INDEX(Capacity!$V$3:$W$258,MATCH(INDEX($J62:$FE62,1,$FJ62),Capacity!$V$3:$V$258,0),2)+JM$9,255),Capacity!$S$3:$S$258,0),2)))</f>
        <v/>
      </c>
      <c r="JN63" t="str">
        <f>IF(JN62="","",IF($FI62="Y",0,INDEX(Capacity!$S$3:$T$258,MATCH(MOD(INDEX(Capacity!$V$3:$W$258,MATCH(INDEX($J62:$FE62,1,$FJ62),Capacity!$V$3:$V$258,0),2)+JN$9,255),Capacity!$S$3:$S$258,0),2)))</f>
        <v/>
      </c>
      <c r="JO63" t="str">
        <f>IF(JO62="","",IF($FI62="Y",0,INDEX(Capacity!$S$3:$T$258,MATCH(MOD(INDEX(Capacity!$V$3:$W$258,MATCH(INDEX($J62:$FE62,1,$FJ62),Capacity!$V$3:$V$258,0),2)+JO$9,255),Capacity!$S$3:$S$258,0),2)))</f>
        <v/>
      </c>
      <c r="JP63" t="str">
        <f>IF(JP62="","",IF($FI62="Y",0,INDEX(Capacity!$S$3:$T$258,MATCH(MOD(INDEX(Capacity!$V$3:$W$258,MATCH(INDEX($J62:$FE62,1,$FJ62),Capacity!$V$3:$V$258,0),2)+JP$9,255),Capacity!$S$3:$S$258,0),2)))</f>
        <v/>
      </c>
      <c r="JQ63" t="str">
        <f>IF(JQ62="","",IF($FI62="Y",0,INDEX(Capacity!$S$3:$T$258,MATCH(MOD(INDEX(Capacity!$V$3:$W$258,MATCH(INDEX($J62:$FE62,1,$FJ62),Capacity!$V$3:$V$258,0),2)+JQ$9,255),Capacity!$S$3:$S$258,0),2)))</f>
        <v/>
      </c>
      <c r="JR63" t="str">
        <f>IF(JR62="","",IF($FI62="Y",0,INDEX(Capacity!$S$3:$T$258,MATCH(MOD(INDEX(Capacity!$V$3:$W$258,MATCH(INDEX($J62:$FE62,1,$FJ62),Capacity!$V$3:$V$258,0),2)+JR$9,255),Capacity!$S$3:$S$258,0),2)))</f>
        <v/>
      </c>
      <c r="JS63" t="str">
        <f>IF(JS62="","",IF($FI62="Y",0,INDEX(Capacity!$S$3:$T$258,MATCH(MOD(INDEX(Capacity!$V$3:$W$258,MATCH(INDEX($J62:$FE62,1,$FJ62),Capacity!$V$3:$V$258,0),2)+JS$9,255),Capacity!$S$3:$S$258,0),2)))</f>
        <v/>
      </c>
      <c r="JT63" t="str">
        <f>IF(JT62="","",IF($FI62="Y",0,INDEX(Capacity!$S$3:$T$258,MATCH(MOD(INDEX(Capacity!$V$3:$W$258,MATCH(INDEX($J62:$FE62,1,$FJ62),Capacity!$V$3:$V$258,0),2)+JT$9,255),Capacity!$S$3:$S$258,0),2)))</f>
        <v/>
      </c>
      <c r="JU63" t="str">
        <f>IF(JU62="","",IF($FI62="Y",0,INDEX(Capacity!$S$3:$T$258,MATCH(MOD(INDEX(Capacity!$V$3:$W$258,MATCH(INDEX($J62:$FE62,1,$FJ62),Capacity!$V$3:$V$258,0),2)+JU$9,255),Capacity!$S$3:$S$258,0),2)))</f>
        <v/>
      </c>
      <c r="JV63" t="str">
        <f>IF(JV62="","",IF($FI62="Y",0,INDEX(Capacity!$S$3:$T$258,MATCH(MOD(INDEX(Capacity!$V$3:$W$258,MATCH(INDEX($J62:$FE62,1,$FJ62),Capacity!$V$3:$V$258,0),2)+JV$9,255),Capacity!$S$3:$S$258,0),2)))</f>
        <v/>
      </c>
      <c r="JW63" t="str">
        <f>IF(JW62="","",IF($FI62="Y",0,INDEX(Capacity!$S$3:$T$258,MATCH(MOD(INDEX(Capacity!$V$3:$W$258,MATCH(INDEX($J62:$FE62,1,$FJ62),Capacity!$V$3:$V$258,0),2)+JW$9,255),Capacity!$S$3:$S$258,0),2)))</f>
        <v/>
      </c>
      <c r="JX63" t="str">
        <f>IF(JX62="","",IF($FI62="Y",0,INDEX(Capacity!$S$3:$T$258,MATCH(MOD(INDEX(Capacity!$V$3:$W$258,MATCH(INDEX($J62:$FE62,1,$FJ62),Capacity!$V$3:$V$258,0),2)+JX$9,255),Capacity!$S$3:$S$258,0),2)))</f>
        <v/>
      </c>
      <c r="JY63" t="str">
        <f>IF(JY62="","",IF($FI62="Y",0,INDEX(Capacity!$S$3:$T$258,MATCH(MOD(INDEX(Capacity!$V$3:$W$258,MATCH(INDEX($J62:$FE62,1,$FJ62),Capacity!$V$3:$V$258,0),2)+JY$9,255),Capacity!$S$3:$S$258,0),2)))</f>
        <v/>
      </c>
      <c r="JZ63" t="str">
        <f>IF(JZ62="","",IF($FI62="Y",0,INDEX(Capacity!$S$3:$T$258,MATCH(MOD(INDEX(Capacity!$V$3:$W$258,MATCH(INDEX($J62:$FE62,1,$FJ62),Capacity!$V$3:$V$258,0),2)+JZ$9,255),Capacity!$S$3:$S$258,0),2)))</f>
        <v/>
      </c>
      <c r="KA63" t="str">
        <f>IF(KA62="","",IF($FI62="Y",0,INDEX(Capacity!$S$3:$T$258,MATCH(MOD(INDEX(Capacity!$V$3:$W$258,MATCH(INDEX($J62:$FE62,1,$FJ62),Capacity!$V$3:$V$258,0),2)+KA$9,255),Capacity!$S$3:$S$258,0),2)))</f>
        <v/>
      </c>
      <c r="KB63" t="str">
        <f>IF(KB62="","",IF($FI62="Y",0,INDEX(Capacity!$S$3:$T$258,MATCH(MOD(INDEX(Capacity!$V$3:$W$258,MATCH(INDEX($J62:$FE62,1,$FJ62),Capacity!$V$3:$V$258,0),2)+KB$9,255),Capacity!$S$3:$S$258,0),2)))</f>
        <v/>
      </c>
      <c r="KC63" t="str">
        <f>IF(KC62="","",IF($FI62="Y",0,INDEX(Capacity!$S$3:$T$258,MATCH(MOD(INDEX(Capacity!$V$3:$W$258,MATCH(INDEX($J62:$FE62,1,$FJ62),Capacity!$V$3:$V$258,0),2)+KC$9,255),Capacity!$S$3:$S$258,0),2)))</f>
        <v/>
      </c>
      <c r="KD63" t="str">
        <f>IF(KD62="","",IF($FI62="Y",0,INDEX(Capacity!$S$3:$T$258,MATCH(MOD(INDEX(Capacity!$V$3:$W$258,MATCH(INDEX($J62:$FE62,1,$FJ62),Capacity!$V$3:$V$258,0),2)+KD$9,255),Capacity!$S$3:$S$258,0),2)))</f>
        <v/>
      </c>
      <c r="KE63" t="str">
        <f>IF(KE62="","",IF($FI62="Y",0,INDEX(Capacity!$S$3:$T$258,MATCH(MOD(INDEX(Capacity!$V$3:$W$258,MATCH(INDEX($J62:$FE62,1,$FJ62),Capacity!$V$3:$V$258,0),2)+KE$9,255),Capacity!$S$3:$S$258,0),2)))</f>
        <v/>
      </c>
      <c r="KF63" t="str">
        <f>IF(KF62="","",IF($FI62="Y",0,INDEX(Capacity!$S$3:$T$258,MATCH(MOD(INDEX(Capacity!$V$3:$W$258,MATCH(INDEX($J62:$FE62,1,$FJ62),Capacity!$V$3:$V$258,0),2)+KF$9,255),Capacity!$S$3:$S$258,0),2)))</f>
        <v/>
      </c>
      <c r="KG63" t="str">
        <f>IF(KG62="","",IF($FI62="Y",0,INDEX(Capacity!$S$3:$T$258,MATCH(MOD(INDEX(Capacity!$V$3:$W$258,MATCH(INDEX($J62:$FE62,1,$FJ62),Capacity!$V$3:$V$258,0),2)+KG$9,255),Capacity!$S$3:$S$258,0),2)))</f>
        <v/>
      </c>
      <c r="KH63" t="str">
        <f>IF(KH62="","",IF($FI62="Y",0,INDEX(Capacity!$S$3:$T$258,MATCH(MOD(INDEX(Capacity!$V$3:$W$258,MATCH(INDEX($J62:$FE62,1,$FJ62),Capacity!$V$3:$V$258,0),2)+KH$9,255),Capacity!$S$3:$S$258,0),2)))</f>
        <v/>
      </c>
      <c r="KI63" t="str">
        <f>IF(KI62="","",IF($FI62="Y",0,INDEX(Capacity!$S$3:$T$258,MATCH(MOD(INDEX(Capacity!$V$3:$W$258,MATCH(INDEX($J62:$FE62,1,$FJ62),Capacity!$V$3:$V$258,0),2)+KI$9,255),Capacity!$S$3:$S$258,0),2)))</f>
        <v/>
      </c>
      <c r="KJ63" t="str">
        <f>IF(KJ62="","",IF($FI62="Y",0,INDEX(Capacity!$S$3:$T$258,MATCH(MOD(INDEX(Capacity!$V$3:$W$258,MATCH(INDEX($J62:$FE62,1,$FJ62),Capacity!$V$3:$V$258,0),2)+KJ$9,255),Capacity!$S$3:$S$258,0),2)))</f>
        <v/>
      </c>
      <c r="KK63" t="str">
        <f>IF(KK62="","",IF($FI62="Y",0,INDEX(Capacity!$S$3:$T$258,MATCH(MOD(INDEX(Capacity!$V$3:$W$258,MATCH(INDEX($J62:$FE62,1,$FJ62),Capacity!$V$3:$V$258,0),2)+KK$9,255),Capacity!$S$3:$S$258,0),2)))</f>
        <v/>
      </c>
      <c r="KL63" t="str">
        <f>IF(KL62="","",IF($FI62="Y",0,INDEX(Capacity!$S$3:$T$258,MATCH(MOD(INDEX(Capacity!$V$3:$W$258,MATCH(INDEX($J62:$FE62,1,$FJ62),Capacity!$V$3:$V$258,0),2)+KL$9,255),Capacity!$S$3:$S$258,0),2)))</f>
        <v/>
      </c>
      <c r="KM63" t="str">
        <f>IF(KM62="","",IF($FI62="Y",0,INDEX(Capacity!$S$3:$T$258,MATCH(MOD(INDEX(Capacity!$V$3:$W$258,MATCH(INDEX($J62:$FE62,1,$FJ62),Capacity!$V$3:$V$258,0),2)+KM$9,255),Capacity!$S$3:$S$258,0),2)))</f>
        <v/>
      </c>
      <c r="KN63" t="str">
        <f>IF(KN62="","",IF($FI62="Y",0,INDEX(Capacity!$S$3:$T$258,MATCH(MOD(INDEX(Capacity!$V$3:$W$258,MATCH(INDEX($J62:$FE62,1,$FJ62),Capacity!$V$3:$V$258,0),2)+KN$9,255),Capacity!$S$3:$S$258,0),2)))</f>
        <v/>
      </c>
      <c r="KO63" t="str">
        <f>IF(KO62="","",IF($FI62="Y",0,INDEX(Capacity!$S$3:$T$258,MATCH(MOD(INDEX(Capacity!$V$3:$W$258,MATCH(INDEX($J62:$FE62,1,$FJ62),Capacity!$V$3:$V$258,0),2)+KO$9,255),Capacity!$S$3:$S$258,0),2)))</f>
        <v/>
      </c>
      <c r="KP63" t="str">
        <f>IF(KP62="","",IF($FI62="Y",0,INDEX(Capacity!$S$3:$T$258,MATCH(MOD(INDEX(Capacity!$V$3:$W$258,MATCH(INDEX($J62:$FE62,1,$FJ62),Capacity!$V$3:$V$258,0),2)+KP$9,255),Capacity!$S$3:$S$258,0),2)))</f>
        <v/>
      </c>
      <c r="KQ63" t="str">
        <f>IF(KQ62="","",IF($FI62="Y",0,INDEX(Capacity!$S$3:$T$258,MATCH(MOD(INDEX(Capacity!$V$3:$W$258,MATCH(INDEX($J62:$FE62,1,$FJ62),Capacity!$V$3:$V$258,0),2)+KQ$9,255),Capacity!$S$3:$S$258,0),2)))</f>
        <v/>
      </c>
      <c r="KR63" t="str">
        <f>IF(KR62="","",IF($FI62="Y",0,INDEX(Capacity!$S$3:$T$258,MATCH(MOD(INDEX(Capacity!$V$3:$W$258,MATCH(INDEX($J62:$FE62,1,$FJ62),Capacity!$V$3:$V$258,0),2)+KR$9,255),Capacity!$S$3:$S$258,0),2)))</f>
        <v/>
      </c>
      <c r="KS63" t="str">
        <f>IF(KS62="","",IF($FI62="Y",0,INDEX(Capacity!$S$3:$T$258,MATCH(MOD(INDEX(Capacity!$V$3:$W$258,MATCH(INDEX($J62:$FE62,1,$FJ62),Capacity!$V$3:$V$258,0),2)+KS$9,255),Capacity!$S$3:$S$258,0),2)))</f>
        <v/>
      </c>
      <c r="KT63" t="str">
        <f>IF(KT62="","",IF($FI62="Y",0,INDEX(Capacity!$S$3:$T$258,MATCH(MOD(INDEX(Capacity!$V$3:$W$258,MATCH(INDEX($J62:$FE62,1,$FJ62),Capacity!$V$3:$V$258,0),2)+KT$9,255),Capacity!$S$3:$S$258,0),2)))</f>
        <v/>
      </c>
      <c r="KU63" t="str">
        <f>IF(KU62="","",IF($FI62="Y",0,INDEX(Capacity!$S$3:$T$258,MATCH(MOD(INDEX(Capacity!$V$3:$W$258,MATCH(INDEX($J62:$FE62,1,$FJ62),Capacity!$V$3:$V$258,0),2)+KU$9,255),Capacity!$S$3:$S$258,0),2)))</f>
        <v/>
      </c>
      <c r="KV63" t="str">
        <f>IF(KV62="","",IF($FI62="Y",0,INDEX(Capacity!$S$3:$T$258,MATCH(MOD(INDEX(Capacity!$V$3:$W$258,MATCH(INDEX($J62:$FE62,1,$FJ62),Capacity!$V$3:$V$258,0),2)+KV$9,255),Capacity!$S$3:$S$258,0),2)))</f>
        <v/>
      </c>
      <c r="KW63" t="str">
        <f>IF(KW62="","",IF($FI62="Y",0,INDEX(Capacity!$S$3:$T$258,MATCH(MOD(INDEX(Capacity!$V$3:$W$258,MATCH(INDEX($J62:$FE62,1,$FJ62),Capacity!$V$3:$V$258,0),2)+KW$9,255),Capacity!$S$3:$S$258,0),2)))</f>
        <v/>
      </c>
      <c r="KX63" t="str">
        <f>IF(KX62="","",IF($FI62="Y",0,INDEX(Capacity!$S$3:$T$258,MATCH(MOD(INDEX(Capacity!$V$3:$W$258,MATCH(INDEX($J62:$FE62,1,$FJ62),Capacity!$V$3:$V$258,0),2)+KX$9,255),Capacity!$S$3:$S$258,0),2)))</f>
        <v/>
      </c>
      <c r="KY63" t="str">
        <f>IF(KY62="","",IF($FI62="Y",0,INDEX(Capacity!$S$3:$T$258,MATCH(MOD(INDEX(Capacity!$V$3:$W$258,MATCH(INDEX($J62:$FE62,1,$FJ62),Capacity!$V$3:$V$258,0),2)+KY$9,255),Capacity!$S$3:$S$258,0),2)))</f>
        <v/>
      </c>
      <c r="KZ63" t="str">
        <f>IF(KZ62="","",IF($FI62="Y",0,INDEX(Capacity!$S$3:$T$258,MATCH(MOD(INDEX(Capacity!$V$3:$W$258,MATCH(INDEX($J62:$FE62,1,$FJ62),Capacity!$V$3:$V$258,0),2)+KZ$9,255),Capacity!$S$3:$S$258,0),2)))</f>
        <v/>
      </c>
      <c r="LA63" t="str">
        <f>IF(LA62="","",IF($FI62="Y",0,INDEX(Capacity!$S$3:$T$258,MATCH(MOD(INDEX(Capacity!$V$3:$W$258,MATCH(INDEX($J62:$FE62,1,$FJ62),Capacity!$V$3:$V$258,0),2)+LA$9,255),Capacity!$S$3:$S$258,0),2)))</f>
        <v/>
      </c>
      <c r="LB63" t="str">
        <f>IF(LB62="","",IF($FI62="Y",0,INDEX(Capacity!$S$3:$T$258,MATCH(MOD(INDEX(Capacity!$V$3:$W$258,MATCH(INDEX($J62:$FE62,1,$FJ62),Capacity!$V$3:$V$258,0),2)+LB$9,255),Capacity!$S$3:$S$258,0),2)))</f>
        <v/>
      </c>
      <c r="LC63" t="str">
        <f>IF(LC62="","",IF($FI62="Y",0,INDEX(Capacity!$S$3:$T$258,MATCH(MOD(INDEX(Capacity!$V$3:$W$258,MATCH(INDEX($J62:$FE62,1,$FJ62),Capacity!$V$3:$V$258,0),2)+LC$9,255),Capacity!$S$3:$S$258,0),2)))</f>
        <v/>
      </c>
      <c r="LD63" t="str">
        <f>IF(LD62="","",IF($FI62="Y",0,INDEX(Capacity!$S$3:$T$258,MATCH(MOD(INDEX(Capacity!$V$3:$W$258,MATCH(INDEX($J62:$FE62,1,$FJ62),Capacity!$V$3:$V$258,0),2)+LD$9,255),Capacity!$S$3:$S$258,0),2)))</f>
        <v/>
      </c>
      <c r="LE63" t="str">
        <f>IF(LE62="","",IF($FI62="Y",0,INDEX(Capacity!$S$3:$T$258,MATCH(MOD(INDEX(Capacity!$V$3:$W$258,MATCH(INDEX($J62:$FE62,1,$FJ62),Capacity!$V$3:$V$258,0),2)+LE$9,255),Capacity!$S$3:$S$258,0),2)))</f>
        <v/>
      </c>
      <c r="LF63" t="str">
        <f>IF(LF62="","",IF($FI62="Y",0,INDEX(Capacity!$S$3:$T$258,MATCH(MOD(INDEX(Capacity!$V$3:$W$258,MATCH(INDEX($J62:$FE62,1,$FJ62),Capacity!$V$3:$V$258,0),2)+LF$9,255),Capacity!$S$3:$S$258,0),2)))</f>
        <v/>
      </c>
      <c r="LG63" t="str">
        <f>IF(LG62="","",IF($FI62="Y",0,INDEX(Capacity!$S$3:$T$258,MATCH(MOD(INDEX(Capacity!$V$3:$W$258,MATCH(INDEX($J62:$FE62,1,$FJ62),Capacity!$V$3:$V$258,0),2)+LG$9,255),Capacity!$S$3:$S$258,0),2)))</f>
        <v/>
      </c>
      <c r="LH63" t="str">
        <f>IF(LH62="","",IF($FI62="Y",0,INDEX(Capacity!$S$3:$T$258,MATCH(MOD(INDEX(Capacity!$V$3:$W$258,MATCH(INDEX($J62:$FE62,1,$FJ62),Capacity!$V$3:$V$258,0),2)+LH$9,255),Capacity!$S$3:$S$258,0),2)))</f>
        <v/>
      </c>
    </row>
    <row r="64" spans="9:320" x14ac:dyDescent="0.25">
      <c r="I64" s="7">
        <f t="shared" si="26"/>
        <v>55</v>
      </c>
      <c r="J64" t="str">
        <f t="shared" si="58"/>
        <v/>
      </c>
      <c r="K64" t="str">
        <f t="shared" si="58"/>
        <v/>
      </c>
      <c r="L64" t="str">
        <f t="shared" si="58"/>
        <v/>
      </c>
      <c r="M64" t="str">
        <f t="shared" si="58"/>
        <v/>
      </c>
      <c r="N64" t="str">
        <f t="shared" si="58"/>
        <v/>
      </c>
      <c r="O64" t="str">
        <f t="shared" si="58"/>
        <v/>
      </c>
      <c r="P64" t="str">
        <f t="shared" si="58"/>
        <v/>
      </c>
      <c r="Q64" t="str">
        <f t="shared" si="58"/>
        <v/>
      </c>
      <c r="R64" t="str">
        <f t="shared" si="58"/>
        <v/>
      </c>
      <c r="S64" t="str">
        <f t="shared" si="58"/>
        <v/>
      </c>
      <c r="T64" t="str">
        <f t="shared" si="58"/>
        <v/>
      </c>
      <c r="U64" t="str">
        <f t="shared" si="58"/>
        <v/>
      </c>
      <c r="V64" t="str">
        <f t="shared" si="58"/>
        <v/>
      </c>
      <c r="W64" t="str">
        <f t="shared" si="58"/>
        <v/>
      </c>
      <c r="X64" t="str">
        <f t="shared" si="58"/>
        <v/>
      </c>
      <c r="Y64" t="str">
        <f t="shared" si="56"/>
        <v/>
      </c>
      <c r="Z64" t="str">
        <f t="shared" si="56"/>
        <v/>
      </c>
      <c r="AA64" t="str">
        <f t="shared" si="56"/>
        <v/>
      </c>
      <c r="AB64" t="str">
        <f t="shared" si="56"/>
        <v/>
      </c>
      <c r="AC64" t="str">
        <f t="shared" si="56"/>
        <v/>
      </c>
      <c r="AD64" t="str">
        <f t="shared" si="56"/>
        <v/>
      </c>
      <c r="AE64" t="str">
        <f t="shared" si="56"/>
        <v/>
      </c>
      <c r="AF64" t="str">
        <f t="shared" si="56"/>
        <v/>
      </c>
      <c r="AG64" t="str">
        <f t="shared" si="56"/>
        <v/>
      </c>
      <c r="AH64" t="str">
        <f t="shared" si="56"/>
        <v/>
      </c>
      <c r="AI64" t="str">
        <f t="shared" si="56"/>
        <v/>
      </c>
      <c r="AJ64" t="str">
        <f t="shared" si="56"/>
        <v/>
      </c>
      <c r="AK64" t="str">
        <f t="shared" si="56"/>
        <v/>
      </c>
      <c r="AL64" t="str">
        <f t="shared" si="56"/>
        <v/>
      </c>
      <c r="AM64" t="str">
        <f t="shared" si="56"/>
        <v/>
      </c>
      <c r="AN64" t="str">
        <f t="shared" si="56"/>
        <v/>
      </c>
      <c r="AO64" t="str">
        <f t="shared" si="60"/>
        <v/>
      </c>
      <c r="AP64" t="str">
        <f t="shared" si="60"/>
        <v/>
      </c>
      <c r="AQ64" t="str">
        <f t="shared" si="60"/>
        <v/>
      </c>
      <c r="AR64" t="str">
        <f t="shared" si="60"/>
        <v/>
      </c>
      <c r="AS64" t="str">
        <f t="shared" si="60"/>
        <v/>
      </c>
      <c r="AT64" t="str">
        <f t="shared" si="60"/>
        <v/>
      </c>
      <c r="AU64" t="str">
        <f t="shared" si="60"/>
        <v/>
      </c>
      <c r="AV64" t="str">
        <f t="shared" si="60"/>
        <v/>
      </c>
      <c r="AW64" t="str">
        <f t="shared" si="60"/>
        <v/>
      </c>
      <c r="AX64" t="str">
        <f t="shared" si="60"/>
        <v/>
      </c>
      <c r="AY64" t="str">
        <f t="shared" si="60"/>
        <v/>
      </c>
      <c r="AZ64" t="str">
        <f t="shared" si="60"/>
        <v/>
      </c>
      <c r="BA64" t="str">
        <f t="shared" si="60"/>
        <v/>
      </c>
      <c r="BB64" t="str">
        <f t="shared" si="60"/>
        <v/>
      </c>
      <c r="BC64" t="str">
        <f t="shared" si="60"/>
        <v/>
      </c>
      <c r="BD64" t="str">
        <f t="shared" si="60"/>
        <v/>
      </c>
      <c r="BE64" t="str">
        <f t="shared" si="64"/>
        <v/>
      </c>
      <c r="BF64" t="str">
        <f t="shared" si="62"/>
        <v/>
      </c>
      <c r="BG64" t="str">
        <f t="shared" si="62"/>
        <v/>
      </c>
      <c r="BH64" t="str">
        <f t="shared" si="62"/>
        <v/>
      </c>
      <c r="BI64" t="str">
        <f t="shared" si="62"/>
        <v/>
      </c>
      <c r="BJ64" t="str">
        <f t="shared" si="62"/>
        <v/>
      </c>
      <c r="BK64" t="str">
        <f t="shared" si="62"/>
        <v/>
      </c>
      <c r="BL64">
        <f t="shared" si="62"/>
        <v>0</v>
      </c>
      <c r="BM64">
        <f t="shared" si="62"/>
        <v>76</v>
      </c>
      <c r="BN64">
        <f t="shared" si="62"/>
        <v>53</v>
      </c>
      <c r="BO64">
        <f t="shared" si="62"/>
        <v>208</v>
      </c>
      <c r="BP64">
        <f t="shared" si="62"/>
        <v>15</v>
      </c>
      <c r="BQ64">
        <f t="shared" si="62"/>
        <v>51</v>
      </c>
      <c r="BR64">
        <f t="shared" si="62"/>
        <v>7</v>
      </c>
      <c r="BS64">
        <f t="shared" si="62"/>
        <v>147</v>
      </c>
      <c r="BT64">
        <f t="shared" si="62"/>
        <v>213</v>
      </c>
      <c r="BU64">
        <f t="shared" si="62"/>
        <v>136</v>
      </c>
      <c r="BV64">
        <f t="shared" si="67"/>
        <v>64</v>
      </c>
      <c r="BW64">
        <f t="shared" si="67"/>
        <v>0</v>
      </c>
      <c r="BX64">
        <f t="shared" si="67"/>
        <v>0</v>
      </c>
      <c r="BY64">
        <f t="shared" si="67"/>
        <v>0</v>
      </c>
      <c r="BZ64">
        <f t="shared" si="67"/>
        <v>0</v>
      </c>
      <c r="CA64">
        <f t="shared" si="67"/>
        <v>0</v>
      </c>
      <c r="CB64">
        <f t="shared" si="67"/>
        <v>0</v>
      </c>
      <c r="CC64">
        <f t="shared" si="67"/>
        <v>0</v>
      </c>
      <c r="CD64">
        <f t="shared" si="67"/>
        <v>0</v>
      </c>
      <c r="CE64">
        <f t="shared" si="67"/>
        <v>0</v>
      </c>
      <c r="CF64">
        <f t="shared" si="67"/>
        <v>0</v>
      </c>
      <c r="CG64">
        <f t="shared" si="67"/>
        <v>0</v>
      </c>
      <c r="CH64">
        <f t="shared" si="67"/>
        <v>0</v>
      </c>
      <c r="CI64">
        <f t="shared" si="67"/>
        <v>0</v>
      </c>
      <c r="CJ64">
        <f t="shared" si="67"/>
        <v>0</v>
      </c>
      <c r="CK64">
        <f t="shared" si="65"/>
        <v>0</v>
      </c>
      <c r="CL64">
        <f t="shared" si="59"/>
        <v>0</v>
      </c>
      <c r="CM64">
        <f t="shared" si="59"/>
        <v>0</v>
      </c>
      <c r="CN64">
        <f t="shared" si="59"/>
        <v>0</v>
      </c>
      <c r="CO64">
        <f t="shared" si="59"/>
        <v>0</v>
      </c>
      <c r="CP64">
        <f t="shared" si="59"/>
        <v>0</v>
      </c>
      <c r="CQ64">
        <f t="shared" si="59"/>
        <v>0</v>
      </c>
      <c r="CR64">
        <f t="shared" si="59"/>
        <v>0</v>
      </c>
      <c r="CS64">
        <f t="shared" si="59"/>
        <v>0</v>
      </c>
      <c r="CT64">
        <f t="shared" si="59"/>
        <v>0</v>
      </c>
      <c r="CU64">
        <f t="shared" si="59"/>
        <v>0</v>
      </c>
      <c r="CV64">
        <f t="shared" si="59"/>
        <v>0</v>
      </c>
      <c r="CW64">
        <f t="shared" si="59"/>
        <v>0</v>
      </c>
      <c r="CX64">
        <f t="shared" si="59"/>
        <v>0</v>
      </c>
      <c r="CY64">
        <f t="shared" si="59"/>
        <v>0</v>
      </c>
      <c r="CZ64">
        <f t="shared" si="59"/>
        <v>0</v>
      </c>
      <c r="DA64">
        <f t="shared" si="59"/>
        <v>0</v>
      </c>
      <c r="DB64">
        <f t="shared" si="61"/>
        <v>0</v>
      </c>
      <c r="DC64">
        <f t="shared" si="61"/>
        <v>0</v>
      </c>
      <c r="DD64">
        <f t="shared" si="61"/>
        <v>0</v>
      </c>
      <c r="DE64">
        <f t="shared" si="61"/>
        <v>0</v>
      </c>
      <c r="DF64">
        <f t="shared" si="57"/>
        <v>0</v>
      </c>
      <c r="DG64">
        <f t="shared" si="57"/>
        <v>0</v>
      </c>
      <c r="DH64">
        <f t="shared" si="57"/>
        <v>0</v>
      </c>
      <c r="DI64">
        <f t="shared" ref="DI64:DX79" si="68">IFERROR(IF(INDEX($FM$10:$LH$118,$I64,$FK64-DI$8+1)="",_xlfn.BITXOR(DI63,0),_xlfn.BITXOR(DI63,INDEX($FM$10:$LH$118,$I64,$FK64-DI$8+1))),"")</f>
        <v>0</v>
      </c>
      <c r="DJ64">
        <f t="shared" si="68"/>
        <v>0</v>
      </c>
      <c r="DK64">
        <f t="shared" si="68"/>
        <v>0</v>
      </c>
      <c r="DL64">
        <f t="shared" si="68"/>
        <v>0</v>
      </c>
      <c r="DM64">
        <f t="shared" si="68"/>
        <v>0</v>
      </c>
      <c r="DN64">
        <f t="shared" si="68"/>
        <v>0</v>
      </c>
      <c r="DO64">
        <f t="shared" si="68"/>
        <v>0</v>
      </c>
      <c r="DP64">
        <f t="shared" si="68"/>
        <v>0</v>
      </c>
      <c r="DQ64">
        <f t="shared" si="68"/>
        <v>0</v>
      </c>
      <c r="DR64">
        <f t="shared" si="68"/>
        <v>0</v>
      </c>
      <c r="DS64">
        <f t="shared" si="68"/>
        <v>0</v>
      </c>
      <c r="DT64">
        <f t="shared" si="68"/>
        <v>0</v>
      </c>
      <c r="DU64">
        <f t="shared" si="68"/>
        <v>0</v>
      </c>
      <c r="DV64">
        <f t="shared" si="68"/>
        <v>0</v>
      </c>
      <c r="DW64">
        <f t="shared" si="68"/>
        <v>0</v>
      </c>
      <c r="DX64">
        <f t="shared" si="63"/>
        <v>0</v>
      </c>
      <c r="DY64">
        <f t="shared" si="63"/>
        <v>0</v>
      </c>
      <c r="DZ64">
        <f t="shared" si="63"/>
        <v>0</v>
      </c>
      <c r="EA64">
        <f t="shared" si="63"/>
        <v>0</v>
      </c>
      <c r="EB64">
        <f t="shared" si="63"/>
        <v>0</v>
      </c>
      <c r="EC64">
        <f t="shared" si="63"/>
        <v>0</v>
      </c>
      <c r="ED64">
        <f t="shared" si="63"/>
        <v>0</v>
      </c>
      <c r="EE64">
        <f t="shared" si="63"/>
        <v>0</v>
      </c>
      <c r="EF64">
        <f t="shared" si="63"/>
        <v>0</v>
      </c>
      <c r="EG64">
        <f t="shared" si="63"/>
        <v>0</v>
      </c>
      <c r="EH64">
        <f t="shared" si="63"/>
        <v>0</v>
      </c>
      <c r="EI64">
        <f t="shared" si="63"/>
        <v>0</v>
      </c>
      <c r="EJ64">
        <f t="shared" si="66"/>
        <v>0</v>
      </c>
      <c r="EK64">
        <f t="shared" si="66"/>
        <v>0</v>
      </c>
      <c r="EL64">
        <f t="shared" si="66"/>
        <v>0</v>
      </c>
      <c r="EM64">
        <f t="shared" si="66"/>
        <v>0</v>
      </c>
      <c r="EN64">
        <f t="shared" si="66"/>
        <v>0</v>
      </c>
      <c r="EO64">
        <f t="shared" si="66"/>
        <v>0</v>
      </c>
      <c r="EP64">
        <f t="shared" si="66"/>
        <v>0</v>
      </c>
      <c r="EQ64">
        <f t="shared" si="66"/>
        <v>0</v>
      </c>
      <c r="ER64">
        <f t="shared" si="66"/>
        <v>0</v>
      </c>
      <c r="ES64">
        <f t="shared" si="66"/>
        <v>0</v>
      </c>
      <c r="ET64">
        <f t="shared" si="66"/>
        <v>0</v>
      </c>
      <c r="EU64">
        <f t="shared" si="66"/>
        <v>0</v>
      </c>
      <c r="EV64">
        <f t="shared" si="66"/>
        <v>0</v>
      </c>
      <c r="EW64">
        <f t="shared" si="66"/>
        <v>0</v>
      </c>
      <c r="EX64">
        <f t="shared" si="66"/>
        <v>0</v>
      </c>
      <c r="EY64">
        <f t="shared" si="66"/>
        <v>0</v>
      </c>
      <c r="EZ64">
        <f t="shared" si="66"/>
        <v>0</v>
      </c>
      <c r="FA64">
        <f t="shared" si="66"/>
        <v>0</v>
      </c>
      <c r="FB64">
        <f t="shared" si="66"/>
        <v>0</v>
      </c>
      <c r="FC64">
        <f t="shared" si="66"/>
        <v>0</v>
      </c>
      <c r="FD64">
        <f t="shared" si="66"/>
        <v>0</v>
      </c>
      <c r="FE64">
        <f t="shared" si="66"/>
        <v>0</v>
      </c>
      <c r="FG64" s="48" t="str">
        <f t="shared" si="27"/>
        <v/>
      </c>
      <c r="FI64" s="1" t="str">
        <f t="shared" si="24"/>
        <v/>
      </c>
      <c r="FJ64">
        <f t="shared" si="25"/>
        <v>56</v>
      </c>
      <c r="FK64">
        <f>FM8-FJ63+1</f>
        <v>-11</v>
      </c>
      <c r="FM64">
        <f>IF(FM63="","",IF($FI63="Y",0,INDEX(Capacity!$S$3:$T$258,MATCH(MOD(INDEX(Capacity!$V$3:$W$258,MATCH(INDEX($J63:$FE63,1,$FJ63),Capacity!$V$3:$V$258,0),2)+FM$9,255),Capacity!$S$3:$S$258,0),2)))</f>
        <v>195</v>
      </c>
      <c r="FN64">
        <f>IF(FN63="","",IF($FI63="Y",0,INDEX(Capacity!$S$3:$T$258,MATCH(MOD(INDEX(Capacity!$V$3:$W$258,MATCH(INDEX($J63:$FE63,1,$FJ63),Capacity!$V$3:$V$258,0),2)+FN$9,255),Capacity!$S$3:$S$258,0),2)))</f>
        <v>121</v>
      </c>
      <c r="FO64">
        <f>IF(FO63="","",IF($FI63="Y",0,INDEX(Capacity!$S$3:$T$258,MATCH(MOD(INDEX(Capacity!$V$3:$W$258,MATCH(INDEX($J63:$FE63,1,$FJ63),Capacity!$V$3:$V$258,0),2)+FO$9,255),Capacity!$S$3:$S$258,0),2)))</f>
        <v>24</v>
      </c>
      <c r="FP64">
        <f>IF(FP63="","",IF($FI63="Y",0,INDEX(Capacity!$S$3:$T$258,MATCH(MOD(INDEX(Capacity!$V$3:$W$258,MATCH(INDEX($J63:$FE63,1,$FJ63),Capacity!$V$3:$V$258,0),2)+FP$9,255),Capacity!$S$3:$S$258,0),2)))</f>
        <v>128</v>
      </c>
      <c r="FQ64">
        <f>IF(FQ63="","",IF($FI63="Y",0,INDEX(Capacity!$S$3:$T$258,MATCH(MOD(INDEX(Capacity!$V$3:$W$258,MATCH(INDEX($J63:$FE63,1,$FJ63),Capacity!$V$3:$V$258,0),2)+FQ$9,255),Capacity!$S$3:$S$258,0),2)))</f>
        <v>234</v>
      </c>
      <c r="FR64">
        <f>IF(FR63="","",IF($FI63="Y",0,INDEX(Capacity!$S$3:$T$258,MATCH(MOD(INDEX(Capacity!$V$3:$W$258,MATCH(INDEX($J63:$FE63,1,$FJ63),Capacity!$V$3:$V$258,0),2)+FR$9,255),Capacity!$S$3:$S$258,0),2)))</f>
        <v>240</v>
      </c>
      <c r="FS64">
        <f>IF(FS63="","",IF($FI63="Y",0,INDEX(Capacity!$S$3:$T$258,MATCH(MOD(INDEX(Capacity!$V$3:$W$258,MATCH(INDEX($J63:$FE63,1,$FJ63),Capacity!$V$3:$V$258,0),2)+FS$9,255),Capacity!$S$3:$S$258,0),2)))</f>
        <v>192</v>
      </c>
      <c r="FT64">
        <f>IF(FT63="","",IF($FI63="Y",0,INDEX(Capacity!$S$3:$T$258,MATCH(MOD(INDEX(Capacity!$V$3:$W$258,MATCH(INDEX($J63:$FE63,1,$FJ63),Capacity!$V$3:$V$258,0),2)+FT$9,255),Capacity!$S$3:$S$258,0),2)))</f>
        <v>3</v>
      </c>
      <c r="FU64">
        <f>IF(FU63="","",IF($FI63="Y",0,INDEX(Capacity!$S$3:$T$258,MATCH(MOD(INDEX(Capacity!$V$3:$W$258,MATCH(INDEX($J63:$FE63,1,$FJ63),Capacity!$V$3:$V$258,0),2)+FU$9,255),Capacity!$S$3:$S$258,0),2)))</f>
        <v>160</v>
      </c>
      <c r="FV64">
        <f>IF(FV63="","",IF($FI63="Y",0,INDEX(Capacity!$S$3:$T$258,MATCH(MOD(INDEX(Capacity!$V$3:$W$258,MATCH(INDEX($J63:$FE63,1,$FJ63),Capacity!$V$3:$V$258,0),2)+FV$9,255),Capacity!$S$3:$S$258,0),2)))</f>
        <v>27</v>
      </c>
      <c r="FW64">
        <f>IF(FW63="","",IF($FI63="Y",0,INDEX(Capacity!$S$3:$T$258,MATCH(MOD(INDEX(Capacity!$V$3:$W$258,MATCH(INDEX($J63:$FE63,1,$FJ63),Capacity!$V$3:$V$258,0),2)+FW$9,255),Capacity!$S$3:$S$258,0),2)))</f>
        <v>64</v>
      </c>
      <c r="FX64" t="str">
        <f>IF(FX63="","",IF($FI63="Y",0,INDEX(Capacity!$S$3:$T$258,MATCH(MOD(INDEX(Capacity!$V$3:$W$258,MATCH(INDEX($J63:$FE63,1,$FJ63),Capacity!$V$3:$V$258,0),2)+FX$9,255),Capacity!$S$3:$S$258,0),2)))</f>
        <v/>
      </c>
      <c r="FY64" t="str">
        <f>IF(FY63="","",IF($FI63="Y",0,INDEX(Capacity!$S$3:$T$258,MATCH(MOD(INDEX(Capacity!$V$3:$W$258,MATCH(INDEX($J63:$FE63,1,$FJ63),Capacity!$V$3:$V$258,0),2)+FY$9,255),Capacity!$S$3:$S$258,0),2)))</f>
        <v/>
      </c>
      <c r="FZ64" t="str">
        <f>IF(FZ63="","",IF($FI63="Y",0,INDEX(Capacity!$S$3:$T$258,MATCH(MOD(INDEX(Capacity!$V$3:$W$258,MATCH(INDEX($J63:$FE63,1,$FJ63),Capacity!$V$3:$V$258,0),2)+FZ$9,255),Capacity!$S$3:$S$258,0),2)))</f>
        <v/>
      </c>
      <c r="GA64" t="str">
        <f>IF(GA63="","",IF($FI63="Y",0,INDEX(Capacity!$S$3:$T$258,MATCH(MOD(INDEX(Capacity!$V$3:$W$258,MATCH(INDEX($J63:$FE63,1,$FJ63),Capacity!$V$3:$V$258,0),2)+GA$9,255),Capacity!$S$3:$S$258,0),2)))</f>
        <v/>
      </c>
      <c r="GB64" t="str">
        <f>IF(GB63="","",IF($FI63="Y",0,INDEX(Capacity!$S$3:$T$258,MATCH(MOD(INDEX(Capacity!$V$3:$W$258,MATCH(INDEX($J63:$FE63,1,$FJ63),Capacity!$V$3:$V$258,0),2)+GB$9,255),Capacity!$S$3:$S$258,0),2)))</f>
        <v/>
      </c>
      <c r="GC64" t="str">
        <f>IF(GC63="","",IF($FI63="Y",0,INDEX(Capacity!$S$3:$T$258,MATCH(MOD(INDEX(Capacity!$V$3:$W$258,MATCH(INDEX($J63:$FE63,1,$FJ63),Capacity!$V$3:$V$258,0),2)+GC$9,255),Capacity!$S$3:$S$258,0),2)))</f>
        <v/>
      </c>
      <c r="GD64" t="str">
        <f>IF(GD63="","",IF($FI63="Y",0,INDEX(Capacity!$S$3:$T$258,MATCH(MOD(INDEX(Capacity!$V$3:$W$258,MATCH(INDEX($J63:$FE63,1,$FJ63),Capacity!$V$3:$V$258,0),2)+GD$9,255),Capacity!$S$3:$S$258,0),2)))</f>
        <v/>
      </c>
      <c r="GE64" t="str">
        <f>IF(GE63="","",IF($FI63="Y",0,INDEX(Capacity!$S$3:$T$258,MATCH(MOD(INDEX(Capacity!$V$3:$W$258,MATCH(INDEX($J63:$FE63,1,$FJ63),Capacity!$V$3:$V$258,0),2)+GE$9,255),Capacity!$S$3:$S$258,0),2)))</f>
        <v/>
      </c>
      <c r="GF64" t="str">
        <f>IF(GF63="","",IF($FI63="Y",0,INDEX(Capacity!$S$3:$T$258,MATCH(MOD(INDEX(Capacity!$V$3:$W$258,MATCH(INDEX($J63:$FE63,1,$FJ63),Capacity!$V$3:$V$258,0),2)+GF$9,255),Capacity!$S$3:$S$258,0),2)))</f>
        <v/>
      </c>
      <c r="GG64" t="str">
        <f>IF(GG63="","",IF($FI63="Y",0,INDEX(Capacity!$S$3:$T$258,MATCH(MOD(INDEX(Capacity!$V$3:$W$258,MATCH(INDEX($J63:$FE63,1,$FJ63),Capacity!$V$3:$V$258,0),2)+GG$9,255),Capacity!$S$3:$S$258,0),2)))</f>
        <v/>
      </c>
      <c r="GH64" t="str">
        <f>IF(GH63="","",IF($FI63="Y",0,INDEX(Capacity!$S$3:$T$258,MATCH(MOD(INDEX(Capacity!$V$3:$W$258,MATCH(INDEX($J63:$FE63,1,$FJ63),Capacity!$V$3:$V$258,0),2)+GH$9,255),Capacity!$S$3:$S$258,0),2)))</f>
        <v/>
      </c>
      <c r="GI64" t="str">
        <f>IF(GI63="","",IF($FI63="Y",0,INDEX(Capacity!$S$3:$T$258,MATCH(MOD(INDEX(Capacity!$V$3:$W$258,MATCH(INDEX($J63:$FE63,1,$FJ63),Capacity!$V$3:$V$258,0),2)+GI$9,255),Capacity!$S$3:$S$258,0),2)))</f>
        <v/>
      </c>
      <c r="GJ64" t="str">
        <f>IF(GJ63="","",IF($FI63="Y",0,INDEX(Capacity!$S$3:$T$258,MATCH(MOD(INDEX(Capacity!$V$3:$W$258,MATCH(INDEX($J63:$FE63,1,$FJ63),Capacity!$V$3:$V$258,0),2)+GJ$9,255),Capacity!$S$3:$S$258,0),2)))</f>
        <v/>
      </c>
      <c r="GK64" t="str">
        <f>IF(GK63="","",IF($FI63="Y",0,INDEX(Capacity!$S$3:$T$258,MATCH(MOD(INDEX(Capacity!$V$3:$W$258,MATCH(INDEX($J63:$FE63,1,$FJ63),Capacity!$V$3:$V$258,0),2)+GK$9,255),Capacity!$S$3:$S$258,0),2)))</f>
        <v/>
      </c>
      <c r="GL64" t="str">
        <f>IF(GL63="","",IF($FI63="Y",0,INDEX(Capacity!$S$3:$T$258,MATCH(MOD(INDEX(Capacity!$V$3:$W$258,MATCH(INDEX($J63:$FE63,1,$FJ63),Capacity!$V$3:$V$258,0),2)+GL$9,255),Capacity!$S$3:$S$258,0),2)))</f>
        <v/>
      </c>
      <c r="GM64" t="str">
        <f>IF(GM63="","",IF($FI63="Y",0,INDEX(Capacity!$S$3:$T$258,MATCH(MOD(INDEX(Capacity!$V$3:$W$258,MATCH(INDEX($J63:$FE63,1,$FJ63),Capacity!$V$3:$V$258,0),2)+GM$9,255),Capacity!$S$3:$S$258,0),2)))</f>
        <v/>
      </c>
      <c r="GN64" t="str">
        <f>IF(GN63="","",IF($FI63="Y",0,INDEX(Capacity!$S$3:$T$258,MATCH(MOD(INDEX(Capacity!$V$3:$W$258,MATCH(INDEX($J63:$FE63,1,$FJ63),Capacity!$V$3:$V$258,0),2)+GN$9,255),Capacity!$S$3:$S$258,0),2)))</f>
        <v/>
      </c>
      <c r="GO64" t="str">
        <f>IF(GO63="","",IF($FI63="Y",0,INDEX(Capacity!$S$3:$T$258,MATCH(MOD(INDEX(Capacity!$V$3:$W$258,MATCH(INDEX($J63:$FE63,1,$FJ63),Capacity!$V$3:$V$258,0),2)+GO$9,255),Capacity!$S$3:$S$258,0),2)))</f>
        <v/>
      </c>
      <c r="GP64" t="str">
        <f>IF(GP63="","",IF($FI63="Y",0,INDEX(Capacity!$S$3:$T$258,MATCH(MOD(INDEX(Capacity!$V$3:$W$258,MATCH(INDEX($J63:$FE63,1,$FJ63),Capacity!$V$3:$V$258,0),2)+GP$9,255),Capacity!$S$3:$S$258,0),2)))</f>
        <v/>
      </c>
      <c r="GQ64" t="str">
        <f>IF(GQ63="","",IF($FI63="Y",0,INDEX(Capacity!$S$3:$T$258,MATCH(MOD(INDEX(Capacity!$V$3:$W$258,MATCH(INDEX($J63:$FE63,1,$FJ63),Capacity!$V$3:$V$258,0),2)+GQ$9,255),Capacity!$S$3:$S$258,0),2)))</f>
        <v/>
      </c>
      <c r="GR64" t="str">
        <f>IF(GR63="","",IF($FI63="Y",0,INDEX(Capacity!$S$3:$T$258,MATCH(MOD(INDEX(Capacity!$V$3:$W$258,MATCH(INDEX($J63:$FE63,1,$FJ63),Capacity!$V$3:$V$258,0),2)+GR$9,255),Capacity!$S$3:$S$258,0),2)))</f>
        <v/>
      </c>
      <c r="GS64" t="str">
        <f>IF(GS63="","",IF($FI63="Y",0,INDEX(Capacity!$S$3:$T$258,MATCH(MOD(INDEX(Capacity!$V$3:$W$258,MATCH(INDEX($J63:$FE63,1,$FJ63),Capacity!$V$3:$V$258,0),2)+GS$9,255),Capacity!$S$3:$S$258,0),2)))</f>
        <v/>
      </c>
      <c r="GT64" t="str">
        <f>IF(GT63="","",IF($FI63="Y",0,INDEX(Capacity!$S$3:$T$258,MATCH(MOD(INDEX(Capacity!$V$3:$W$258,MATCH(INDEX($J63:$FE63,1,$FJ63),Capacity!$V$3:$V$258,0),2)+GT$9,255),Capacity!$S$3:$S$258,0),2)))</f>
        <v/>
      </c>
      <c r="GU64" t="str">
        <f>IF(GU63="","",IF($FI63="Y",0,INDEX(Capacity!$S$3:$T$258,MATCH(MOD(INDEX(Capacity!$V$3:$W$258,MATCH(INDEX($J63:$FE63,1,$FJ63),Capacity!$V$3:$V$258,0),2)+GU$9,255),Capacity!$S$3:$S$258,0),2)))</f>
        <v/>
      </c>
      <c r="GV64" t="str">
        <f>IF(GV63="","",IF($FI63="Y",0,INDEX(Capacity!$S$3:$T$258,MATCH(MOD(INDEX(Capacity!$V$3:$W$258,MATCH(INDEX($J63:$FE63,1,$FJ63),Capacity!$V$3:$V$258,0),2)+GV$9,255),Capacity!$S$3:$S$258,0),2)))</f>
        <v/>
      </c>
      <c r="GW64" t="str">
        <f>IF(GW63="","",IF($FI63="Y",0,INDEX(Capacity!$S$3:$T$258,MATCH(MOD(INDEX(Capacity!$V$3:$W$258,MATCH(INDEX($J63:$FE63,1,$FJ63),Capacity!$V$3:$V$258,0),2)+GW$9,255),Capacity!$S$3:$S$258,0),2)))</f>
        <v/>
      </c>
      <c r="GX64" t="str">
        <f>IF(GX63="","",IF($FI63="Y",0,INDEX(Capacity!$S$3:$T$258,MATCH(MOD(INDEX(Capacity!$V$3:$W$258,MATCH(INDEX($J63:$FE63,1,$FJ63),Capacity!$V$3:$V$258,0),2)+GX$9,255),Capacity!$S$3:$S$258,0),2)))</f>
        <v/>
      </c>
      <c r="GY64" t="str">
        <f>IF(GY63="","",IF($FI63="Y",0,INDEX(Capacity!$S$3:$T$258,MATCH(MOD(INDEX(Capacity!$V$3:$W$258,MATCH(INDEX($J63:$FE63,1,$FJ63),Capacity!$V$3:$V$258,0),2)+GY$9,255),Capacity!$S$3:$S$258,0),2)))</f>
        <v/>
      </c>
      <c r="GZ64" t="str">
        <f>IF(GZ63="","",IF($FI63="Y",0,INDEX(Capacity!$S$3:$T$258,MATCH(MOD(INDEX(Capacity!$V$3:$W$258,MATCH(INDEX($J63:$FE63,1,$FJ63),Capacity!$V$3:$V$258,0),2)+GZ$9,255),Capacity!$S$3:$S$258,0),2)))</f>
        <v/>
      </c>
      <c r="HA64" t="str">
        <f>IF(HA63="","",IF($FI63="Y",0,INDEX(Capacity!$S$3:$T$258,MATCH(MOD(INDEX(Capacity!$V$3:$W$258,MATCH(INDEX($J63:$FE63,1,$FJ63),Capacity!$V$3:$V$258,0),2)+HA$9,255),Capacity!$S$3:$S$258,0),2)))</f>
        <v/>
      </c>
      <c r="HB64" t="str">
        <f>IF(HB63="","",IF($FI63="Y",0,INDEX(Capacity!$S$3:$T$258,MATCH(MOD(INDEX(Capacity!$V$3:$W$258,MATCH(INDEX($J63:$FE63,1,$FJ63),Capacity!$V$3:$V$258,0),2)+HB$9,255),Capacity!$S$3:$S$258,0),2)))</f>
        <v/>
      </c>
      <c r="HC64" t="str">
        <f>IF(HC63="","",IF($FI63="Y",0,INDEX(Capacity!$S$3:$T$258,MATCH(MOD(INDEX(Capacity!$V$3:$W$258,MATCH(INDEX($J63:$FE63,1,$FJ63),Capacity!$V$3:$V$258,0),2)+HC$9,255),Capacity!$S$3:$S$258,0),2)))</f>
        <v/>
      </c>
      <c r="HD64" t="str">
        <f>IF(HD63="","",IF($FI63="Y",0,INDEX(Capacity!$S$3:$T$258,MATCH(MOD(INDEX(Capacity!$V$3:$W$258,MATCH(INDEX($J63:$FE63,1,$FJ63),Capacity!$V$3:$V$258,0),2)+HD$9,255),Capacity!$S$3:$S$258,0),2)))</f>
        <v/>
      </c>
      <c r="HE64" t="str">
        <f>IF(HE63="","",IF($FI63="Y",0,INDEX(Capacity!$S$3:$T$258,MATCH(MOD(INDEX(Capacity!$V$3:$W$258,MATCH(INDEX($J63:$FE63,1,$FJ63),Capacity!$V$3:$V$258,0),2)+HE$9,255),Capacity!$S$3:$S$258,0),2)))</f>
        <v/>
      </c>
      <c r="HF64" t="str">
        <f>IF(HF63="","",IF($FI63="Y",0,INDEX(Capacity!$S$3:$T$258,MATCH(MOD(INDEX(Capacity!$V$3:$W$258,MATCH(INDEX($J63:$FE63,1,$FJ63),Capacity!$V$3:$V$258,0),2)+HF$9,255),Capacity!$S$3:$S$258,0),2)))</f>
        <v/>
      </c>
      <c r="HG64" t="str">
        <f>IF(HG63="","",IF($FI63="Y",0,INDEX(Capacity!$S$3:$T$258,MATCH(MOD(INDEX(Capacity!$V$3:$W$258,MATCH(INDEX($J63:$FE63,1,$FJ63),Capacity!$V$3:$V$258,0),2)+HG$9,255),Capacity!$S$3:$S$258,0),2)))</f>
        <v/>
      </c>
      <c r="HH64" t="str">
        <f>IF(HH63="","",IF($FI63="Y",0,INDEX(Capacity!$S$3:$T$258,MATCH(MOD(INDEX(Capacity!$V$3:$W$258,MATCH(INDEX($J63:$FE63,1,$FJ63),Capacity!$V$3:$V$258,0),2)+HH$9,255),Capacity!$S$3:$S$258,0),2)))</f>
        <v/>
      </c>
      <c r="HI64" t="str">
        <f>IF(HI63="","",IF($FI63="Y",0,INDEX(Capacity!$S$3:$T$258,MATCH(MOD(INDEX(Capacity!$V$3:$W$258,MATCH(INDEX($J63:$FE63,1,$FJ63),Capacity!$V$3:$V$258,0),2)+HI$9,255),Capacity!$S$3:$S$258,0),2)))</f>
        <v/>
      </c>
      <c r="HJ64" t="str">
        <f>IF(HJ63="","",IF($FI63="Y",0,INDEX(Capacity!$S$3:$T$258,MATCH(MOD(INDEX(Capacity!$V$3:$W$258,MATCH(INDEX($J63:$FE63,1,$FJ63),Capacity!$V$3:$V$258,0),2)+HJ$9,255),Capacity!$S$3:$S$258,0),2)))</f>
        <v/>
      </c>
      <c r="HK64" t="str">
        <f>IF(HK63="","",IF($FI63="Y",0,INDEX(Capacity!$S$3:$T$258,MATCH(MOD(INDEX(Capacity!$V$3:$W$258,MATCH(INDEX($J63:$FE63,1,$FJ63),Capacity!$V$3:$V$258,0),2)+HK$9,255),Capacity!$S$3:$S$258,0),2)))</f>
        <v/>
      </c>
      <c r="HL64" t="str">
        <f>IF(HL63="","",IF($FI63="Y",0,INDEX(Capacity!$S$3:$T$258,MATCH(MOD(INDEX(Capacity!$V$3:$W$258,MATCH(INDEX($J63:$FE63,1,$FJ63),Capacity!$V$3:$V$258,0),2)+HL$9,255),Capacity!$S$3:$S$258,0),2)))</f>
        <v/>
      </c>
      <c r="HM64" t="str">
        <f>IF(HM63="","",IF($FI63="Y",0,INDEX(Capacity!$S$3:$T$258,MATCH(MOD(INDEX(Capacity!$V$3:$W$258,MATCH(INDEX($J63:$FE63,1,$FJ63),Capacity!$V$3:$V$258,0),2)+HM$9,255),Capacity!$S$3:$S$258,0),2)))</f>
        <v/>
      </c>
      <c r="HN64" t="str">
        <f>IF(HN63="","",IF($FI63="Y",0,INDEX(Capacity!$S$3:$T$258,MATCH(MOD(INDEX(Capacity!$V$3:$W$258,MATCH(INDEX($J63:$FE63,1,$FJ63),Capacity!$V$3:$V$258,0),2)+HN$9,255),Capacity!$S$3:$S$258,0),2)))</f>
        <v/>
      </c>
      <c r="HO64" t="str">
        <f>IF(HO63="","",IF($FI63="Y",0,INDEX(Capacity!$S$3:$T$258,MATCH(MOD(INDEX(Capacity!$V$3:$W$258,MATCH(INDEX($J63:$FE63,1,$FJ63),Capacity!$V$3:$V$258,0),2)+HO$9,255),Capacity!$S$3:$S$258,0),2)))</f>
        <v/>
      </c>
      <c r="HP64" t="str">
        <f>IF(HP63="","",IF($FI63="Y",0,INDEX(Capacity!$S$3:$T$258,MATCH(MOD(INDEX(Capacity!$V$3:$W$258,MATCH(INDEX($J63:$FE63,1,$FJ63),Capacity!$V$3:$V$258,0),2)+HP$9,255),Capacity!$S$3:$S$258,0),2)))</f>
        <v/>
      </c>
      <c r="HQ64" t="str">
        <f>IF(HQ63="","",IF($FI63="Y",0,INDEX(Capacity!$S$3:$T$258,MATCH(MOD(INDEX(Capacity!$V$3:$W$258,MATCH(INDEX($J63:$FE63,1,$FJ63),Capacity!$V$3:$V$258,0),2)+HQ$9,255),Capacity!$S$3:$S$258,0),2)))</f>
        <v/>
      </c>
      <c r="HR64" t="str">
        <f>IF(HR63="","",IF($FI63="Y",0,INDEX(Capacity!$S$3:$T$258,MATCH(MOD(INDEX(Capacity!$V$3:$W$258,MATCH(INDEX($J63:$FE63,1,$FJ63),Capacity!$V$3:$V$258,0),2)+HR$9,255),Capacity!$S$3:$S$258,0),2)))</f>
        <v/>
      </c>
      <c r="HS64" t="str">
        <f>IF(HS63="","",IF($FI63="Y",0,INDEX(Capacity!$S$3:$T$258,MATCH(MOD(INDEX(Capacity!$V$3:$W$258,MATCH(INDEX($J63:$FE63,1,$FJ63),Capacity!$V$3:$V$258,0),2)+HS$9,255),Capacity!$S$3:$S$258,0),2)))</f>
        <v/>
      </c>
      <c r="HT64" t="str">
        <f>IF(HT63="","",IF($FI63="Y",0,INDEX(Capacity!$S$3:$T$258,MATCH(MOD(INDEX(Capacity!$V$3:$W$258,MATCH(INDEX($J63:$FE63,1,$FJ63),Capacity!$V$3:$V$258,0),2)+HT$9,255),Capacity!$S$3:$S$258,0),2)))</f>
        <v/>
      </c>
      <c r="HU64" t="str">
        <f>IF(HU63="","",IF($FI63="Y",0,INDEX(Capacity!$S$3:$T$258,MATCH(MOD(INDEX(Capacity!$V$3:$W$258,MATCH(INDEX($J63:$FE63,1,$FJ63),Capacity!$V$3:$V$258,0),2)+HU$9,255),Capacity!$S$3:$S$258,0),2)))</f>
        <v/>
      </c>
      <c r="HV64" t="str">
        <f>IF(HV63="","",IF($FI63="Y",0,INDEX(Capacity!$S$3:$T$258,MATCH(MOD(INDEX(Capacity!$V$3:$W$258,MATCH(INDEX($J63:$FE63,1,$FJ63),Capacity!$V$3:$V$258,0),2)+HV$9,255),Capacity!$S$3:$S$258,0),2)))</f>
        <v/>
      </c>
      <c r="HW64" t="str">
        <f>IF(HW63="","",IF($FI63="Y",0,INDEX(Capacity!$S$3:$T$258,MATCH(MOD(INDEX(Capacity!$V$3:$W$258,MATCH(INDEX($J63:$FE63,1,$FJ63),Capacity!$V$3:$V$258,0),2)+HW$9,255),Capacity!$S$3:$S$258,0),2)))</f>
        <v/>
      </c>
      <c r="HX64" t="str">
        <f>IF(HX63="","",IF($FI63="Y",0,INDEX(Capacity!$S$3:$T$258,MATCH(MOD(INDEX(Capacity!$V$3:$W$258,MATCH(INDEX($J63:$FE63,1,$FJ63),Capacity!$V$3:$V$258,0),2)+HX$9,255),Capacity!$S$3:$S$258,0),2)))</f>
        <v/>
      </c>
      <c r="HY64" t="str">
        <f>IF(HY63="","",IF($FI63="Y",0,INDEX(Capacity!$S$3:$T$258,MATCH(MOD(INDEX(Capacity!$V$3:$W$258,MATCH(INDEX($J63:$FE63,1,$FJ63),Capacity!$V$3:$V$258,0),2)+HY$9,255),Capacity!$S$3:$S$258,0),2)))</f>
        <v/>
      </c>
      <c r="HZ64" t="str">
        <f>IF(HZ63="","",IF($FI63="Y",0,INDEX(Capacity!$S$3:$T$258,MATCH(MOD(INDEX(Capacity!$V$3:$W$258,MATCH(INDEX($J63:$FE63,1,$FJ63),Capacity!$V$3:$V$258,0),2)+HZ$9,255),Capacity!$S$3:$S$258,0),2)))</f>
        <v/>
      </c>
      <c r="IA64" t="str">
        <f>IF(IA63="","",IF($FI63="Y",0,INDEX(Capacity!$S$3:$T$258,MATCH(MOD(INDEX(Capacity!$V$3:$W$258,MATCH(INDEX($J63:$FE63,1,$FJ63),Capacity!$V$3:$V$258,0),2)+IA$9,255),Capacity!$S$3:$S$258,0),2)))</f>
        <v/>
      </c>
      <c r="IB64" t="str">
        <f>IF(IB63="","",IF($FI63="Y",0,INDEX(Capacity!$S$3:$T$258,MATCH(MOD(INDEX(Capacity!$V$3:$W$258,MATCH(INDEX($J63:$FE63,1,$FJ63),Capacity!$V$3:$V$258,0),2)+IB$9,255),Capacity!$S$3:$S$258,0),2)))</f>
        <v/>
      </c>
      <c r="IC64" t="str">
        <f>IF(IC63="","",IF($FI63="Y",0,INDEX(Capacity!$S$3:$T$258,MATCH(MOD(INDEX(Capacity!$V$3:$W$258,MATCH(INDEX($J63:$FE63,1,$FJ63),Capacity!$V$3:$V$258,0),2)+IC$9,255),Capacity!$S$3:$S$258,0),2)))</f>
        <v/>
      </c>
      <c r="ID64" t="str">
        <f>IF(ID63="","",IF($FI63="Y",0,INDEX(Capacity!$S$3:$T$258,MATCH(MOD(INDEX(Capacity!$V$3:$W$258,MATCH(INDEX($J63:$FE63,1,$FJ63),Capacity!$V$3:$V$258,0),2)+ID$9,255),Capacity!$S$3:$S$258,0),2)))</f>
        <v/>
      </c>
      <c r="IE64" t="str">
        <f>IF(IE63="","",IF($FI63="Y",0,INDEX(Capacity!$S$3:$T$258,MATCH(MOD(INDEX(Capacity!$V$3:$W$258,MATCH(INDEX($J63:$FE63,1,$FJ63),Capacity!$V$3:$V$258,0),2)+IE$9,255),Capacity!$S$3:$S$258,0),2)))</f>
        <v/>
      </c>
      <c r="IF64" t="str">
        <f>IF(IF63="","",IF($FI63="Y",0,INDEX(Capacity!$S$3:$T$258,MATCH(MOD(INDEX(Capacity!$V$3:$W$258,MATCH(INDEX($J63:$FE63,1,$FJ63),Capacity!$V$3:$V$258,0),2)+IF$9,255),Capacity!$S$3:$S$258,0),2)))</f>
        <v/>
      </c>
      <c r="IG64" t="str">
        <f>IF(IG63="","",IF($FI63="Y",0,INDEX(Capacity!$S$3:$T$258,MATCH(MOD(INDEX(Capacity!$V$3:$W$258,MATCH(INDEX($J63:$FE63,1,$FJ63),Capacity!$V$3:$V$258,0),2)+IG$9,255),Capacity!$S$3:$S$258,0),2)))</f>
        <v/>
      </c>
      <c r="IH64" t="str">
        <f>IF(IH63="","",IF($FI63="Y",0,INDEX(Capacity!$S$3:$T$258,MATCH(MOD(INDEX(Capacity!$V$3:$W$258,MATCH(INDEX($J63:$FE63,1,$FJ63),Capacity!$V$3:$V$258,0),2)+IH$9,255),Capacity!$S$3:$S$258,0),2)))</f>
        <v/>
      </c>
      <c r="II64" t="str">
        <f>IF(II63="","",IF($FI63="Y",0,INDEX(Capacity!$S$3:$T$258,MATCH(MOD(INDEX(Capacity!$V$3:$W$258,MATCH(INDEX($J63:$FE63,1,$FJ63),Capacity!$V$3:$V$258,0),2)+II$9,255),Capacity!$S$3:$S$258,0),2)))</f>
        <v/>
      </c>
      <c r="IJ64" t="str">
        <f>IF(IJ63="","",IF($FI63="Y",0,INDEX(Capacity!$S$3:$T$258,MATCH(MOD(INDEX(Capacity!$V$3:$W$258,MATCH(INDEX($J63:$FE63,1,$FJ63),Capacity!$V$3:$V$258,0),2)+IJ$9,255),Capacity!$S$3:$S$258,0),2)))</f>
        <v/>
      </c>
      <c r="IK64" t="str">
        <f>IF(IK63="","",IF($FI63="Y",0,INDEX(Capacity!$S$3:$T$258,MATCH(MOD(INDEX(Capacity!$V$3:$W$258,MATCH(INDEX($J63:$FE63,1,$FJ63),Capacity!$V$3:$V$258,0),2)+IK$9,255),Capacity!$S$3:$S$258,0),2)))</f>
        <v/>
      </c>
      <c r="IL64" t="str">
        <f>IF(IL63="","",IF($FI63="Y",0,INDEX(Capacity!$S$3:$T$258,MATCH(MOD(INDEX(Capacity!$V$3:$W$258,MATCH(INDEX($J63:$FE63,1,$FJ63),Capacity!$V$3:$V$258,0),2)+IL$9,255),Capacity!$S$3:$S$258,0),2)))</f>
        <v/>
      </c>
      <c r="IM64" t="str">
        <f>IF(IM63="","",IF($FI63="Y",0,INDEX(Capacity!$S$3:$T$258,MATCH(MOD(INDEX(Capacity!$V$3:$W$258,MATCH(INDEX($J63:$FE63,1,$FJ63),Capacity!$V$3:$V$258,0),2)+IM$9,255),Capacity!$S$3:$S$258,0),2)))</f>
        <v/>
      </c>
      <c r="IN64" t="str">
        <f>IF(IN63="","",IF($FI63="Y",0,INDEX(Capacity!$S$3:$T$258,MATCH(MOD(INDEX(Capacity!$V$3:$W$258,MATCH(INDEX($J63:$FE63,1,$FJ63),Capacity!$V$3:$V$258,0),2)+IN$9,255),Capacity!$S$3:$S$258,0),2)))</f>
        <v/>
      </c>
      <c r="IO64" t="str">
        <f>IF(IO63="","",IF($FI63="Y",0,INDEX(Capacity!$S$3:$T$258,MATCH(MOD(INDEX(Capacity!$V$3:$W$258,MATCH(INDEX($J63:$FE63,1,$FJ63),Capacity!$V$3:$V$258,0),2)+IO$9,255),Capacity!$S$3:$S$258,0),2)))</f>
        <v/>
      </c>
      <c r="IP64" t="str">
        <f>IF(IP63="","",IF($FI63="Y",0,INDEX(Capacity!$S$3:$T$258,MATCH(MOD(INDEX(Capacity!$V$3:$W$258,MATCH(INDEX($J63:$FE63,1,$FJ63),Capacity!$V$3:$V$258,0),2)+IP$9,255),Capacity!$S$3:$S$258,0),2)))</f>
        <v/>
      </c>
      <c r="IQ64" t="str">
        <f>IF(IQ63="","",IF($FI63="Y",0,INDEX(Capacity!$S$3:$T$258,MATCH(MOD(INDEX(Capacity!$V$3:$W$258,MATCH(INDEX($J63:$FE63,1,$FJ63),Capacity!$V$3:$V$258,0),2)+IQ$9,255),Capacity!$S$3:$S$258,0),2)))</f>
        <v/>
      </c>
      <c r="IR64" t="str">
        <f>IF(IR63="","",IF($FI63="Y",0,INDEX(Capacity!$S$3:$T$258,MATCH(MOD(INDEX(Capacity!$V$3:$W$258,MATCH(INDEX($J63:$FE63,1,$FJ63),Capacity!$V$3:$V$258,0),2)+IR$9,255),Capacity!$S$3:$S$258,0),2)))</f>
        <v/>
      </c>
      <c r="IS64" t="str">
        <f>IF(IS63="","",IF($FI63="Y",0,INDEX(Capacity!$S$3:$T$258,MATCH(MOD(INDEX(Capacity!$V$3:$W$258,MATCH(INDEX($J63:$FE63,1,$FJ63),Capacity!$V$3:$V$258,0),2)+IS$9,255),Capacity!$S$3:$S$258,0),2)))</f>
        <v/>
      </c>
      <c r="IT64" t="str">
        <f>IF(IT63="","",IF($FI63="Y",0,INDEX(Capacity!$S$3:$T$258,MATCH(MOD(INDEX(Capacity!$V$3:$W$258,MATCH(INDEX($J63:$FE63,1,$FJ63),Capacity!$V$3:$V$258,0),2)+IT$9,255),Capacity!$S$3:$S$258,0),2)))</f>
        <v/>
      </c>
      <c r="IU64" t="str">
        <f>IF(IU63="","",IF($FI63="Y",0,INDEX(Capacity!$S$3:$T$258,MATCH(MOD(INDEX(Capacity!$V$3:$W$258,MATCH(INDEX($J63:$FE63,1,$FJ63),Capacity!$V$3:$V$258,0),2)+IU$9,255),Capacity!$S$3:$S$258,0),2)))</f>
        <v/>
      </c>
      <c r="IV64" t="str">
        <f>IF(IV63="","",IF($FI63="Y",0,INDEX(Capacity!$S$3:$T$258,MATCH(MOD(INDEX(Capacity!$V$3:$W$258,MATCH(INDEX($J63:$FE63,1,$FJ63),Capacity!$V$3:$V$258,0),2)+IV$9,255),Capacity!$S$3:$S$258,0),2)))</f>
        <v/>
      </c>
      <c r="IW64" t="str">
        <f>IF(IW63="","",IF($FI63="Y",0,INDEX(Capacity!$S$3:$T$258,MATCH(MOD(INDEX(Capacity!$V$3:$W$258,MATCH(INDEX($J63:$FE63,1,$FJ63),Capacity!$V$3:$V$258,0),2)+IW$9,255),Capacity!$S$3:$S$258,0),2)))</f>
        <v/>
      </c>
      <c r="IX64" t="str">
        <f>IF(IX63="","",IF($FI63="Y",0,INDEX(Capacity!$S$3:$T$258,MATCH(MOD(INDEX(Capacity!$V$3:$W$258,MATCH(INDEX($J63:$FE63,1,$FJ63),Capacity!$V$3:$V$258,0),2)+IX$9,255),Capacity!$S$3:$S$258,0),2)))</f>
        <v/>
      </c>
      <c r="IY64" t="str">
        <f>IF(IY63="","",IF($FI63="Y",0,INDEX(Capacity!$S$3:$T$258,MATCH(MOD(INDEX(Capacity!$V$3:$W$258,MATCH(INDEX($J63:$FE63,1,$FJ63),Capacity!$V$3:$V$258,0),2)+IY$9,255),Capacity!$S$3:$S$258,0),2)))</f>
        <v/>
      </c>
      <c r="IZ64" t="str">
        <f>IF(IZ63="","",IF($FI63="Y",0,INDEX(Capacity!$S$3:$T$258,MATCH(MOD(INDEX(Capacity!$V$3:$W$258,MATCH(INDEX($J63:$FE63,1,$FJ63),Capacity!$V$3:$V$258,0),2)+IZ$9,255),Capacity!$S$3:$S$258,0),2)))</f>
        <v/>
      </c>
      <c r="JA64" t="str">
        <f>IF(JA63="","",IF($FI63="Y",0,INDEX(Capacity!$S$3:$T$258,MATCH(MOD(INDEX(Capacity!$V$3:$W$258,MATCH(INDEX($J63:$FE63,1,$FJ63),Capacity!$V$3:$V$258,0),2)+JA$9,255),Capacity!$S$3:$S$258,0),2)))</f>
        <v/>
      </c>
      <c r="JB64" t="str">
        <f>IF(JB63="","",IF($FI63="Y",0,INDEX(Capacity!$S$3:$T$258,MATCH(MOD(INDEX(Capacity!$V$3:$W$258,MATCH(INDEX($J63:$FE63,1,$FJ63),Capacity!$V$3:$V$258,0),2)+JB$9,255),Capacity!$S$3:$S$258,0),2)))</f>
        <v/>
      </c>
      <c r="JC64" t="str">
        <f>IF(JC63="","",IF($FI63="Y",0,INDEX(Capacity!$S$3:$T$258,MATCH(MOD(INDEX(Capacity!$V$3:$W$258,MATCH(INDEX($J63:$FE63,1,$FJ63),Capacity!$V$3:$V$258,0),2)+JC$9,255),Capacity!$S$3:$S$258,0),2)))</f>
        <v/>
      </c>
      <c r="JD64" t="str">
        <f>IF(JD63="","",IF($FI63="Y",0,INDEX(Capacity!$S$3:$T$258,MATCH(MOD(INDEX(Capacity!$V$3:$W$258,MATCH(INDEX($J63:$FE63,1,$FJ63),Capacity!$V$3:$V$258,0),2)+JD$9,255),Capacity!$S$3:$S$258,0),2)))</f>
        <v/>
      </c>
      <c r="JE64" t="str">
        <f>IF(JE63="","",IF($FI63="Y",0,INDEX(Capacity!$S$3:$T$258,MATCH(MOD(INDEX(Capacity!$V$3:$W$258,MATCH(INDEX($J63:$FE63,1,$FJ63),Capacity!$V$3:$V$258,0),2)+JE$9,255),Capacity!$S$3:$S$258,0),2)))</f>
        <v/>
      </c>
      <c r="JF64" t="str">
        <f>IF(JF63="","",IF($FI63="Y",0,INDEX(Capacity!$S$3:$T$258,MATCH(MOD(INDEX(Capacity!$V$3:$W$258,MATCH(INDEX($J63:$FE63,1,$FJ63),Capacity!$V$3:$V$258,0),2)+JF$9,255),Capacity!$S$3:$S$258,0),2)))</f>
        <v/>
      </c>
      <c r="JG64" t="str">
        <f>IF(JG63="","",IF($FI63="Y",0,INDEX(Capacity!$S$3:$T$258,MATCH(MOD(INDEX(Capacity!$V$3:$W$258,MATCH(INDEX($J63:$FE63,1,$FJ63),Capacity!$V$3:$V$258,0),2)+JG$9,255),Capacity!$S$3:$S$258,0),2)))</f>
        <v/>
      </c>
      <c r="JH64" t="str">
        <f>IF(JH63="","",IF($FI63="Y",0,INDEX(Capacity!$S$3:$T$258,MATCH(MOD(INDEX(Capacity!$V$3:$W$258,MATCH(INDEX($J63:$FE63,1,$FJ63),Capacity!$V$3:$V$258,0),2)+JH$9,255),Capacity!$S$3:$S$258,0),2)))</f>
        <v/>
      </c>
      <c r="JI64" t="str">
        <f>IF(JI63="","",IF($FI63="Y",0,INDEX(Capacity!$S$3:$T$258,MATCH(MOD(INDEX(Capacity!$V$3:$W$258,MATCH(INDEX($J63:$FE63,1,$FJ63),Capacity!$V$3:$V$258,0),2)+JI$9,255),Capacity!$S$3:$S$258,0),2)))</f>
        <v/>
      </c>
      <c r="JJ64" t="str">
        <f>IF(JJ63="","",IF($FI63="Y",0,INDEX(Capacity!$S$3:$T$258,MATCH(MOD(INDEX(Capacity!$V$3:$W$258,MATCH(INDEX($J63:$FE63,1,$FJ63),Capacity!$V$3:$V$258,0),2)+JJ$9,255),Capacity!$S$3:$S$258,0),2)))</f>
        <v/>
      </c>
      <c r="JK64" t="str">
        <f>IF(JK63="","",IF($FI63="Y",0,INDEX(Capacity!$S$3:$T$258,MATCH(MOD(INDEX(Capacity!$V$3:$W$258,MATCH(INDEX($J63:$FE63,1,$FJ63),Capacity!$V$3:$V$258,0),2)+JK$9,255),Capacity!$S$3:$S$258,0),2)))</f>
        <v/>
      </c>
      <c r="JL64" t="str">
        <f>IF(JL63="","",IF($FI63="Y",0,INDEX(Capacity!$S$3:$T$258,MATCH(MOD(INDEX(Capacity!$V$3:$W$258,MATCH(INDEX($J63:$FE63,1,$FJ63),Capacity!$V$3:$V$258,0),2)+JL$9,255),Capacity!$S$3:$S$258,0),2)))</f>
        <v/>
      </c>
      <c r="JM64" t="str">
        <f>IF(JM63="","",IF($FI63="Y",0,INDEX(Capacity!$S$3:$T$258,MATCH(MOD(INDEX(Capacity!$V$3:$W$258,MATCH(INDEX($J63:$FE63,1,$FJ63),Capacity!$V$3:$V$258,0),2)+JM$9,255),Capacity!$S$3:$S$258,0),2)))</f>
        <v/>
      </c>
      <c r="JN64" t="str">
        <f>IF(JN63="","",IF($FI63="Y",0,INDEX(Capacity!$S$3:$T$258,MATCH(MOD(INDEX(Capacity!$V$3:$W$258,MATCH(INDEX($J63:$FE63,1,$FJ63),Capacity!$V$3:$V$258,0),2)+JN$9,255),Capacity!$S$3:$S$258,0),2)))</f>
        <v/>
      </c>
      <c r="JO64" t="str">
        <f>IF(JO63="","",IF($FI63="Y",0,INDEX(Capacity!$S$3:$T$258,MATCH(MOD(INDEX(Capacity!$V$3:$W$258,MATCH(INDEX($J63:$FE63,1,$FJ63),Capacity!$V$3:$V$258,0),2)+JO$9,255),Capacity!$S$3:$S$258,0),2)))</f>
        <v/>
      </c>
      <c r="JP64" t="str">
        <f>IF(JP63="","",IF($FI63="Y",0,INDEX(Capacity!$S$3:$T$258,MATCH(MOD(INDEX(Capacity!$V$3:$W$258,MATCH(INDEX($J63:$FE63,1,$FJ63),Capacity!$V$3:$V$258,0),2)+JP$9,255),Capacity!$S$3:$S$258,0),2)))</f>
        <v/>
      </c>
      <c r="JQ64" t="str">
        <f>IF(JQ63="","",IF($FI63="Y",0,INDEX(Capacity!$S$3:$T$258,MATCH(MOD(INDEX(Capacity!$V$3:$W$258,MATCH(INDEX($J63:$FE63,1,$FJ63),Capacity!$V$3:$V$258,0),2)+JQ$9,255),Capacity!$S$3:$S$258,0),2)))</f>
        <v/>
      </c>
      <c r="JR64" t="str">
        <f>IF(JR63="","",IF($FI63="Y",0,INDEX(Capacity!$S$3:$T$258,MATCH(MOD(INDEX(Capacity!$V$3:$W$258,MATCH(INDEX($J63:$FE63,1,$FJ63),Capacity!$V$3:$V$258,0),2)+JR$9,255),Capacity!$S$3:$S$258,0),2)))</f>
        <v/>
      </c>
      <c r="JS64" t="str">
        <f>IF(JS63="","",IF($FI63="Y",0,INDEX(Capacity!$S$3:$T$258,MATCH(MOD(INDEX(Capacity!$V$3:$W$258,MATCH(INDEX($J63:$FE63,1,$FJ63),Capacity!$V$3:$V$258,0),2)+JS$9,255),Capacity!$S$3:$S$258,0),2)))</f>
        <v/>
      </c>
      <c r="JT64" t="str">
        <f>IF(JT63="","",IF($FI63="Y",0,INDEX(Capacity!$S$3:$T$258,MATCH(MOD(INDEX(Capacity!$V$3:$W$258,MATCH(INDEX($J63:$FE63,1,$FJ63),Capacity!$V$3:$V$258,0),2)+JT$9,255),Capacity!$S$3:$S$258,0),2)))</f>
        <v/>
      </c>
      <c r="JU64" t="str">
        <f>IF(JU63="","",IF($FI63="Y",0,INDEX(Capacity!$S$3:$T$258,MATCH(MOD(INDEX(Capacity!$V$3:$W$258,MATCH(INDEX($J63:$FE63,1,$FJ63),Capacity!$V$3:$V$258,0),2)+JU$9,255),Capacity!$S$3:$S$258,0),2)))</f>
        <v/>
      </c>
      <c r="JV64" t="str">
        <f>IF(JV63="","",IF($FI63="Y",0,INDEX(Capacity!$S$3:$T$258,MATCH(MOD(INDEX(Capacity!$V$3:$W$258,MATCH(INDEX($J63:$FE63,1,$FJ63),Capacity!$V$3:$V$258,0),2)+JV$9,255),Capacity!$S$3:$S$258,0),2)))</f>
        <v/>
      </c>
      <c r="JW64" t="str">
        <f>IF(JW63="","",IF($FI63="Y",0,INDEX(Capacity!$S$3:$T$258,MATCH(MOD(INDEX(Capacity!$V$3:$W$258,MATCH(INDEX($J63:$FE63,1,$FJ63),Capacity!$V$3:$V$258,0),2)+JW$9,255),Capacity!$S$3:$S$258,0),2)))</f>
        <v/>
      </c>
      <c r="JX64" t="str">
        <f>IF(JX63="","",IF($FI63="Y",0,INDEX(Capacity!$S$3:$T$258,MATCH(MOD(INDEX(Capacity!$V$3:$W$258,MATCH(INDEX($J63:$FE63,1,$FJ63),Capacity!$V$3:$V$258,0),2)+JX$9,255),Capacity!$S$3:$S$258,0),2)))</f>
        <v/>
      </c>
      <c r="JY64" t="str">
        <f>IF(JY63="","",IF($FI63="Y",0,INDEX(Capacity!$S$3:$T$258,MATCH(MOD(INDEX(Capacity!$V$3:$W$258,MATCH(INDEX($J63:$FE63,1,$FJ63),Capacity!$V$3:$V$258,0),2)+JY$9,255),Capacity!$S$3:$S$258,0),2)))</f>
        <v/>
      </c>
      <c r="JZ64" t="str">
        <f>IF(JZ63="","",IF($FI63="Y",0,INDEX(Capacity!$S$3:$T$258,MATCH(MOD(INDEX(Capacity!$V$3:$W$258,MATCH(INDEX($J63:$FE63,1,$FJ63),Capacity!$V$3:$V$258,0),2)+JZ$9,255),Capacity!$S$3:$S$258,0),2)))</f>
        <v/>
      </c>
      <c r="KA64" t="str">
        <f>IF(KA63="","",IF($FI63="Y",0,INDEX(Capacity!$S$3:$T$258,MATCH(MOD(INDEX(Capacity!$V$3:$W$258,MATCH(INDEX($J63:$FE63,1,$FJ63),Capacity!$V$3:$V$258,0),2)+KA$9,255),Capacity!$S$3:$S$258,0),2)))</f>
        <v/>
      </c>
      <c r="KB64" t="str">
        <f>IF(KB63="","",IF($FI63="Y",0,INDEX(Capacity!$S$3:$T$258,MATCH(MOD(INDEX(Capacity!$V$3:$W$258,MATCH(INDEX($J63:$FE63,1,$FJ63),Capacity!$V$3:$V$258,0),2)+KB$9,255),Capacity!$S$3:$S$258,0),2)))</f>
        <v/>
      </c>
      <c r="KC64" t="str">
        <f>IF(KC63="","",IF($FI63="Y",0,INDEX(Capacity!$S$3:$T$258,MATCH(MOD(INDEX(Capacity!$V$3:$W$258,MATCH(INDEX($J63:$FE63,1,$FJ63),Capacity!$V$3:$V$258,0),2)+KC$9,255),Capacity!$S$3:$S$258,0),2)))</f>
        <v/>
      </c>
      <c r="KD64" t="str">
        <f>IF(KD63="","",IF($FI63="Y",0,INDEX(Capacity!$S$3:$T$258,MATCH(MOD(INDEX(Capacity!$V$3:$W$258,MATCH(INDEX($J63:$FE63,1,$FJ63),Capacity!$V$3:$V$258,0),2)+KD$9,255),Capacity!$S$3:$S$258,0),2)))</f>
        <v/>
      </c>
      <c r="KE64" t="str">
        <f>IF(KE63="","",IF($FI63="Y",0,INDEX(Capacity!$S$3:$T$258,MATCH(MOD(INDEX(Capacity!$V$3:$W$258,MATCH(INDEX($J63:$FE63,1,$FJ63),Capacity!$V$3:$V$258,0),2)+KE$9,255),Capacity!$S$3:$S$258,0),2)))</f>
        <v/>
      </c>
      <c r="KF64" t="str">
        <f>IF(KF63="","",IF($FI63="Y",0,INDEX(Capacity!$S$3:$T$258,MATCH(MOD(INDEX(Capacity!$V$3:$W$258,MATCH(INDEX($J63:$FE63,1,$FJ63),Capacity!$V$3:$V$258,0),2)+KF$9,255),Capacity!$S$3:$S$258,0),2)))</f>
        <v/>
      </c>
      <c r="KG64" t="str">
        <f>IF(KG63="","",IF($FI63="Y",0,INDEX(Capacity!$S$3:$T$258,MATCH(MOD(INDEX(Capacity!$V$3:$W$258,MATCH(INDEX($J63:$FE63,1,$FJ63),Capacity!$V$3:$V$258,0),2)+KG$9,255),Capacity!$S$3:$S$258,0),2)))</f>
        <v/>
      </c>
      <c r="KH64" t="str">
        <f>IF(KH63="","",IF($FI63="Y",0,INDEX(Capacity!$S$3:$T$258,MATCH(MOD(INDEX(Capacity!$V$3:$W$258,MATCH(INDEX($J63:$FE63,1,$FJ63),Capacity!$V$3:$V$258,0),2)+KH$9,255),Capacity!$S$3:$S$258,0),2)))</f>
        <v/>
      </c>
      <c r="KI64" t="str">
        <f>IF(KI63="","",IF($FI63="Y",0,INDEX(Capacity!$S$3:$T$258,MATCH(MOD(INDEX(Capacity!$V$3:$W$258,MATCH(INDEX($J63:$FE63,1,$FJ63),Capacity!$V$3:$V$258,0),2)+KI$9,255),Capacity!$S$3:$S$258,0),2)))</f>
        <v/>
      </c>
      <c r="KJ64" t="str">
        <f>IF(KJ63="","",IF($FI63="Y",0,INDEX(Capacity!$S$3:$T$258,MATCH(MOD(INDEX(Capacity!$V$3:$W$258,MATCH(INDEX($J63:$FE63,1,$FJ63),Capacity!$V$3:$V$258,0),2)+KJ$9,255),Capacity!$S$3:$S$258,0),2)))</f>
        <v/>
      </c>
      <c r="KK64" t="str">
        <f>IF(KK63="","",IF($FI63="Y",0,INDEX(Capacity!$S$3:$T$258,MATCH(MOD(INDEX(Capacity!$V$3:$W$258,MATCH(INDEX($J63:$FE63,1,$FJ63),Capacity!$V$3:$V$258,0),2)+KK$9,255),Capacity!$S$3:$S$258,0),2)))</f>
        <v/>
      </c>
      <c r="KL64" t="str">
        <f>IF(KL63="","",IF($FI63="Y",0,INDEX(Capacity!$S$3:$T$258,MATCH(MOD(INDEX(Capacity!$V$3:$W$258,MATCH(INDEX($J63:$FE63,1,$FJ63),Capacity!$V$3:$V$258,0),2)+KL$9,255),Capacity!$S$3:$S$258,0),2)))</f>
        <v/>
      </c>
      <c r="KM64" t="str">
        <f>IF(KM63="","",IF($FI63="Y",0,INDEX(Capacity!$S$3:$T$258,MATCH(MOD(INDEX(Capacity!$V$3:$W$258,MATCH(INDEX($J63:$FE63,1,$FJ63),Capacity!$V$3:$V$258,0),2)+KM$9,255),Capacity!$S$3:$S$258,0),2)))</f>
        <v/>
      </c>
      <c r="KN64" t="str">
        <f>IF(KN63="","",IF($FI63="Y",0,INDEX(Capacity!$S$3:$T$258,MATCH(MOD(INDEX(Capacity!$V$3:$W$258,MATCH(INDEX($J63:$FE63,1,$FJ63),Capacity!$V$3:$V$258,0),2)+KN$9,255),Capacity!$S$3:$S$258,0),2)))</f>
        <v/>
      </c>
      <c r="KO64" t="str">
        <f>IF(KO63="","",IF($FI63="Y",0,INDEX(Capacity!$S$3:$T$258,MATCH(MOD(INDEX(Capacity!$V$3:$W$258,MATCH(INDEX($J63:$FE63,1,$FJ63),Capacity!$V$3:$V$258,0),2)+KO$9,255),Capacity!$S$3:$S$258,0),2)))</f>
        <v/>
      </c>
      <c r="KP64" t="str">
        <f>IF(KP63="","",IF($FI63="Y",0,INDEX(Capacity!$S$3:$T$258,MATCH(MOD(INDEX(Capacity!$V$3:$W$258,MATCH(INDEX($J63:$FE63,1,$FJ63),Capacity!$V$3:$V$258,0),2)+KP$9,255),Capacity!$S$3:$S$258,0),2)))</f>
        <v/>
      </c>
      <c r="KQ64" t="str">
        <f>IF(KQ63="","",IF($FI63="Y",0,INDEX(Capacity!$S$3:$T$258,MATCH(MOD(INDEX(Capacity!$V$3:$W$258,MATCH(INDEX($J63:$FE63,1,$FJ63),Capacity!$V$3:$V$258,0),2)+KQ$9,255),Capacity!$S$3:$S$258,0),2)))</f>
        <v/>
      </c>
      <c r="KR64" t="str">
        <f>IF(KR63="","",IF($FI63="Y",0,INDEX(Capacity!$S$3:$T$258,MATCH(MOD(INDEX(Capacity!$V$3:$W$258,MATCH(INDEX($J63:$FE63,1,$FJ63),Capacity!$V$3:$V$258,0),2)+KR$9,255),Capacity!$S$3:$S$258,0),2)))</f>
        <v/>
      </c>
      <c r="KS64" t="str">
        <f>IF(KS63="","",IF($FI63="Y",0,INDEX(Capacity!$S$3:$T$258,MATCH(MOD(INDEX(Capacity!$V$3:$W$258,MATCH(INDEX($J63:$FE63,1,$FJ63),Capacity!$V$3:$V$258,0),2)+KS$9,255),Capacity!$S$3:$S$258,0),2)))</f>
        <v/>
      </c>
      <c r="KT64" t="str">
        <f>IF(KT63="","",IF($FI63="Y",0,INDEX(Capacity!$S$3:$T$258,MATCH(MOD(INDEX(Capacity!$V$3:$W$258,MATCH(INDEX($J63:$FE63,1,$FJ63),Capacity!$V$3:$V$258,0),2)+KT$9,255),Capacity!$S$3:$S$258,0),2)))</f>
        <v/>
      </c>
      <c r="KU64" t="str">
        <f>IF(KU63="","",IF($FI63="Y",0,INDEX(Capacity!$S$3:$T$258,MATCH(MOD(INDEX(Capacity!$V$3:$W$258,MATCH(INDEX($J63:$FE63,1,$FJ63),Capacity!$V$3:$V$258,0),2)+KU$9,255),Capacity!$S$3:$S$258,0),2)))</f>
        <v/>
      </c>
      <c r="KV64" t="str">
        <f>IF(KV63="","",IF($FI63="Y",0,INDEX(Capacity!$S$3:$T$258,MATCH(MOD(INDEX(Capacity!$V$3:$W$258,MATCH(INDEX($J63:$FE63,1,$FJ63),Capacity!$V$3:$V$258,0),2)+KV$9,255),Capacity!$S$3:$S$258,0),2)))</f>
        <v/>
      </c>
      <c r="KW64" t="str">
        <f>IF(KW63="","",IF($FI63="Y",0,INDEX(Capacity!$S$3:$T$258,MATCH(MOD(INDEX(Capacity!$V$3:$W$258,MATCH(INDEX($J63:$FE63,1,$FJ63),Capacity!$V$3:$V$258,0),2)+KW$9,255),Capacity!$S$3:$S$258,0),2)))</f>
        <v/>
      </c>
      <c r="KX64" t="str">
        <f>IF(KX63="","",IF($FI63="Y",0,INDEX(Capacity!$S$3:$T$258,MATCH(MOD(INDEX(Capacity!$V$3:$W$258,MATCH(INDEX($J63:$FE63,1,$FJ63),Capacity!$V$3:$V$258,0),2)+KX$9,255),Capacity!$S$3:$S$258,0),2)))</f>
        <v/>
      </c>
      <c r="KY64" t="str">
        <f>IF(KY63="","",IF($FI63="Y",0,INDEX(Capacity!$S$3:$T$258,MATCH(MOD(INDEX(Capacity!$V$3:$W$258,MATCH(INDEX($J63:$FE63,1,$FJ63),Capacity!$V$3:$V$258,0),2)+KY$9,255),Capacity!$S$3:$S$258,0),2)))</f>
        <v/>
      </c>
      <c r="KZ64" t="str">
        <f>IF(KZ63="","",IF($FI63="Y",0,INDEX(Capacity!$S$3:$T$258,MATCH(MOD(INDEX(Capacity!$V$3:$W$258,MATCH(INDEX($J63:$FE63,1,$FJ63),Capacity!$V$3:$V$258,0),2)+KZ$9,255),Capacity!$S$3:$S$258,0),2)))</f>
        <v/>
      </c>
      <c r="LA64" t="str">
        <f>IF(LA63="","",IF($FI63="Y",0,INDEX(Capacity!$S$3:$T$258,MATCH(MOD(INDEX(Capacity!$V$3:$W$258,MATCH(INDEX($J63:$FE63,1,$FJ63),Capacity!$V$3:$V$258,0),2)+LA$9,255),Capacity!$S$3:$S$258,0),2)))</f>
        <v/>
      </c>
      <c r="LB64" t="str">
        <f>IF(LB63="","",IF($FI63="Y",0,INDEX(Capacity!$S$3:$T$258,MATCH(MOD(INDEX(Capacity!$V$3:$W$258,MATCH(INDEX($J63:$FE63,1,$FJ63),Capacity!$V$3:$V$258,0),2)+LB$9,255),Capacity!$S$3:$S$258,0),2)))</f>
        <v/>
      </c>
      <c r="LC64" t="str">
        <f>IF(LC63="","",IF($FI63="Y",0,INDEX(Capacity!$S$3:$T$258,MATCH(MOD(INDEX(Capacity!$V$3:$W$258,MATCH(INDEX($J63:$FE63,1,$FJ63),Capacity!$V$3:$V$258,0),2)+LC$9,255),Capacity!$S$3:$S$258,0),2)))</f>
        <v/>
      </c>
      <c r="LD64" t="str">
        <f>IF(LD63="","",IF($FI63="Y",0,INDEX(Capacity!$S$3:$T$258,MATCH(MOD(INDEX(Capacity!$V$3:$W$258,MATCH(INDEX($J63:$FE63,1,$FJ63),Capacity!$V$3:$V$258,0),2)+LD$9,255),Capacity!$S$3:$S$258,0),2)))</f>
        <v/>
      </c>
      <c r="LE64" t="str">
        <f>IF(LE63="","",IF($FI63="Y",0,INDEX(Capacity!$S$3:$T$258,MATCH(MOD(INDEX(Capacity!$V$3:$W$258,MATCH(INDEX($J63:$FE63,1,$FJ63),Capacity!$V$3:$V$258,0),2)+LE$9,255),Capacity!$S$3:$S$258,0),2)))</f>
        <v/>
      </c>
      <c r="LF64" t="str">
        <f>IF(LF63="","",IF($FI63="Y",0,INDEX(Capacity!$S$3:$T$258,MATCH(MOD(INDEX(Capacity!$V$3:$W$258,MATCH(INDEX($J63:$FE63,1,$FJ63),Capacity!$V$3:$V$258,0),2)+LF$9,255),Capacity!$S$3:$S$258,0),2)))</f>
        <v/>
      </c>
      <c r="LG64" t="str">
        <f>IF(LG63="","",IF($FI63="Y",0,INDEX(Capacity!$S$3:$T$258,MATCH(MOD(INDEX(Capacity!$V$3:$W$258,MATCH(INDEX($J63:$FE63,1,$FJ63),Capacity!$V$3:$V$258,0),2)+LG$9,255),Capacity!$S$3:$S$258,0),2)))</f>
        <v/>
      </c>
      <c r="LH64" t="str">
        <f>IF(LH63="","",IF($FI63="Y",0,INDEX(Capacity!$S$3:$T$258,MATCH(MOD(INDEX(Capacity!$V$3:$W$258,MATCH(INDEX($J63:$FE63,1,$FJ63),Capacity!$V$3:$V$258,0),2)+LH$9,255),Capacity!$S$3:$S$258,0),2)))</f>
        <v/>
      </c>
    </row>
    <row r="65" spans="9:320" x14ac:dyDescent="0.25">
      <c r="I65" s="7">
        <f t="shared" si="26"/>
        <v>56</v>
      </c>
      <c r="J65" t="str">
        <f t="shared" si="58"/>
        <v/>
      </c>
      <c r="K65" t="str">
        <f t="shared" si="58"/>
        <v/>
      </c>
      <c r="L65" t="str">
        <f t="shared" si="58"/>
        <v/>
      </c>
      <c r="M65" t="str">
        <f t="shared" si="58"/>
        <v/>
      </c>
      <c r="N65" t="str">
        <f t="shared" si="58"/>
        <v/>
      </c>
      <c r="O65" t="str">
        <f t="shared" si="58"/>
        <v/>
      </c>
      <c r="P65" t="str">
        <f t="shared" si="58"/>
        <v/>
      </c>
      <c r="Q65" t="str">
        <f t="shared" si="58"/>
        <v/>
      </c>
      <c r="R65" t="str">
        <f t="shared" si="58"/>
        <v/>
      </c>
      <c r="S65" t="str">
        <f t="shared" si="58"/>
        <v/>
      </c>
      <c r="T65" t="str">
        <f t="shared" si="58"/>
        <v/>
      </c>
      <c r="U65" t="str">
        <f t="shared" si="58"/>
        <v/>
      </c>
      <c r="V65" t="str">
        <f t="shared" si="58"/>
        <v/>
      </c>
      <c r="W65" t="str">
        <f t="shared" si="58"/>
        <v/>
      </c>
      <c r="X65" t="str">
        <f t="shared" si="58"/>
        <v/>
      </c>
      <c r="Y65" t="str">
        <f t="shared" si="56"/>
        <v/>
      </c>
      <c r="Z65" t="str">
        <f t="shared" si="56"/>
        <v/>
      </c>
      <c r="AA65" t="str">
        <f t="shared" si="56"/>
        <v/>
      </c>
      <c r="AB65" t="str">
        <f t="shared" si="56"/>
        <v/>
      </c>
      <c r="AC65" t="str">
        <f t="shared" si="56"/>
        <v/>
      </c>
      <c r="AD65" t="str">
        <f t="shared" si="56"/>
        <v/>
      </c>
      <c r="AE65" t="str">
        <f t="shared" si="56"/>
        <v/>
      </c>
      <c r="AF65" t="str">
        <f t="shared" si="56"/>
        <v/>
      </c>
      <c r="AG65" t="str">
        <f t="shared" si="56"/>
        <v/>
      </c>
      <c r="AH65" t="str">
        <f t="shared" si="56"/>
        <v/>
      </c>
      <c r="AI65" t="str">
        <f t="shared" si="56"/>
        <v/>
      </c>
      <c r="AJ65" t="str">
        <f t="shared" si="56"/>
        <v/>
      </c>
      <c r="AK65" t="str">
        <f t="shared" si="56"/>
        <v/>
      </c>
      <c r="AL65" t="str">
        <f t="shared" si="56"/>
        <v/>
      </c>
      <c r="AM65" t="str">
        <f t="shared" si="56"/>
        <v/>
      </c>
      <c r="AN65" t="str">
        <f t="shared" si="56"/>
        <v/>
      </c>
      <c r="AO65" t="str">
        <f t="shared" si="60"/>
        <v/>
      </c>
      <c r="AP65" t="str">
        <f t="shared" si="60"/>
        <v/>
      </c>
      <c r="AQ65" t="str">
        <f t="shared" si="60"/>
        <v/>
      </c>
      <c r="AR65" t="str">
        <f t="shared" si="60"/>
        <v/>
      </c>
      <c r="AS65" t="str">
        <f t="shared" si="60"/>
        <v/>
      </c>
      <c r="AT65" t="str">
        <f t="shared" si="60"/>
        <v/>
      </c>
      <c r="AU65" t="str">
        <f t="shared" si="60"/>
        <v/>
      </c>
      <c r="AV65" t="str">
        <f t="shared" si="60"/>
        <v/>
      </c>
      <c r="AW65" t="str">
        <f t="shared" si="60"/>
        <v/>
      </c>
      <c r="AX65" t="str">
        <f t="shared" si="60"/>
        <v/>
      </c>
      <c r="AY65" t="str">
        <f t="shared" si="60"/>
        <v/>
      </c>
      <c r="AZ65" t="str">
        <f t="shared" si="60"/>
        <v/>
      </c>
      <c r="BA65" t="str">
        <f t="shared" si="60"/>
        <v/>
      </c>
      <c r="BB65" t="str">
        <f t="shared" si="60"/>
        <v/>
      </c>
      <c r="BC65" t="str">
        <f t="shared" si="60"/>
        <v/>
      </c>
      <c r="BD65" t="str">
        <f t="shared" si="60"/>
        <v/>
      </c>
      <c r="BE65" t="str">
        <f t="shared" si="64"/>
        <v/>
      </c>
      <c r="BF65" t="str">
        <f t="shared" si="62"/>
        <v/>
      </c>
      <c r="BG65" t="str">
        <f t="shared" si="62"/>
        <v/>
      </c>
      <c r="BH65" t="str">
        <f t="shared" si="62"/>
        <v/>
      </c>
      <c r="BI65" t="str">
        <f t="shared" si="62"/>
        <v/>
      </c>
      <c r="BJ65" t="str">
        <f t="shared" si="62"/>
        <v/>
      </c>
      <c r="BK65" t="str">
        <f t="shared" si="62"/>
        <v/>
      </c>
      <c r="BL65" t="str">
        <f t="shared" si="62"/>
        <v/>
      </c>
      <c r="BM65">
        <f t="shared" si="62"/>
        <v>0</v>
      </c>
      <c r="BN65">
        <f t="shared" si="62"/>
        <v>248</v>
      </c>
      <c r="BO65">
        <f t="shared" si="62"/>
        <v>107</v>
      </c>
      <c r="BP65">
        <f t="shared" si="62"/>
        <v>209</v>
      </c>
      <c r="BQ65">
        <f t="shared" si="62"/>
        <v>15</v>
      </c>
      <c r="BR65">
        <f t="shared" si="62"/>
        <v>221</v>
      </c>
      <c r="BS65">
        <f t="shared" si="62"/>
        <v>34</v>
      </c>
      <c r="BT65">
        <f t="shared" si="62"/>
        <v>40</v>
      </c>
      <c r="BU65">
        <f t="shared" si="62"/>
        <v>239</v>
      </c>
      <c r="BV65">
        <f t="shared" si="67"/>
        <v>6</v>
      </c>
      <c r="BW65">
        <f t="shared" si="67"/>
        <v>111</v>
      </c>
      <c r="BX65">
        <f t="shared" si="67"/>
        <v>0</v>
      </c>
      <c r="BY65">
        <f t="shared" si="67"/>
        <v>0</v>
      </c>
      <c r="BZ65">
        <f t="shared" si="67"/>
        <v>0</v>
      </c>
      <c r="CA65">
        <f t="shared" si="67"/>
        <v>0</v>
      </c>
      <c r="CB65">
        <f t="shared" si="67"/>
        <v>0</v>
      </c>
      <c r="CC65">
        <f t="shared" si="67"/>
        <v>0</v>
      </c>
      <c r="CD65">
        <f t="shared" si="67"/>
        <v>0</v>
      </c>
      <c r="CE65">
        <f t="shared" si="67"/>
        <v>0</v>
      </c>
      <c r="CF65">
        <f t="shared" si="67"/>
        <v>0</v>
      </c>
      <c r="CG65">
        <f t="shared" si="67"/>
        <v>0</v>
      </c>
      <c r="CH65">
        <f t="shared" si="67"/>
        <v>0</v>
      </c>
      <c r="CI65">
        <f t="shared" si="67"/>
        <v>0</v>
      </c>
      <c r="CJ65">
        <f t="shared" si="67"/>
        <v>0</v>
      </c>
      <c r="CK65">
        <f t="shared" si="65"/>
        <v>0</v>
      </c>
      <c r="CL65">
        <f t="shared" si="59"/>
        <v>0</v>
      </c>
      <c r="CM65">
        <f t="shared" si="59"/>
        <v>0</v>
      </c>
      <c r="CN65">
        <f t="shared" si="59"/>
        <v>0</v>
      </c>
      <c r="CO65">
        <f t="shared" si="59"/>
        <v>0</v>
      </c>
      <c r="CP65">
        <f t="shared" si="59"/>
        <v>0</v>
      </c>
      <c r="CQ65">
        <f t="shared" si="59"/>
        <v>0</v>
      </c>
      <c r="CR65">
        <f t="shared" si="59"/>
        <v>0</v>
      </c>
      <c r="CS65">
        <f t="shared" si="59"/>
        <v>0</v>
      </c>
      <c r="CT65">
        <f t="shared" si="59"/>
        <v>0</v>
      </c>
      <c r="CU65">
        <f t="shared" si="59"/>
        <v>0</v>
      </c>
      <c r="CV65">
        <f t="shared" si="59"/>
        <v>0</v>
      </c>
      <c r="CW65">
        <f t="shared" si="59"/>
        <v>0</v>
      </c>
      <c r="CX65">
        <f t="shared" si="59"/>
        <v>0</v>
      </c>
      <c r="CY65">
        <f t="shared" si="59"/>
        <v>0</v>
      </c>
      <c r="CZ65">
        <f t="shared" si="59"/>
        <v>0</v>
      </c>
      <c r="DA65">
        <f t="shared" si="59"/>
        <v>0</v>
      </c>
      <c r="DB65">
        <f t="shared" si="61"/>
        <v>0</v>
      </c>
      <c r="DC65">
        <f t="shared" si="61"/>
        <v>0</v>
      </c>
      <c r="DD65">
        <f t="shared" si="61"/>
        <v>0</v>
      </c>
      <c r="DE65">
        <f t="shared" si="61"/>
        <v>0</v>
      </c>
      <c r="DF65">
        <f t="shared" si="61"/>
        <v>0</v>
      </c>
      <c r="DG65">
        <f t="shared" si="61"/>
        <v>0</v>
      </c>
      <c r="DH65">
        <f t="shared" si="61"/>
        <v>0</v>
      </c>
      <c r="DI65">
        <f t="shared" si="68"/>
        <v>0</v>
      </c>
      <c r="DJ65">
        <f t="shared" si="68"/>
        <v>0</v>
      </c>
      <c r="DK65">
        <f t="shared" si="68"/>
        <v>0</v>
      </c>
      <c r="DL65">
        <f t="shared" si="68"/>
        <v>0</v>
      </c>
      <c r="DM65">
        <f t="shared" si="68"/>
        <v>0</v>
      </c>
      <c r="DN65">
        <f t="shared" si="68"/>
        <v>0</v>
      </c>
      <c r="DO65">
        <f t="shared" si="68"/>
        <v>0</v>
      </c>
      <c r="DP65">
        <f t="shared" si="68"/>
        <v>0</v>
      </c>
      <c r="DQ65">
        <f t="shared" si="68"/>
        <v>0</v>
      </c>
      <c r="DR65">
        <f t="shared" si="68"/>
        <v>0</v>
      </c>
      <c r="DS65">
        <f t="shared" si="68"/>
        <v>0</v>
      </c>
      <c r="DT65">
        <f t="shared" si="68"/>
        <v>0</v>
      </c>
      <c r="DU65">
        <f t="shared" si="68"/>
        <v>0</v>
      </c>
      <c r="DV65">
        <f t="shared" si="68"/>
        <v>0</v>
      </c>
      <c r="DW65">
        <f t="shared" si="68"/>
        <v>0</v>
      </c>
      <c r="DX65">
        <f t="shared" si="63"/>
        <v>0</v>
      </c>
      <c r="DY65">
        <f t="shared" si="63"/>
        <v>0</v>
      </c>
      <c r="DZ65">
        <f t="shared" si="63"/>
        <v>0</v>
      </c>
      <c r="EA65">
        <f t="shared" si="63"/>
        <v>0</v>
      </c>
      <c r="EB65">
        <f t="shared" si="63"/>
        <v>0</v>
      </c>
      <c r="EC65">
        <f t="shared" si="63"/>
        <v>0</v>
      </c>
      <c r="ED65">
        <f t="shared" si="63"/>
        <v>0</v>
      </c>
      <c r="EE65">
        <f t="shared" si="63"/>
        <v>0</v>
      </c>
      <c r="EF65">
        <f t="shared" si="63"/>
        <v>0</v>
      </c>
      <c r="EG65">
        <f t="shared" si="63"/>
        <v>0</v>
      </c>
      <c r="EH65">
        <f t="shared" si="63"/>
        <v>0</v>
      </c>
      <c r="EI65">
        <f t="shared" si="63"/>
        <v>0</v>
      </c>
      <c r="EJ65">
        <f t="shared" si="66"/>
        <v>0</v>
      </c>
      <c r="EK65">
        <f t="shared" si="66"/>
        <v>0</v>
      </c>
      <c r="EL65">
        <f t="shared" si="66"/>
        <v>0</v>
      </c>
      <c r="EM65">
        <f t="shared" si="66"/>
        <v>0</v>
      </c>
      <c r="EN65">
        <f t="shared" si="66"/>
        <v>0</v>
      </c>
      <c r="EO65">
        <f t="shared" si="66"/>
        <v>0</v>
      </c>
      <c r="EP65">
        <f t="shared" si="66"/>
        <v>0</v>
      </c>
      <c r="EQ65">
        <f t="shared" si="66"/>
        <v>0</v>
      </c>
      <c r="ER65">
        <f t="shared" si="66"/>
        <v>0</v>
      </c>
      <c r="ES65">
        <f t="shared" si="66"/>
        <v>0</v>
      </c>
      <c r="ET65">
        <f t="shared" si="66"/>
        <v>0</v>
      </c>
      <c r="EU65">
        <f t="shared" si="66"/>
        <v>0</v>
      </c>
      <c r="EV65">
        <f t="shared" si="66"/>
        <v>0</v>
      </c>
      <c r="EW65">
        <f t="shared" si="66"/>
        <v>0</v>
      </c>
      <c r="EX65">
        <f t="shared" si="66"/>
        <v>0</v>
      </c>
      <c r="EY65">
        <f t="shared" si="66"/>
        <v>0</v>
      </c>
      <c r="EZ65">
        <f t="shared" si="66"/>
        <v>0</v>
      </c>
      <c r="FA65">
        <f t="shared" si="66"/>
        <v>0</v>
      </c>
      <c r="FB65">
        <f t="shared" si="66"/>
        <v>0</v>
      </c>
      <c r="FC65">
        <f t="shared" si="66"/>
        <v>0</v>
      </c>
      <c r="FD65">
        <f t="shared" si="66"/>
        <v>0</v>
      </c>
      <c r="FE65">
        <f t="shared" si="66"/>
        <v>0</v>
      </c>
      <c r="FG65" s="48" t="str">
        <f t="shared" si="27"/>
        <v/>
      </c>
      <c r="FI65" s="1" t="str">
        <f t="shared" si="24"/>
        <v/>
      </c>
      <c r="FJ65">
        <f t="shared" si="25"/>
        <v>57</v>
      </c>
      <c r="FK65">
        <f>FM8-FJ64+1</f>
        <v>-12</v>
      </c>
      <c r="FM65">
        <f>IF(FM64="","",IF($FI64="Y",0,INDEX(Capacity!$S$3:$T$258,MATCH(MOD(INDEX(Capacity!$V$3:$W$258,MATCH(INDEX($J64:$FE64,1,$FJ64),Capacity!$V$3:$V$258,0),2)+FM$9,255),Capacity!$S$3:$S$258,0),2)))</f>
        <v>76</v>
      </c>
      <c r="FN65">
        <f>IF(FN64="","",IF($FI64="Y",0,INDEX(Capacity!$S$3:$T$258,MATCH(MOD(INDEX(Capacity!$V$3:$W$258,MATCH(INDEX($J64:$FE64,1,$FJ64),Capacity!$V$3:$V$258,0),2)+FN$9,255),Capacity!$S$3:$S$258,0),2)))</f>
        <v>205</v>
      </c>
      <c r="FO65">
        <f>IF(FO64="","",IF($FI64="Y",0,INDEX(Capacity!$S$3:$T$258,MATCH(MOD(INDEX(Capacity!$V$3:$W$258,MATCH(INDEX($J64:$FE64,1,$FJ64),Capacity!$V$3:$V$258,0),2)+FO$9,255),Capacity!$S$3:$S$258,0),2)))</f>
        <v>187</v>
      </c>
      <c r="FP65">
        <f>IF(FP64="","",IF($FI64="Y",0,INDEX(Capacity!$S$3:$T$258,MATCH(MOD(INDEX(Capacity!$V$3:$W$258,MATCH(INDEX($J64:$FE64,1,$FJ64),Capacity!$V$3:$V$258,0),2)+FP$9,255),Capacity!$S$3:$S$258,0),2)))</f>
        <v>222</v>
      </c>
      <c r="FQ65">
        <f>IF(FQ64="","",IF($FI64="Y",0,INDEX(Capacity!$S$3:$T$258,MATCH(MOD(INDEX(Capacity!$V$3:$W$258,MATCH(INDEX($J64:$FE64,1,$FJ64),Capacity!$V$3:$V$258,0),2)+FQ$9,255),Capacity!$S$3:$S$258,0),2)))</f>
        <v>60</v>
      </c>
      <c r="FR65">
        <f>IF(FR64="","",IF($FI64="Y",0,INDEX(Capacity!$S$3:$T$258,MATCH(MOD(INDEX(Capacity!$V$3:$W$258,MATCH(INDEX($J64:$FE64,1,$FJ64),Capacity!$V$3:$V$258,0),2)+FR$9,255),Capacity!$S$3:$S$258,0),2)))</f>
        <v>218</v>
      </c>
      <c r="FS65">
        <f>IF(FS64="","",IF($FI64="Y",0,INDEX(Capacity!$S$3:$T$258,MATCH(MOD(INDEX(Capacity!$V$3:$W$258,MATCH(INDEX($J64:$FE64,1,$FJ64),Capacity!$V$3:$V$258,0),2)+FS$9,255),Capacity!$S$3:$S$258,0),2)))</f>
        <v>177</v>
      </c>
      <c r="FT65">
        <f>IF(FT64="","",IF($FI64="Y",0,INDEX(Capacity!$S$3:$T$258,MATCH(MOD(INDEX(Capacity!$V$3:$W$258,MATCH(INDEX($J64:$FE64,1,$FJ64),Capacity!$V$3:$V$258,0),2)+FT$9,255),Capacity!$S$3:$S$258,0),2)))</f>
        <v>253</v>
      </c>
      <c r="FU65">
        <f>IF(FU64="","",IF($FI64="Y",0,INDEX(Capacity!$S$3:$T$258,MATCH(MOD(INDEX(Capacity!$V$3:$W$258,MATCH(INDEX($J64:$FE64,1,$FJ64),Capacity!$V$3:$V$258,0),2)+FU$9,255),Capacity!$S$3:$S$258,0),2)))</f>
        <v>103</v>
      </c>
      <c r="FV65">
        <f>IF(FV64="","",IF($FI64="Y",0,INDEX(Capacity!$S$3:$T$258,MATCH(MOD(INDEX(Capacity!$V$3:$W$258,MATCH(INDEX($J64:$FE64,1,$FJ64),Capacity!$V$3:$V$258,0),2)+FV$9,255),Capacity!$S$3:$S$258,0),2)))</f>
        <v>70</v>
      </c>
      <c r="FW65">
        <f>IF(FW64="","",IF($FI64="Y",0,INDEX(Capacity!$S$3:$T$258,MATCH(MOD(INDEX(Capacity!$V$3:$W$258,MATCH(INDEX($J64:$FE64,1,$FJ64),Capacity!$V$3:$V$258,0),2)+FW$9,255),Capacity!$S$3:$S$258,0),2)))</f>
        <v>111</v>
      </c>
      <c r="FX65" t="str">
        <f>IF(FX64="","",IF($FI64="Y",0,INDEX(Capacity!$S$3:$T$258,MATCH(MOD(INDEX(Capacity!$V$3:$W$258,MATCH(INDEX($J64:$FE64,1,$FJ64),Capacity!$V$3:$V$258,0),2)+FX$9,255),Capacity!$S$3:$S$258,0),2)))</f>
        <v/>
      </c>
      <c r="FY65" t="str">
        <f>IF(FY64="","",IF($FI64="Y",0,INDEX(Capacity!$S$3:$T$258,MATCH(MOD(INDEX(Capacity!$V$3:$W$258,MATCH(INDEX($J64:$FE64,1,$FJ64),Capacity!$V$3:$V$258,0),2)+FY$9,255),Capacity!$S$3:$S$258,0),2)))</f>
        <v/>
      </c>
      <c r="FZ65" t="str">
        <f>IF(FZ64="","",IF($FI64="Y",0,INDEX(Capacity!$S$3:$T$258,MATCH(MOD(INDEX(Capacity!$V$3:$W$258,MATCH(INDEX($J64:$FE64,1,$FJ64),Capacity!$V$3:$V$258,0),2)+FZ$9,255),Capacity!$S$3:$S$258,0),2)))</f>
        <v/>
      </c>
      <c r="GA65" t="str">
        <f>IF(GA64="","",IF($FI64="Y",0,INDEX(Capacity!$S$3:$T$258,MATCH(MOD(INDEX(Capacity!$V$3:$W$258,MATCH(INDEX($J64:$FE64,1,$FJ64),Capacity!$V$3:$V$258,0),2)+GA$9,255),Capacity!$S$3:$S$258,0),2)))</f>
        <v/>
      </c>
      <c r="GB65" t="str">
        <f>IF(GB64="","",IF($FI64="Y",0,INDEX(Capacity!$S$3:$T$258,MATCH(MOD(INDEX(Capacity!$V$3:$W$258,MATCH(INDEX($J64:$FE64,1,$FJ64),Capacity!$V$3:$V$258,0),2)+GB$9,255),Capacity!$S$3:$S$258,0),2)))</f>
        <v/>
      </c>
      <c r="GC65" t="str">
        <f>IF(GC64="","",IF($FI64="Y",0,INDEX(Capacity!$S$3:$T$258,MATCH(MOD(INDEX(Capacity!$V$3:$W$258,MATCH(INDEX($J64:$FE64,1,$FJ64),Capacity!$V$3:$V$258,0),2)+GC$9,255),Capacity!$S$3:$S$258,0),2)))</f>
        <v/>
      </c>
      <c r="GD65" t="str">
        <f>IF(GD64="","",IF($FI64="Y",0,INDEX(Capacity!$S$3:$T$258,MATCH(MOD(INDEX(Capacity!$V$3:$W$258,MATCH(INDEX($J64:$FE64,1,$FJ64),Capacity!$V$3:$V$258,0),2)+GD$9,255),Capacity!$S$3:$S$258,0),2)))</f>
        <v/>
      </c>
      <c r="GE65" t="str">
        <f>IF(GE64="","",IF($FI64="Y",0,INDEX(Capacity!$S$3:$T$258,MATCH(MOD(INDEX(Capacity!$V$3:$W$258,MATCH(INDEX($J64:$FE64,1,$FJ64),Capacity!$V$3:$V$258,0),2)+GE$9,255),Capacity!$S$3:$S$258,0),2)))</f>
        <v/>
      </c>
      <c r="GF65" t="str">
        <f>IF(GF64="","",IF($FI64="Y",0,INDEX(Capacity!$S$3:$T$258,MATCH(MOD(INDEX(Capacity!$V$3:$W$258,MATCH(INDEX($J64:$FE64,1,$FJ64),Capacity!$V$3:$V$258,0),2)+GF$9,255),Capacity!$S$3:$S$258,0),2)))</f>
        <v/>
      </c>
      <c r="GG65" t="str">
        <f>IF(GG64="","",IF($FI64="Y",0,INDEX(Capacity!$S$3:$T$258,MATCH(MOD(INDEX(Capacity!$V$3:$W$258,MATCH(INDEX($J64:$FE64,1,$FJ64),Capacity!$V$3:$V$258,0),2)+GG$9,255),Capacity!$S$3:$S$258,0),2)))</f>
        <v/>
      </c>
      <c r="GH65" t="str">
        <f>IF(GH64="","",IF($FI64="Y",0,INDEX(Capacity!$S$3:$T$258,MATCH(MOD(INDEX(Capacity!$V$3:$W$258,MATCH(INDEX($J64:$FE64,1,$FJ64),Capacity!$V$3:$V$258,0),2)+GH$9,255),Capacity!$S$3:$S$258,0),2)))</f>
        <v/>
      </c>
      <c r="GI65" t="str">
        <f>IF(GI64="","",IF($FI64="Y",0,INDEX(Capacity!$S$3:$T$258,MATCH(MOD(INDEX(Capacity!$V$3:$W$258,MATCH(INDEX($J64:$FE64,1,$FJ64),Capacity!$V$3:$V$258,0),2)+GI$9,255),Capacity!$S$3:$S$258,0),2)))</f>
        <v/>
      </c>
      <c r="GJ65" t="str">
        <f>IF(GJ64="","",IF($FI64="Y",0,INDEX(Capacity!$S$3:$T$258,MATCH(MOD(INDEX(Capacity!$V$3:$W$258,MATCH(INDEX($J64:$FE64,1,$FJ64),Capacity!$V$3:$V$258,0),2)+GJ$9,255),Capacity!$S$3:$S$258,0),2)))</f>
        <v/>
      </c>
      <c r="GK65" t="str">
        <f>IF(GK64="","",IF($FI64="Y",0,INDEX(Capacity!$S$3:$T$258,MATCH(MOD(INDEX(Capacity!$V$3:$W$258,MATCH(INDEX($J64:$FE64,1,$FJ64),Capacity!$V$3:$V$258,0),2)+GK$9,255),Capacity!$S$3:$S$258,0),2)))</f>
        <v/>
      </c>
      <c r="GL65" t="str">
        <f>IF(GL64="","",IF($FI64="Y",0,INDEX(Capacity!$S$3:$T$258,MATCH(MOD(INDEX(Capacity!$V$3:$W$258,MATCH(INDEX($J64:$FE64,1,$FJ64),Capacity!$V$3:$V$258,0),2)+GL$9,255),Capacity!$S$3:$S$258,0),2)))</f>
        <v/>
      </c>
      <c r="GM65" t="str">
        <f>IF(GM64="","",IF($FI64="Y",0,INDEX(Capacity!$S$3:$T$258,MATCH(MOD(INDEX(Capacity!$V$3:$W$258,MATCH(INDEX($J64:$FE64,1,$FJ64),Capacity!$V$3:$V$258,0),2)+GM$9,255),Capacity!$S$3:$S$258,0),2)))</f>
        <v/>
      </c>
      <c r="GN65" t="str">
        <f>IF(GN64="","",IF($FI64="Y",0,INDEX(Capacity!$S$3:$T$258,MATCH(MOD(INDEX(Capacity!$V$3:$W$258,MATCH(INDEX($J64:$FE64,1,$FJ64),Capacity!$V$3:$V$258,0),2)+GN$9,255),Capacity!$S$3:$S$258,0),2)))</f>
        <v/>
      </c>
      <c r="GO65" t="str">
        <f>IF(GO64="","",IF($FI64="Y",0,INDEX(Capacity!$S$3:$T$258,MATCH(MOD(INDEX(Capacity!$V$3:$W$258,MATCH(INDEX($J64:$FE64,1,$FJ64),Capacity!$V$3:$V$258,0),2)+GO$9,255),Capacity!$S$3:$S$258,0),2)))</f>
        <v/>
      </c>
      <c r="GP65" t="str">
        <f>IF(GP64="","",IF($FI64="Y",0,INDEX(Capacity!$S$3:$T$258,MATCH(MOD(INDEX(Capacity!$V$3:$W$258,MATCH(INDEX($J64:$FE64,1,$FJ64),Capacity!$V$3:$V$258,0),2)+GP$9,255),Capacity!$S$3:$S$258,0),2)))</f>
        <v/>
      </c>
      <c r="GQ65" t="str">
        <f>IF(GQ64="","",IF($FI64="Y",0,INDEX(Capacity!$S$3:$T$258,MATCH(MOD(INDEX(Capacity!$V$3:$W$258,MATCH(INDEX($J64:$FE64,1,$FJ64),Capacity!$V$3:$V$258,0),2)+GQ$9,255),Capacity!$S$3:$S$258,0),2)))</f>
        <v/>
      </c>
      <c r="GR65" t="str">
        <f>IF(GR64="","",IF($FI64="Y",0,INDEX(Capacity!$S$3:$T$258,MATCH(MOD(INDEX(Capacity!$V$3:$W$258,MATCH(INDEX($J64:$FE64,1,$FJ64),Capacity!$V$3:$V$258,0),2)+GR$9,255),Capacity!$S$3:$S$258,0),2)))</f>
        <v/>
      </c>
      <c r="GS65" t="str">
        <f>IF(GS64="","",IF($FI64="Y",0,INDEX(Capacity!$S$3:$T$258,MATCH(MOD(INDEX(Capacity!$V$3:$W$258,MATCH(INDEX($J64:$FE64,1,$FJ64),Capacity!$V$3:$V$258,0),2)+GS$9,255),Capacity!$S$3:$S$258,0),2)))</f>
        <v/>
      </c>
      <c r="GT65" t="str">
        <f>IF(GT64="","",IF($FI64="Y",0,INDEX(Capacity!$S$3:$T$258,MATCH(MOD(INDEX(Capacity!$V$3:$W$258,MATCH(INDEX($J64:$FE64,1,$FJ64),Capacity!$V$3:$V$258,0),2)+GT$9,255),Capacity!$S$3:$S$258,0),2)))</f>
        <v/>
      </c>
      <c r="GU65" t="str">
        <f>IF(GU64="","",IF($FI64="Y",0,INDEX(Capacity!$S$3:$T$258,MATCH(MOD(INDEX(Capacity!$V$3:$W$258,MATCH(INDEX($J64:$FE64,1,$FJ64),Capacity!$V$3:$V$258,0),2)+GU$9,255),Capacity!$S$3:$S$258,0),2)))</f>
        <v/>
      </c>
      <c r="GV65" t="str">
        <f>IF(GV64="","",IF($FI64="Y",0,INDEX(Capacity!$S$3:$T$258,MATCH(MOD(INDEX(Capacity!$V$3:$W$258,MATCH(INDEX($J64:$FE64,1,$FJ64),Capacity!$V$3:$V$258,0),2)+GV$9,255),Capacity!$S$3:$S$258,0),2)))</f>
        <v/>
      </c>
      <c r="GW65" t="str">
        <f>IF(GW64="","",IF($FI64="Y",0,INDEX(Capacity!$S$3:$T$258,MATCH(MOD(INDEX(Capacity!$V$3:$W$258,MATCH(INDEX($J64:$FE64,1,$FJ64),Capacity!$V$3:$V$258,0),2)+GW$9,255),Capacity!$S$3:$S$258,0),2)))</f>
        <v/>
      </c>
      <c r="GX65" t="str">
        <f>IF(GX64="","",IF($FI64="Y",0,INDEX(Capacity!$S$3:$T$258,MATCH(MOD(INDEX(Capacity!$V$3:$W$258,MATCH(INDEX($J64:$FE64,1,$FJ64),Capacity!$V$3:$V$258,0),2)+GX$9,255),Capacity!$S$3:$S$258,0),2)))</f>
        <v/>
      </c>
      <c r="GY65" t="str">
        <f>IF(GY64="","",IF($FI64="Y",0,INDEX(Capacity!$S$3:$T$258,MATCH(MOD(INDEX(Capacity!$V$3:$W$258,MATCH(INDEX($J64:$FE64,1,$FJ64),Capacity!$V$3:$V$258,0),2)+GY$9,255),Capacity!$S$3:$S$258,0),2)))</f>
        <v/>
      </c>
      <c r="GZ65" t="str">
        <f>IF(GZ64="","",IF($FI64="Y",0,INDEX(Capacity!$S$3:$T$258,MATCH(MOD(INDEX(Capacity!$V$3:$W$258,MATCH(INDEX($J64:$FE64,1,$FJ64),Capacity!$V$3:$V$258,0),2)+GZ$9,255),Capacity!$S$3:$S$258,0),2)))</f>
        <v/>
      </c>
      <c r="HA65" t="str">
        <f>IF(HA64="","",IF($FI64="Y",0,INDEX(Capacity!$S$3:$T$258,MATCH(MOD(INDEX(Capacity!$V$3:$W$258,MATCH(INDEX($J64:$FE64,1,$FJ64),Capacity!$V$3:$V$258,0),2)+HA$9,255),Capacity!$S$3:$S$258,0),2)))</f>
        <v/>
      </c>
      <c r="HB65" t="str">
        <f>IF(HB64="","",IF($FI64="Y",0,INDEX(Capacity!$S$3:$T$258,MATCH(MOD(INDEX(Capacity!$V$3:$W$258,MATCH(INDEX($J64:$FE64,1,$FJ64),Capacity!$V$3:$V$258,0),2)+HB$9,255),Capacity!$S$3:$S$258,0),2)))</f>
        <v/>
      </c>
      <c r="HC65" t="str">
        <f>IF(HC64="","",IF($FI64="Y",0,INDEX(Capacity!$S$3:$T$258,MATCH(MOD(INDEX(Capacity!$V$3:$W$258,MATCH(INDEX($J64:$FE64,1,$FJ64),Capacity!$V$3:$V$258,0),2)+HC$9,255),Capacity!$S$3:$S$258,0),2)))</f>
        <v/>
      </c>
      <c r="HD65" t="str">
        <f>IF(HD64="","",IF($FI64="Y",0,INDEX(Capacity!$S$3:$T$258,MATCH(MOD(INDEX(Capacity!$V$3:$W$258,MATCH(INDEX($J64:$FE64,1,$FJ64),Capacity!$V$3:$V$258,0),2)+HD$9,255),Capacity!$S$3:$S$258,0),2)))</f>
        <v/>
      </c>
      <c r="HE65" t="str">
        <f>IF(HE64="","",IF($FI64="Y",0,INDEX(Capacity!$S$3:$T$258,MATCH(MOD(INDEX(Capacity!$V$3:$W$258,MATCH(INDEX($J64:$FE64,1,$FJ64),Capacity!$V$3:$V$258,0),2)+HE$9,255),Capacity!$S$3:$S$258,0),2)))</f>
        <v/>
      </c>
      <c r="HF65" t="str">
        <f>IF(HF64="","",IF($FI64="Y",0,INDEX(Capacity!$S$3:$T$258,MATCH(MOD(INDEX(Capacity!$V$3:$W$258,MATCH(INDEX($J64:$FE64,1,$FJ64),Capacity!$V$3:$V$258,0),2)+HF$9,255),Capacity!$S$3:$S$258,0),2)))</f>
        <v/>
      </c>
      <c r="HG65" t="str">
        <f>IF(HG64="","",IF($FI64="Y",0,INDEX(Capacity!$S$3:$T$258,MATCH(MOD(INDEX(Capacity!$V$3:$W$258,MATCH(INDEX($J64:$FE64,1,$FJ64),Capacity!$V$3:$V$258,0),2)+HG$9,255),Capacity!$S$3:$S$258,0),2)))</f>
        <v/>
      </c>
      <c r="HH65" t="str">
        <f>IF(HH64="","",IF($FI64="Y",0,INDEX(Capacity!$S$3:$T$258,MATCH(MOD(INDEX(Capacity!$V$3:$W$258,MATCH(INDEX($J64:$FE64,1,$FJ64),Capacity!$V$3:$V$258,0),2)+HH$9,255),Capacity!$S$3:$S$258,0),2)))</f>
        <v/>
      </c>
      <c r="HI65" t="str">
        <f>IF(HI64="","",IF($FI64="Y",0,INDEX(Capacity!$S$3:$T$258,MATCH(MOD(INDEX(Capacity!$V$3:$W$258,MATCH(INDEX($J64:$FE64,1,$FJ64),Capacity!$V$3:$V$258,0),2)+HI$9,255),Capacity!$S$3:$S$258,0),2)))</f>
        <v/>
      </c>
      <c r="HJ65" t="str">
        <f>IF(HJ64="","",IF($FI64="Y",0,INDEX(Capacity!$S$3:$T$258,MATCH(MOD(INDEX(Capacity!$V$3:$W$258,MATCH(INDEX($J64:$FE64,1,$FJ64),Capacity!$V$3:$V$258,0),2)+HJ$9,255),Capacity!$S$3:$S$258,0),2)))</f>
        <v/>
      </c>
      <c r="HK65" t="str">
        <f>IF(HK64="","",IF($FI64="Y",0,INDEX(Capacity!$S$3:$T$258,MATCH(MOD(INDEX(Capacity!$V$3:$W$258,MATCH(INDEX($J64:$FE64,1,$FJ64),Capacity!$V$3:$V$258,0),2)+HK$9,255),Capacity!$S$3:$S$258,0),2)))</f>
        <v/>
      </c>
      <c r="HL65" t="str">
        <f>IF(HL64="","",IF($FI64="Y",0,INDEX(Capacity!$S$3:$T$258,MATCH(MOD(INDEX(Capacity!$V$3:$W$258,MATCH(INDEX($J64:$FE64,1,$FJ64),Capacity!$V$3:$V$258,0),2)+HL$9,255),Capacity!$S$3:$S$258,0),2)))</f>
        <v/>
      </c>
      <c r="HM65" t="str">
        <f>IF(HM64="","",IF($FI64="Y",0,INDEX(Capacity!$S$3:$T$258,MATCH(MOD(INDEX(Capacity!$V$3:$W$258,MATCH(INDEX($J64:$FE64,1,$FJ64),Capacity!$V$3:$V$258,0),2)+HM$9,255),Capacity!$S$3:$S$258,0),2)))</f>
        <v/>
      </c>
      <c r="HN65" t="str">
        <f>IF(HN64="","",IF($FI64="Y",0,INDEX(Capacity!$S$3:$T$258,MATCH(MOD(INDEX(Capacity!$V$3:$W$258,MATCH(INDEX($J64:$FE64,1,$FJ64),Capacity!$V$3:$V$258,0),2)+HN$9,255),Capacity!$S$3:$S$258,0),2)))</f>
        <v/>
      </c>
      <c r="HO65" t="str">
        <f>IF(HO64="","",IF($FI64="Y",0,INDEX(Capacity!$S$3:$T$258,MATCH(MOD(INDEX(Capacity!$V$3:$W$258,MATCH(INDEX($J64:$FE64,1,$FJ64),Capacity!$V$3:$V$258,0),2)+HO$9,255),Capacity!$S$3:$S$258,0),2)))</f>
        <v/>
      </c>
      <c r="HP65" t="str">
        <f>IF(HP64="","",IF($FI64="Y",0,INDEX(Capacity!$S$3:$T$258,MATCH(MOD(INDEX(Capacity!$V$3:$W$258,MATCH(INDEX($J64:$FE64,1,$FJ64),Capacity!$V$3:$V$258,0),2)+HP$9,255),Capacity!$S$3:$S$258,0),2)))</f>
        <v/>
      </c>
      <c r="HQ65" t="str">
        <f>IF(HQ64="","",IF($FI64="Y",0,INDEX(Capacity!$S$3:$T$258,MATCH(MOD(INDEX(Capacity!$V$3:$W$258,MATCH(INDEX($J64:$FE64,1,$FJ64),Capacity!$V$3:$V$258,0),2)+HQ$9,255),Capacity!$S$3:$S$258,0),2)))</f>
        <v/>
      </c>
      <c r="HR65" t="str">
        <f>IF(HR64="","",IF($FI64="Y",0,INDEX(Capacity!$S$3:$T$258,MATCH(MOD(INDEX(Capacity!$V$3:$W$258,MATCH(INDEX($J64:$FE64,1,$FJ64),Capacity!$V$3:$V$258,0),2)+HR$9,255),Capacity!$S$3:$S$258,0),2)))</f>
        <v/>
      </c>
      <c r="HS65" t="str">
        <f>IF(HS64="","",IF($FI64="Y",0,INDEX(Capacity!$S$3:$T$258,MATCH(MOD(INDEX(Capacity!$V$3:$W$258,MATCH(INDEX($J64:$FE64,1,$FJ64),Capacity!$V$3:$V$258,0),2)+HS$9,255),Capacity!$S$3:$S$258,0),2)))</f>
        <v/>
      </c>
      <c r="HT65" t="str">
        <f>IF(HT64="","",IF($FI64="Y",0,INDEX(Capacity!$S$3:$T$258,MATCH(MOD(INDEX(Capacity!$V$3:$W$258,MATCH(INDEX($J64:$FE64,1,$FJ64),Capacity!$V$3:$V$258,0),2)+HT$9,255),Capacity!$S$3:$S$258,0),2)))</f>
        <v/>
      </c>
      <c r="HU65" t="str">
        <f>IF(HU64="","",IF($FI64="Y",0,INDEX(Capacity!$S$3:$T$258,MATCH(MOD(INDEX(Capacity!$V$3:$W$258,MATCH(INDEX($J64:$FE64,1,$FJ64),Capacity!$V$3:$V$258,0),2)+HU$9,255),Capacity!$S$3:$S$258,0),2)))</f>
        <v/>
      </c>
      <c r="HV65" t="str">
        <f>IF(HV64="","",IF($FI64="Y",0,INDEX(Capacity!$S$3:$T$258,MATCH(MOD(INDEX(Capacity!$V$3:$W$258,MATCH(INDEX($J64:$FE64,1,$FJ64),Capacity!$V$3:$V$258,0),2)+HV$9,255),Capacity!$S$3:$S$258,0),2)))</f>
        <v/>
      </c>
      <c r="HW65" t="str">
        <f>IF(HW64="","",IF($FI64="Y",0,INDEX(Capacity!$S$3:$T$258,MATCH(MOD(INDEX(Capacity!$V$3:$W$258,MATCH(INDEX($J64:$FE64,1,$FJ64),Capacity!$V$3:$V$258,0),2)+HW$9,255),Capacity!$S$3:$S$258,0),2)))</f>
        <v/>
      </c>
      <c r="HX65" t="str">
        <f>IF(HX64="","",IF($FI64="Y",0,INDEX(Capacity!$S$3:$T$258,MATCH(MOD(INDEX(Capacity!$V$3:$W$258,MATCH(INDEX($J64:$FE64,1,$FJ64),Capacity!$V$3:$V$258,0),2)+HX$9,255),Capacity!$S$3:$S$258,0),2)))</f>
        <v/>
      </c>
      <c r="HY65" t="str">
        <f>IF(HY64="","",IF($FI64="Y",0,INDEX(Capacity!$S$3:$T$258,MATCH(MOD(INDEX(Capacity!$V$3:$W$258,MATCH(INDEX($J64:$FE64,1,$FJ64),Capacity!$V$3:$V$258,0),2)+HY$9,255),Capacity!$S$3:$S$258,0),2)))</f>
        <v/>
      </c>
      <c r="HZ65" t="str">
        <f>IF(HZ64="","",IF($FI64="Y",0,INDEX(Capacity!$S$3:$T$258,MATCH(MOD(INDEX(Capacity!$V$3:$W$258,MATCH(INDEX($J64:$FE64,1,$FJ64),Capacity!$V$3:$V$258,0),2)+HZ$9,255),Capacity!$S$3:$S$258,0),2)))</f>
        <v/>
      </c>
      <c r="IA65" t="str">
        <f>IF(IA64="","",IF($FI64="Y",0,INDEX(Capacity!$S$3:$T$258,MATCH(MOD(INDEX(Capacity!$V$3:$W$258,MATCH(INDEX($J64:$FE64,1,$FJ64),Capacity!$V$3:$V$258,0),2)+IA$9,255),Capacity!$S$3:$S$258,0),2)))</f>
        <v/>
      </c>
      <c r="IB65" t="str">
        <f>IF(IB64="","",IF($FI64="Y",0,INDEX(Capacity!$S$3:$T$258,MATCH(MOD(INDEX(Capacity!$V$3:$W$258,MATCH(INDEX($J64:$FE64,1,$FJ64),Capacity!$V$3:$V$258,0),2)+IB$9,255),Capacity!$S$3:$S$258,0),2)))</f>
        <v/>
      </c>
      <c r="IC65" t="str">
        <f>IF(IC64="","",IF($FI64="Y",0,INDEX(Capacity!$S$3:$T$258,MATCH(MOD(INDEX(Capacity!$V$3:$W$258,MATCH(INDEX($J64:$FE64,1,$FJ64),Capacity!$V$3:$V$258,0),2)+IC$9,255),Capacity!$S$3:$S$258,0),2)))</f>
        <v/>
      </c>
      <c r="ID65" t="str">
        <f>IF(ID64="","",IF($FI64="Y",0,INDEX(Capacity!$S$3:$T$258,MATCH(MOD(INDEX(Capacity!$V$3:$W$258,MATCH(INDEX($J64:$FE64,1,$FJ64),Capacity!$V$3:$V$258,0),2)+ID$9,255),Capacity!$S$3:$S$258,0),2)))</f>
        <v/>
      </c>
      <c r="IE65" t="str">
        <f>IF(IE64="","",IF($FI64="Y",0,INDEX(Capacity!$S$3:$T$258,MATCH(MOD(INDEX(Capacity!$V$3:$W$258,MATCH(INDEX($J64:$FE64,1,$FJ64),Capacity!$V$3:$V$258,0),2)+IE$9,255),Capacity!$S$3:$S$258,0),2)))</f>
        <v/>
      </c>
      <c r="IF65" t="str">
        <f>IF(IF64="","",IF($FI64="Y",0,INDEX(Capacity!$S$3:$T$258,MATCH(MOD(INDEX(Capacity!$V$3:$W$258,MATCH(INDEX($J64:$FE64,1,$FJ64),Capacity!$V$3:$V$258,0),2)+IF$9,255),Capacity!$S$3:$S$258,0),2)))</f>
        <v/>
      </c>
      <c r="IG65" t="str">
        <f>IF(IG64="","",IF($FI64="Y",0,INDEX(Capacity!$S$3:$T$258,MATCH(MOD(INDEX(Capacity!$V$3:$W$258,MATCH(INDEX($J64:$FE64,1,$FJ64),Capacity!$V$3:$V$258,0),2)+IG$9,255),Capacity!$S$3:$S$258,0),2)))</f>
        <v/>
      </c>
      <c r="IH65" t="str">
        <f>IF(IH64="","",IF($FI64="Y",0,INDEX(Capacity!$S$3:$T$258,MATCH(MOD(INDEX(Capacity!$V$3:$W$258,MATCH(INDEX($J64:$FE64,1,$FJ64),Capacity!$V$3:$V$258,0),2)+IH$9,255),Capacity!$S$3:$S$258,0),2)))</f>
        <v/>
      </c>
      <c r="II65" t="str">
        <f>IF(II64="","",IF($FI64="Y",0,INDEX(Capacity!$S$3:$T$258,MATCH(MOD(INDEX(Capacity!$V$3:$W$258,MATCH(INDEX($J64:$FE64,1,$FJ64),Capacity!$V$3:$V$258,0),2)+II$9,255),Capacity!$S$3:$S$258,0),2)))</f>
        <v/>
      </c>
      <c r="IJ65" t="str">
        <f>IF(IJ64="","",IF($FI64="Y",0,INDEX(Capacity!$S$3:$T$258,MATCH(MOD(INDEX(Capacity!$V$3:$W$258,MATCH(INDEX($J64:$FE64,1,$FJ64),Capacity!$V$3:$V$258,0),2)+IJ$9,255),Capacity!$S$3:$S$258,0),2)))</f>
        <v/>
      </c>
      <c r="IK65" t="str">
        <f>IF(IK64="","",IF($FI64="Y",0,INDEX(Capacity!$S$3:$T$258,MATCH(MOD(INDEX(Capacity!$V$3:$W$258,MATCH(INDEX($J64:$FE64,1,$FJ64),Capacity!$V$3:$V$258,0),2)+IK$9,255),Capacity!$S$3:$S$258,0),2)))</f>
        <v/>
      </c>
      <c r="IL65" t="str">
        <f>IF(IL64="","",IF($FI64="Y",0,INDEX(Capacity!$S$3:$T$258,MATCH(MOD(INDEX(Capacity!$V$3:$W$258,MATCH(INDEX($J64:$FE64,1,$FJ64),Capacity!$V$3:$V$258,0),2)+IL$9,255),Capacity!$S$3:$S$258,0),2)))</f>
        <v/>
      </c>
      <c r="IM65" t="str">
        <f>IF(IM64="","",IF($FI64="Y",0,INDEX(Capacity!$S$3:$T$258,MATCH(MOD(INDEX(Capacity!$V$3:$W$258,MATCH(INDEX($J64:$FE64,1,$FJ64),Capacity!$V$3:$V$258,0),2)+IM$9,255),Capacity!$S$3:$S$258,0),2)))</f>
        <v/>
      </c>
      <c r="IN65" t="str">
        <f>IF(IN64="","",IF($FI64="Y",0,INDEX(Capacity!$S$3:$T$258,MATCH(MOD(INDEX(Capacity!$V$3:$W$258,MATCH(INDEX($J64:$FE64,1,$FJ64),Capacity!$V$3:$V$258,0),2)+IN$9,255),Capacity!$S$3:$S$258,0),2)))</f>
        <v/>
      </c>
      <c r="IO65" t="str">
        <f>IF(IO64="","",IF($FI64="Y",0,INDEX(Capacity!$S$3:$T$258,MATCH(MOD(INDEX(Capacity!$V$3:$W$258,MATCH(INDEX($J64:$FE64,1,$FJ64),Capacity!$V$3:$V$258,0),2)+IO$9,255),Capacity!$S$3:$S$258,0),2)))</f>
        <v/>
      </c>
      <c r="IP65" t="str">
        <f>IF(IP64="","",IF($FI64="Y",0,INDEX(Capacity!$S$3:$T$258,MATCH(MOD(INDEX(Capacity!$V$3:$W$258,MATCH(INDEX($J64:$FE64,1,$FJ64),Capacity!$V$3:$V$258,0),2)+IP$9,255),Capacity!$S$3:$S$258,0),2)))</f>
        <v/>
      </c>
      <c r="IQ65" t="str">
        <f>IF(IQ64="","",IF($FI64="Y",0,INDEX(Capacity!$S$3:$T$258,MATCH(MOD(INDEX(Capacity!$V$3:$W$258,MATCH(INDEX($J64:$FE64,1,$FJ64),Capacity!$V$3:$V$258,0),2)+IQ$9,255),Capacity!$S$3:$S$258,0),2)))</f>
        <v/>
      </c>
      <c r="IR65" t="str">
        <f>IF(IR64="","",IF($FI64="Y",0,INDEX(Capacity!$S$3:$T$258,MATCH(MOD(INDEX(Capacity!$V$3:$W$258,MATCH(INDEX($J64:$FE64,1,$FJ64),Capacity!$V$3:$V$258,0),2)+IR$9,255),Capacity!$S$3:$S$258,0),2)))</f>
        <v/>
      </c>
      <c r="IS65" t="str">
        <f>IF(IS64="","",IF($FI64="Y",0,INDEX(Capacity!$S$3:$T$258,MATCH(MOD(INDEX(Capacity!$V$3:$W$258,MATCH(INDEX($J64:$FE64,1,$FJ64),Capacity!$V$3:$V$258,0),2)+IS$9,255),Capacity!$S$3:$S$258,0),2)))</f>
        <v/>
      </c>
      <c r="IT65" t="str">
        <f>IF(IT64="","",IF($FI64="Y",0,INDEX(Capacity!$S$3:$T$258,MATCH(MOD(INDEX(Capacity!$V$3:$W$258,MATCH(INDEX($J64:$FE64,1,$FJ64),Capacity!$V$3:$V$258,0),2)+IT$9,255),Capacity!$S$3:$S$258,0),2)))</f>
        <v/>
      </c>
      <c r="IU65" t="str">
        <f>IF(IU64="","",IF($FI64="Y",0,INDEX(Capacity!$S$3:$T$258,MATCH(MOD(INDEX(Capacity!$V$3:$W$258,MATCH(INDEX($J64:$FE64,1,$FJ64),Capacity!$V$3:$V$258,0),2)+IU$9,255),Capacity!$S$3:$S$258,0),2)))</f>
        <v/>
      </c>
      <c r="IV65" t="str">
        <f>IF(IV64="","",IF($FI64="Y",0,INDEX(Capacity!$S$3:$T$258,MATCH(MOD(INDEX(Capacity!$V$3:$W$258,MATCH(INDEX($J64:$FE64,1,$FJ64),Capacity!$V$3:$V$258,0),2)+IV$9,255),Capacity!$S$3:$S$258,0),2)))</f>
        <v/>
      </c>
      <c r="IW65" t="str">
        <f>IF(IW64="","",IF($FI64="Y",0,INDEX(Capacity!$S$3:$T$258,MATCH(MOD(INDEX(Capacity!$V$3:$W$258,MATCH(INDEX($J64:$FE64,1,$FJ64),Capacity!$V$3:$V$258,0),2)+IW$9,255),Capacity!$S$3:$S$258,0),2)))</f>
        <v/>
      </c>
      <c r="IX65" t="str">
        <f>IF(IX64="","",IF($FI64="Y",0,INDEX(Capacity!$S$3:$T$258,MATCH(MOD(INDEX(Capacity!$V$3:$W$258,MATCH(INDEX($J64:$FE64,1,$FJ64),Capacity!$V$3:$V$258,0),2)+IX$9,255),Capacity!$S$3:$S$258,0),2)))</f>
        <v/>
      </c>
      <c r="IY65" t="str">
        <f>IF(IY64="","",IF($FI64="Y",0,INDEX(Capacity!$S$3:$T$258,MATCH(MOD(INDEX(Capacity!$V$3:$W$258,MATCH(INDEX($J64:$FE64,1,$FJ64),Capacity!$V$3:$V$258,0),2)+IY$9,255),Capacity!$S$3:$S$258,0),2)))</f>
        <v/>
      </c>
      <c r="IZ65" t="str">
        <f>IF(IZ64="","",IF($FI64="Y",0,INDEX(Capacity!$S$3:$T$258,MATCH(MOD(INDEX(Capacity!$V$3:$W$258,MATCH(INDEX($J64:$FE64,1,$FJ64),Capacity!$V$3:$V$258,0),2)+IZ$9,255),Capacity!$S$3:$S$258,0),2)))</f>
        <v/>
      </c>
      <c r="JA65" t="str">
        <f>IF(JA64="","",IF($FI64="Y",0,INDEX(Capacity!$S$3:$T$258,MATCH(MOD(INDEX(Capacity!$V$3:$W$258,MATCH(INDEX($J64:$FE64,1,$FJ64),Capacity!$V$3:$V$258,0),2)+JA$9,255),Capacity!$S$3:$S$258,0),2)))</f>
        <v/>
      </c>
      <c r="JB65" t="str">
        <f>IF(JB64="","",IF($FI64="Y",0,INDEX(Capacity!$S$3:$T$258,MATCH(MOD(INDEX(Capacity!$V$3:$W$258,MATCH(INDEX($J64:$FE64,1,$FJ64),Capacity!$V$3:$V$258,0),2)+JB$9,255),Capacity!$S$3:$S$258,0),2)))</f>
        <v/>
      </c>
      <c r="JC65" t="str">
        <f>IF(JC64="","",IF($FI64="Y",0,INDEX(Capacity!$S$3:$T$258,MATCH(MOD(INDEX(Capacity!$V$3:$W$258,MATCH(INDEX($J64:$FE64,1,$FJ64),Capacity!$V$3:$V$258,0),2)+JC$9,255),Capacity!$S$3:$S$258,0),2)))</f>
        <v/>
      </c>
      <c r="JD65" t="str">
        <f>IF(JD64="","",IF($FI64="Y",0,INDEX(Capacity!$S$3:$T$258,MATCH(MOD(INDEX(Capacity!$V$3:$W$258,MATCH(INDEX($J64:$FE64,1,$FJ64),Capacity!$V$3:$V$258,0),2)+JD$9,255),Capacity!$S$3:$S$258,0),2)))</f>
        <v/>
      </c>
      <c r="JE65" t="str">
        <f>IF(JE64="","",IF($FI64="Y",0,INDEX(Capacity!$S$3:$T$258,MATCH(MOD(INDEX(Capacity!$V$3:$W$258,MATCH(INDEX($J64:$FE64,1,$FJ64),Capacity!$V$3:$V$258,0),2)+JE$9,255),Capacity!$S$3:$S$258,0),2)))</f>
        <v/>
      </c>
      <c r="JF65" t="str">
        <f>IF(JF64="","",IF($FI64="Y",0,INDEX(Capacity!$S$3:$T$258,MATCH(MOD(INDEX(Capacity!$V$3:$W$258,MATCH(INDEX($J64:$FE64,1,$FJ64),Capacity!$V$3:$V$258,0),2)+JF$9,255),Capacity!$S$3:$S$258,0),2)))</f>
        <v/>
      </c>
      <c r="JG65" t="str">
        <f>IF(JG64="","",IF($FI64="Y",0,INDEX(Capacity!$S$3:$T$258,MATCH(MOD(INDEX(Capacity!$V$3:$W$258,MATCH(INDEX($J64:$FE64,1,$FJ64),Capacity!$V$3:$V$258,0),2)+JG$9,255),Capacity!$S$3:$S$258,0),2)))</f>
        <v/>
      </c>
      <c r="JH65" t="str">
        <f>IF(JH64="","",IF($FI64="Y",0,INDEX(Capacity!$S$3:$T$258,MATCH(MOD(INDEX(Capacity!$V$3:$W$258,MATCH(INDEX($J64:$FE64,1,$FJ64),Capacity!$V$3:$V$258,0),2)+JH$9,255),Capacity!$S$3:$S$258,0),2)))</f>
        <v/>
      </c>
      <c r="JI65" t="str">
        <f>IF(JI64="","",IF($FI64="Y",0,INDEX(Capacity!$S$3:$T$258,MATCH(MOD(INDEX(Capacity!$V$3:$W$258,MATCH(INDEX($J64:$FE64,1,$FJ64),Capacity!$V$3:$V$258,0),2)+JI$9,255),Capacity!$S$3:$S$258,0),2)))</f>
        <v/>
      </c>
      <c r="JJ65" t="str">
        <f>IF(JJ64="","",IF($FI64="Y",0,INDEX(Capacity!$S$3:$T$258,MATCH(MOD(INDEX(Capacity!$V$3:$W$258,MATCH(INDEX($J64:$FE64,1,$FJ64),Capacity!$V$3:$V$258,0),2)+JJ$9,255),Capacity!$S$3:$S$258,0),2)))</f>
        <v/>
      </c>
      <c r="JK65" t="str">
        <f>IF(JK64="","",IF($FI64="Y",0,INDEX(Capacity!$S$3:$T$258,MATCH(MOD(INDEX(Capacity!$V$3:$W$258,MATCH(INDEX($J64:$FE64,1,$FJ64),Capacity!$V$3:$V$258,0),2)+JK$9,255),Capacity!$S$3:$S$258,0),2)))</f>
        <v/>
      </c>
      <c r="JL65" t="str">
        <f>IF(JL64="","",IF($FI64="Y",0,INDEX(Capacity!$S$3:$T$258,MATCH(MOD(INDEX(Capacity!$V$3:$W$258,MATCH(INDEX($J64:$FE64,1,$FJ64),Capacity!$V$3:$V$258,0),2)+JL$9,255),Capacity!$S$3:$S$258,0),2)))</f>
        <v/>
      </c>
      <c r="JM65" t="str">
        <f>IF(JM64="","",IF($FI64="Y",0,INDEX(Capacity!$S$3:$T$258,MATCH(MOD(INDEX(Capacity!$V$3:$W$258,MATCH(INDEX($J64:$FE64,1,$FJ64),Capacity!$V$3:$V$258,0),2)+JM$9,255),Capacity!$S$3:$S$258,0),2)))</f>
        <v/>
      </c>
      <c r="JN65" t="str">
        <f>IF(JN64="","",IF($FI64="Y",0,INDEX(Capacity!$S$3:$T$258,MATCH(MOD(INDEX(Capacity!$V$3:$W$258,MATCH(INDEX($J64:$FE64,1,$FJ64),Capacity!$V$3:$V$258,0),2)+JN$9,255),Capacity!$S$3:$S$258,0),2)))</f>
        <v/>
      </c>
      <c r="JO65" t="str">
        <f>IF(JO64="","",IF($FI64="Y",0,INDEX(Capacity!$S$3:$T$258,MATCH(MOD(INDEX(Capacity!$V$3:$W$258,MATCH(INDEX($J64:$FE64,1,$FJ64),Capacity!$V$3:$V$258,0),2)+JO$9,255),Capacity!$S$3:$S$258,0),2)))</f>
        <v/>
      </c>
      <c r="JP65" t="str">
        <f>IF(JP64="","",IF($FI64="Y",0,INDEX(Capacity!$S$3:$T$258,MATCH(MOD(INDEX(Capacity!$V$3:$W$258,MATCH(INDEX($J64:$FE64,1,$FJ64),Capacity!$V$3:$V$258,0),2)+JP$9,255),Capacity!$S$3:$S$258,0),2)))</f>
        <v/>
      </c>
      <c r="JQ65" t="str">
        <f>IF(JQ64="","",IF($FI64="Y",0,INDEX(Capacity!$S$3:$T$258,MATCH(MOD(INDEX(Capacity!$V$3:$W$258,MATCH(INDEX($J64:$FE64,1,$FJ64),Capacity!$V$3:$V$258,0),2)+JQ$9,255),Capacity!$S$3:$S$258,0),2)))</f>
        <v/>
      </c>
      <c r="JR65" t="str">
        <f>IF(JR64="","",IF($FI64="Y",0,INDEX(Capacity!$S$3:$T$258,MATCH(MOD(INDEX(Capacity!$V$3:$W$258,MATCH(INDEX($J64:$FE64,1,$FJ64),Capacity!$V$3:$V$258,0),2)+JR$9,255),Capacity!$S$3:$S$258,0),2)))</f>
        <v/>
      </c>
      <c r="JS65" t="str">
        <f>IF(JS64="","",IF($FI64="Y",0,INDEX(Capacity!$S$3:$T$258,MATCH(MOD(INDEX(Capacity!$V$3:$W$258,MATCH(INDEX($J64:$FE64,1,$FJ64),Capacity!$V$3:$V$258,0),2)+JS$9,255),Capacity!$S$3:$S$258,0),2)))</f>
        <v/>
      </c>
      <c r="JT65" t="str">
        <f>IF(JT64="","",IF($FI64="Y",0,INDEX(Capacity!$S$3:$T$258,MATCH(MOD(INDEX(Capacity!$V$3:$W$258,MATCH(INDEX($J64:$FE64,1,$FJ64),Capacity!$V$3:$V$258,0),2)+JT$9,255),Capacity!$S$3:$S$258,0),2)))</f>
        <v/>
      </c>
      <c r="JU65" t="str">
        <f>IF(JU64="","",IF($FI64="Y",0,INDEX(Capacity!$S$3:$T$258,MATCH(MOD(INDEX(Capacity!$V$3:$W$258,MATCH(INDEX($J64:$FE64,1,$FJ64),Capacity!$V$3:$V$258,0),2)+JU$9,255),Capacity!$S$3:$S$258,0),2)))</f>
        <v/>
      </c>
      <c r="JV65" t="str">
        <f>IF(JV64="","",IF($FI64="Y",0,INDEX(Capacity!$S$3:$T$258,MATCH(MOD(INDEX(Capacity!$V$3:$W$258,MATCH(INDEX($J64:$FE64,1,$FJ64),Capacity!$V$3:$V$258,0),2)+JV$9,255),Capacity!$S$3:$S$258,0),2)))</f>
        <v/>
      </c>
      <c r="JW65" t="str">
        <f>IF(JW64="","",IF($FI64="Y",0,INDEX(Capacity!$S$3:$T$258,MATCH(MOD(INDEX(Capacity!$V$3:$W$258,MATCH(INDEX($J64:$FE64,1,$FJ64),Capacity!$V$3:$V$258,0),2)+JW$9,255),Capacity!$S$3:$S$258,0),2)))</f>
        <v/>
      </c>
      <c r="JX65" t="str">
        <f>IF(JX64="","",IF($FI64="Y",0,INDEX(Capacity!$S$3:$T$258,MATCH(MOD(INDEX(Capacity!$V$3:$W$258,MATCH(INDEX($J64:$FE64,1,$FJ64),Capacity!$V$3:$V$258,0),2)+JX$9,255),Capacity!$S$3:$S$258,0),2)))</f>
        <v/>
      </c>
      <c r="JY65" t="str">
        <f>IF(JY64="","",IF($FI64="Y",0,INDEX(Capacity!$S$3:$T$258,MATCH(MOD(INDEX(Capacity!$V$3:$W$258,MATCH(INDEX($J64:$FE64,1,$FJ64),Capacity!$V$3:$V$258,0),2)+JY$9,255),Capacity!$S$3:$S$258,0),2)))</f>
        <v/>
      </c>
      <c r="JZ65" t="str">
        <f>IF(JZ64="","",IF($FI64="Y",0,INDEX(Capacity!$S$3:$T$258,MATCH(MOD(INDEX(Capacity!$V$3:$W$258,MATCH(INDEX($J64:$FE64,1,$FJ64),Capacity!$V$3:$V$258,0),2)+JZ$9,255),Capacity!$S$3:$S$258,0),2)))</f>
        <v/>
      </c>
      <c r="KA65" t="str">
        <f>IF(KA64="","",IF($FI64="Y",0,INDEX(Capacity!$S$3:$T$258,MATCH(MOD(INDEX(Capacity!$V$3:$W$258,MATCH(INDEX($J64:$FE64,1,$FJ64),Capacity!$V$3:$V$258,0),2)+KA$9,255),Capacity!$S$3:$S$258,0),2)))</f>
        <v/>
      </c>
      <c r="KB65" t="str">
        <f>IF(KB64="","",IF($FI64="Y",0,INDEX(Capacity!$S$3:$T$258,MATCH(MOD(INDEX(Capacity!$V$3:$W$258,MATCH(INDEX($J64:$FE64,1,$FJ64),Capacity!$V$3:$V$258,0),2)+KB$9,255),Capacity!$S$3:$S$258,0),2)))</f>
        <v/>
      </c>
      <c r="KC65" t="str">
        <f>IF(KC64="","",IF($FI64="Y",0,INDEX(Capacity!$S$3:$T$258,MATCH(MOD(INDEX(Capacity!$V$3:$W$258,MATCH(INDEX($J64:$FE64,1,$FJ64),Capacity!$V$3:$V$258,0),2)+KC$9,255),Capacity!$S$3:$S$258,0),2)))</f>
        <v/>
      </c>
      <c r="KD65" t="str">
        <f>IF(KD64="","",IF($FI64="Y",0,INDEX(Capacity!$S$3:$T$258,MATCH(MOD(INDEX(Capacity!$V$3:$W$258,MATCH(INDEX($J64:$FE64,1,$FJ64),Capacity!$V$3:$V$258,0),2)+KD$9,255),Capacity!$S$3:$S$258,0),2)))</f>
        <v/>
      </c>
      <c r="KE65" t="str">
        <f>IF(KE64="","",IF($FI64="Y",0,INDEX(Capacity!$S$3:$T$258,MATCH(MOD(INDEX(Capacity!$V$3:$W$258,MATCH(INDEX($J64:$FE64,1,$FJ64),Capacity!$V$3:$V$258,0),2)+KE$9,255),Capacity!$S$3:$S$258,0),2)))</f>
        <v/>
      </c>
      <c r="KF65" t="str">
        <f>IF(KF64="","",IF($FI64="Y",0,INDEX(Capacity!$S$3:$T$258,MATCH(MOD(INDEX(Capacity!$V$3:$W$258,MATCH(INDEX($J64:$FE64,1,$FJ64),Capacity!$V$3:$V$258,0),2)+KF$9,255),Capacity!$S$3:$S$258,0),2)))</f>
        <v/>
      </c>
      <c r="KG65" t="str">
        <f>IF(KG64="","",IF($FI64="Y",0,INDEX(Capacity!$S$3:$T$258,MATCH(MOD(INDEX(Capacity!$V$3:$W$258,MATCH(INDEX($J64:$FE64,1,$FJ64),Capacity!$V$3:$V$258,0),2)+KG$9,255),Capacity!$S$3:$S$258,0),2)))</f>
        <v/>
      </c>
      <c r="KH65" t="str">
        <f>IF(KH64="","",IF($FI64="Y",0,INDEX(Capacity!$S$3:$T$258,MATCH(MOD(INDEX(Capacity!$V$3:$W$258,MATCH(INDEX($J64:$FE64,1,$FJ64),Capacity!$V$3:$V$258,0),2)+KH$9,255),Capacity!$S$3:$S$258,0),2)))</f>
        <v/>
      </c>
      <c r="KI65" t="str">
        <f>IF(KI64="","",IF($FI64="Y",0,INDEX(Capacity!$S$3:$T$258,MATCH(MOD(INDEX(Capacity!$V$3:$W$258,MATCH(INDEX($J64:$FE64,1,$FJ64),Capacity!$V$3:$V$258,0),2)+KI$9,255),Capacity!$S$3:$S$258,0),2)))</f>
        <v/>
      </c>
      <c r="KJ65" t="str">
        <f>IF(KJ64="","",IF($FI64="Y",0,INDEX(Capacity!$S$3:$T$258,MATCH(MOD(INDEX(Capacity!$V$3:$W$258,MATCH(INDEX($J64:$FE64,1,$FJ64),Capacity!$V$3:$V$258,0),2)+KJ$9,255),Capacity!$S$3:$S$258,0),2)))</f>
        <v/>
      </c>
      <c r="KK65" t="str">
        <f>IF(KK64="","",IF($FI64="Y",0,INDEX(Capacity!$S$3:$T$258,MATCH(MOD(INDEX(Capacity!$V$3:$W$258,MATCH(INDEX($J64:$FE64,1,$FJ64),Capacity!$V$3:$V$258,0),2)+KK$9,255),Capacity!$S$3:$S$258,0),2)))</f>
        <v/>
      </c>
      <c r="KL65" t="str">
        <f>IF(KL64="","",IF($FI64="Y",0,INDEX(Capacity!$S$3:$T$258,MATCH(MOD(INDEX(Capacity!$V$3:$W$258,MATCH(INDEX($J64:$FE64,1,$FJ64),Capacity!$V$3:$V$258,0),2)+KL$9,255),Capacity!$S$3:$S$258,0),2)))</f>
        <v/>
      </c>
      <c r="KM65" t="str">
        <f>IF(KM64="","",IF($FI64="Y",0,INDEX(Capacity!$S$3:$T$258,MATCH(MOD(INDEX(Capacity!$V$3:$W$258,MATCH(INDEX($J64:$FE64,1,$FJ64),Capacity!$V$3:$V$258,0),2)+KM$9,255),Capacity!$S$3:$S$258,0),2)))</f>
        <v/>
      </c>
      <c r="KN65" t="str">
        <f>IF(KN64="","",IF($FI64="Y",0,INDEX(Capacity!$S$3:$T$258,MATCH(MOD(INDEX(Capacity!$V$3:$W$258,MATCH(INDEX($J64:$FE64,1,$FJ64),Capacity!$V$3:$V$258,0),2)+KN$9,255),Capacity!$S$3:$S$258,0),2)))</f>
        <v/>
      </c>
      <c r="KO65" t="str">
        <f>IF(KO64="","",IF($FI64="Y",0,INDEX(Capacity!$S$3:$T$258,MATCH(MOD(INDEX(Capacity!$V$3:$W$258,MATCH(INDEX($J64:$FE64,1,$FJ64),Capacity!$V$3:$V$258,0),2)+KO$9,255),Capacity!$S$3:$S$258,0),2)))</f>
        <v/>
      </c>
      <c r="KP65" t="str">
        <f>IF(KP64="","",IF($FI64="Y",0,INDEX(Capacity!$S$3:$T$258,MATCH(MOD(INDEX(Capacity!$V$3:$W$258,MATCH(INDEX($J64:$FE64,1,$FJ64),Capacity!$V$3:$V$258,0),2)+KP$9,255),Capacity!$S$3:$S$258,0),2)))</f>
        <v/>
      </c>
      <c r="KQ65" t="str">
        <f>IF(KQ64="","",IF($FI64="Y",0,INDEX(Capacity!$S$3:$T$258,MATCH(MOD(INDEX(Capacity!$V$3:$W$258,MATCH(INDEX($J64:$FE64,1,$FJ64),Capacity!$V$3:$V$258,0),2)+KQ$9,255),Capacity!$S$3:$S$258,0),2)))</f>
        <v/>
      </c>
      <c r="KR65" t="str">
        <f>IF(KR64="","",IF($FI64="Y",0,INDEX(Capacity!$S$3:$T$258,MATCH(MOD(INDEX(Capacity!$V$3:$W$258,MATCH(INDEX($J64:$FE64,1,$FJ64),Capacity!$V$3:$V$258,0),2)+KR$9,255),Capacity!$S$3:$S$258,0),2)))</f>
        <v/>
      </c>
      <c r="KS65" t="str">
        <f>IF(KS64="","",IF($FI64="Y",0,INDEX(Capacity!$S$3:$T$258,MATCH(MOD(INDEX(Capacity!$V$3:$W$258,MATCH(INDEX($J64:$FE64,1,$FJ64),Capacity!$V$3:$V$258,0),2)+KS$9,255),Capacity!$S$3:$S$258,0),2)))</f>
        <v/>
      </c>
      <c r="KT65" t="str">
        <f>IF(KT64="","",IF($FI64="Y",0,INDEX(Capacity!$S$3:$T$258,MATCH(MOD(INDEX(Capacity!$V$3:$W$258,MATCH(INDEX($J64:$FE64,1,$FJ64),Capacity!$V$3:$V$258,0),2)+KT$9,255),Capacity!$S$3:$S$258,0),2)))</f>
        <v/>
      </c>
      <c r="KU65" t="str">
        <f>IF(KU64="","",IF($FI64="Y",0,INDEX(Capacity!$S$3:$T$258,MATCH(MOD(INDEX(Capacity!$V$3:$W$258,MATCH(INDEX($J64:$FE64,1,$FJ64),Capacity!$V$3:$V$258,0),2)+KU$9,255),Capacity!$S$3:$S$258,0),2)))</f>
        <v/>
      </c>
      <c r="KV65" t="str">
        <f>IF(KV64="","",IF($FI64="Y",0,INDEX(Capacity!$S$3:$T$258,MATCH(MOD(INDEX(Capacity!$V$3:$W$258,MATCH(INDEX($J64:$FE64,1,$FJ64),Capacity!$V$3:$V$258,0),2)+KV$9,255),Capacity!$S$3:$S$258,0),2)))</f>
        <v/>
      </c>
      <c r="KW65" t="str">
        <f>IF(KW64="","",IF($FI64="Y",0,INDEX(Capacity!$S$3:$T$258,MATCH(MOD(INDEX(Capacity!$V$3:$W$258,MATCH(INDEX($J64:$FE64,1,$FJ64),Capacity!$V$3:$V$258,0),2)+KW$9,255),Capacity!$S$3:$S$258,0),2)))</f>
        <v/>
      </c>
      <c r="KX65" t="str">
        <f>IF(KX64="","",IF($FI64="Y",0,INDEX(Capacity!$S$3:$T$258,MATCH(MOD(INDEX(Capacity!$V$3:$W$258,MATCH(INDEX($J64:$FE64,1,$FJ64),Capacity!$V$3:$V$258,0),2)+KX$9,255),Capacity!$S$3:$S$258,0),2)))</f>
        <v/>
      </c>
      <c r="KY65" t="str">
        <f>IF(KY64="","",IF($FI64="Y",0,INDEX(Capacity!$S$3:$T$258,MATCH(MOD(INDEX(Capacity!$V$3:$W$258,MATCH(INDEX($J64:$FE64,1,$FJ64),Capacity!$V$3:$V$258,0),2)+KY$9,255),Capacity!$S$3:$S$258,0),2)))</f>
        <v/>
      </c>
      <c r="KZ65" t="str">
        <f>IF(KZ64="","",IF($FI64="Y",0,INDEX(Capacity!$S$3:$T$258,MATCH(MOD(INDEX(Capacity!$V$3:$W$258,MATCH(INDEX($J64:$FE64,1,$FJ64),Capacity!$V$3:$V$258,0),2)+KZ$9,255),Capacity!$S$3:$S$258,0),2)))</f>
        <v/>
      </c>
      <c r="LA65" t="str">
        <f>IF(LA64="","",IF($FI64="Y",0,INDEX(Capacity!$S$3:$T$258,MATCH(MOD(INDEX(Capacity!$V$3:$W$258,MATCH(INDEX($J64:$FE64,1,$FJ64),Capacity!$V$3:$V$258,0),2)+LA$9,255),Capacity!$S$3:$S$258,0),2)))</f>
        <v/>
      </c>
      <c r="LB65" t="str">
        <f>IF(LB64="","",IF($FI64="Y",0,INDEX(Capacity!$S$3:$T$258,MATCH(MOD(INDEX(Capacity!$V$3:$W$258,MATCH(INDEX($J64:$FE64,1,$FJ64),Capacity!$V$3:$V$258,0),2)+LB$9,255),Capacity!$S$3:$S$258,0),2)))</f>
        <v/>
      </c>
      <c r="LC65" t="str">
        <f>IF(LC64="","",IF($FI64="Y",0,INDEX(Capacity!$S$3:$T$258,MATCH(MOD(INDEX(Capacity!$V$3:$W$258,MATCH(INDEX($J64:$FE64,1,$FJ64),Capacity!$V$3:$V$258,0),2)+LC$9,255),Capacity!$S$3:$S$258,0),2)))</f>
        <v/>
      </c>
      <c r="LD65" t="str">
        <f>IF(LD64="","",IF($FI64="Y",0,INDEX(Capacity!$S$3:$T$258,MATCH(MOD(INDEX(Capacity!$V$3:$W$258,MATCH(INDEX($J64:$FE64,1,$FJ64),Capacity!$V$3:$V$258,0),2)+LD$9,255),Capacity!$S$3:$S$258,0),2)))</f>
        <v/>
      </c>
      <c r="LE65" t="str">
        <f>IF(LE64="","",IF($FI64="Y",0,INDEX(Capacity!$S$3:$T$258,MATCH(MOD(INDEX(Capacity!$V$3:$W$258,MATCH(INDEX($J64:$FE64,1,$FJ64),Capacity!$V$3:$V$258,0),2)+LE$9,255),Capacity!$S$3:$S$258,0),2)))</f>
        <v/>
      </c>
      <c r="LF65" t="str">
        <f>IF(LF64="","",IF($FI64="Y",0,INDEX(Capacity!$S$3:$T$258,MATCH(MOD(INDEX(Capacity!$V$3:$W$258,MATCH(INDEX($J64:$FE64,1,$FJ64),Capacity!$V$3:$V$258,0),2)+LF$9,255),Capacity!$S$3:$S$258,0),2)))</f>
        <v/>
      </c>
      <c r="LG65" t="str">
        <f>IF(LG64="","",IF($FI64="Y",0,INDEX(Capacity!$S$3:$T$258,MATCH(MOD(INDEX(Capacity!$V$3:$W$258,MATCH(INDEX($J64:$FE64,1,$FJ64),Capacity!$V$3:$V$258,0),2)+LG$9,255),Capacity!$S$3:$S$258,0),2)))</f>
        <v/>
      </c>
      <c r="LH65" t="str">
        <f>IF(LH64="","",IF($FI64="Y",0,INDEX(Capacity!$S$3:$T$258,MATCH(MOD(INDEX(Capacity!$V$3:$W$258,MATCH(INDEX($J64:$FE64,1,$FJ64),Capacity!$V$3:$V$258,0),2)+LH$9,255),Capacity!$S$3:$S$258,0),2)))</f>
        <v/>
      </c>
    </row>
    <row r="66" spans="9:320" x14ac:dyDescent="0.25">
      <c r="I66" s="7">
        <f t="shared" si="26"/>
        <v>57</v>
      </c>
      <c r="J66" t="str">
        <f t="shared" si="58"/>
        <v/>
      </c>
      <c r="K66" t="str">
        <f t="shared" si="58"/>
        <v/>
      </c>
      <c r="L66" t="str">
        <f t="shared" si="58"/>
        <v/>
      </c>
      <c r="M66" t="str">
        <f t="shared" si="58"/>
        <v/>
      </c>
      <c r="N66" t="str">
        <f t="shared" si="58"/>
        <v/>
      </c>
      <c r="O66" t="str">
        <f t="shared" si="58"/>
        <v/>
      </c>
      <c r="P66" t="str">
        <f t="shared" si="58"/>
        <v/>
      </c>
      <c r="Q66" t="str">
        <f t="shared" si="58"/>
        <v/>
      </c>
      <c r="R66" t="str">
        <f t="shared" si="58"/>
        <v/>
      </c>
      <c r="S66" t="str">
        <f t="shared" si="58"/>
        <v/>
      </c>
      <c r="T66" t="str">
        <f t="shared" si="58"/>
        <v/>
      </c>
      <c r="U66" t="str">
        <f t="shared" si="58"/>
        <v/>
      </c>
      <c r="V66" t="str">
        <f t="shared" si="58"/>
        <v/>
      </c>
      <c r="W66" t="str">
        <f t="shared" si="58"/>
        <v/>
      </c>
      <c r="X66" t="str">
        <f t="shared" si="58"/>
        <v/>
      </c>
      <c r="Y66" t="str">
        <f t="shared" si="58"/>
        <v/>
      </c>
      <c r="Z66" t="str">
        <f t="shared" ref="Z66:AO81" si="69">IFERROR(IF(INDEX($FM$10:$LH$118,$I66,$FK66-Z$8+1)="",_xlfn.BITXOR(Z65,0),_xlfn.BITXOR(Z65,INDEX($FM$10:$LH$118,$I66,$FK66-Z$8+1))),"")</f>
        <v/>
      </c>
      <c r="AA66" t="str">
        <f t="shared" si="69"/>
        <v/>
      </c>
      <c r="AB66" t="str">
        <f t="shared" si="69"/>
        <v/>
      </c>
      <c r="AC66" t="str">
        <f t="shared" si="69"/>
        <v/>
      </c>
      <c r="AD66" t="str">
        <f t="shared" si="69"/>
        <v/>
      </c>
      <c r="AE66" t="str">
        <f t="shared" si="69"/>
        <v/>
      </c>
      <c r="AF66" t="str">
        <f t="shared" si="69"/>
        <v/>
      </c>
      <c r="AG66" t="str">
        <f t="shared" si="69"/>
        <v/>
      </c>
      <c r="AH66" t="str">
        <f t="shared" si="69"/>
        <v/>
      </c>
      <c r="AI66" t="str">
        <f t="shared" si="69"/>
        <v/>
      </c>
      <c r="AJ66" t="str">
        <f t="shared" si="69"/>
        <v/>
      </c>
      <c r="AK66" t="str">
        <f t="shared" si="69"/>
        <v/>
      </c>
      <c r="AL66" t="str">
        <f t="shared" si="69"/>
        <v/>
      </c>
      <c r="AM66" t="str">
        <f t="shared" si="69"/>
        <v/>
      </c>
      <c r="AN66" t="str">
        <f t="shared" si="69"/>
        <v/>
      </c>
      <c r="AO66" t="str">
        <f t="shared" si="60"/>
        <v/>
      </c>
      <c r="AP66" t="str">
        <f t="shared" si="60"/>
        <v/>
      </c>
      <c r="AQ66" t="str">
        <f t="shared" si="60"/>
        <v/>
      </c>
      <c r="AR66" t="str">
        <f t="shared" si="60"/>
        <v/>
      </c>
      <c r="AS66" t="str">
        <f t="shared" si="60"/>
        <v/>
      </c>
      <c r="AT66" t="str">
        <f t="shared" si="60"/>
        <v/>
      </c>
      <c r="AU66" t="str">
        <f t="shared" si="60"/>
        <v/>
      </c>
      <c r="AV66" t="str">
        <f t="shared" si="60"/>
        <v/>
      </c>
      <c r="AW66" t="str">
        <f t="shared" si="60"/>
        <v/>
      </c>
      <c r="AX66" t="str">
        <f t="shared" si="60"/>
        <v/>
      </c>
      <c r="AY66" t="str">
        <f t="shared" si="60"/>
        <v/>
      </c>
      <c r="AZ66" t="str">
        <f t="shared" si="60"/>
        <v/>
      </c>
      <c r="BA66" t="str">
        <f t="shared" si="60"/>
        <v/>
      </c>
      <c r="BB66" t="str">
        <f t="shared" si="60"/>
        <v/>
      </c>
      <c r="BC66" t="str">
        <f t="shared" si="60"/>
        <v/>
      </c>
      <c r="BD66" t="str">
        <f t="shared" si="60"/>
        <v/>
      </c>
      <c r="BE66" t="str">
        <f t="shared" si="64"/>
        <v/>
      </c>
      <c r="BF66" t="str">
        <f t="shared" si="62"/>
        <v/>
      </c>
      <c r="BG66" t="str">
        <f t="shared" si="62"/>
        <v/>
      </c>
      <c r="BH66" t="str">
        <f t="shared" si="62"/>
        <v/>
      </c>
      <c r="BI66" t="str">
        <f t="shared" si="62"/>
        <v/>
      </c>
      <c r="BJ66" t="str">
        <f t="shared" si="62"/>
        <v/>
      </c>
      <c r="BK66" t="str">
        <f t="shared" si="62"/>
        <v/>
      </c>
      <c r="BL66" t="str">
        <f t="shared" si="62"/>
        <v/>
      </c>
      <c r="BM66" t="str">
        <f t="shared" si="62"/>
        <v/>
      </c>
      <c r="BN66">
        <f t="shared" si="62"/>
        <v>0</v>
      </c>
      <c r="BO66">
        <f t="shared" si="62"/>
        <v>234</v>
      </c>
      <c r="BP66">
        <f t="shared" si="62"/>
        <v>21</v>
      </c>
      <c r="BQ66">
        <f t="shared" si="62"/>
        <v>176</v>
      </c>
      <c r="BR66">
        <f t="shared" si="62"/>
        <v>6</v>
      </c>
      <c r="BS66">
        <f t="shared" si="62"/>
        <v>217</v>
      </c>
      <c r="BT66">
        <f t="shared" si="62"/>
        <v>70</v>
      </c>
      <c r="BU66">
        <f t="shared" si="62"/>
        <v>121</v>
      </c>
      <c r="BV66">
        <f t="shared" si="67"/>
        <v>95</v>
      </c>
      <c r="BW66">
        <f t="shared" si="67"/>
        <v>61</v>
      </c>
      <c r="BX66">
        <f t="shared" si="67"/>
        <v>209</v>
      </c>
      <c r="BY66">
        <f t="shared" si="67"/>
        <v>0</v>
      </c>
      <c r="BZ66">
        <f t="shared" si="67"/>
        <v>0</v>
      </c>
      <c r="CA66">
        <f t="shared" si="67"/>
        <v>0</v>
      </c>
      <c r="CB66">
        <f t="shared" si="67"/>
        <v>0</v>
      </c>
      <c r="CC66">
        <f t="shared" si="67"/>
        <v>0</v>
      </c>
      <c r="CD66">
        <f t="shared" si="67"/>
        <v>0</v>
      </c>
      <c r="CE66">
        <f t="shared" si="67"/>
        <v>0</v>
      </c>
      <c r="CF66">
        <f t="shared" si="67"/>
        <v>0</v>
      </c>
      <c r="CG66">
        <f t="shared" si="67"/>
        <v>0</v>
      </c>
      <c r="CH66">
        <f t="shared" si="67"/>
        <v>0</v>
      </c>
      <c r="CI66">
        <f t="shared" si="67"/>
        <v>0</v>
      </c>
      <c r="CJ66">
        <f t="shared" si="67"/>
        <v>0</v>
      </c>
      <c r="CK66">
        <f t="shared" si="65"/>
        <v>0</v>
      </c>
      <c r="CL66">
        <f t="shared" si="59"/>
        <v>0</v>
      </c>
      <c r="CM66">
        <f t="shared" si="59"/>
        <v>0</v>
      </c>
      <c r="CN66">
        <f t="shared" si="59"/>
        <v>0</v>
      </c>
      <c r="CO66">
        <f t="shared" si="59"/>
        <v>0</v>
      </c>
      <c r="CP66">
        <f t="shared" si="59"/>
        <v>0</v>
      </c>
      <c r="CQ66">
        <f t="shared" si="59"/>
        <v>0</v>
      </c>
      <c r="CR66">
        <f t="shared" si="59"/>
        <v>0</v>
      </c>
      <c r="CS66">
        <f t="shared" si="59"/>
        <v>0</v>
      </c>
      <c r="CT66">
        <f t="shared" si="59"/>
        <v>0</v>
      </c>
      <c r="CU66">
        <f t="shared" si="59"/>
        <v>0</v>
      </c>
      <c r="CV66">
        <f t="shared" si="59"/>
        <v>0</v>
      </c>
      <c r="CW66">
        <f t="shared" si="59"/>
        <v>0</v>
      </c>
      <c r="CX66">
        <f t="shared" si="59"/>
        <v>0</v>
      </c>
      <c r="CY66">
        <f t="shared" si="59"/>
        <v>0</v>
      </c>
      <c r="CZ66">
        <f t="shared" si="59"/>
        <v>0</v>
      </c>
      <c r="DA66">
        <f t="shared" si="59"/>
        <v>0</v>
      </c>
      <c r="DB66">
        <f t="shared" si="61"/>
        <v>0</v>
      </c>
      <c r="DC66">
        <f t="shared" si="61"/>
        <v>0</v>
      </c>
      <c r="DD66">
        <f t="shared" si="61"/>
        <v>0</v>
      </c>
      <c r="DE66">
        <f t="shared" si="61"/>
        <v>0</v>
      </c>
      <c r="DF66">
        <f t="shared" si="61"/>
        <v>0</v>
      </c>
      <c r="DG66">
        <f t="shared" si="61"/>
        <v>0</v>
      </c>
      <c r="DH66">
        <f t="shared" si="61"/>
        <v>0</v>
      </c>
      <c r="DI66">
        <f t="shared" si="68"/>
        <v>0</v>
      </c>
      <c r="DJ66">
        <f t="shared" si="68"/>
        <v>0</v>
      </c>
      <c r="DK66">
        <f t="shared" si="68"/>
        <v>0</v>
      </c>
      <c r="DL66">
        <f t="shared" si="68"/>
        <v>0</v>
      </c>
      <c r="DM66">
        <f t="shared" si="68"/>
        <v>0</v>
      </c>
      <c r="DN66">
        <f t="shared" si="68"/>
        <v>0</v>
      </c>
      <c r="DO66">
        <f t="shared" si="68"/>
        <v>0</v>
      </c>
      <c r="DP66">
        <f t="shared" si="68"/>
        <v>0</v>
      </c>
      <c r="DQ66">
        <f t="shared" si="68"/>
        <v>0</v>
      </c>
      <c r="DR66">
        <f t="shared" si="68"/>
        <v>0</v>
      </c>
      <c r="DS66">
        <f t="shared" si="68"/>
        <v>0</v>
      </c>
      <c r="DT66">
        <f t="shared" si="68"/>
        <v>0</v>
      </c>
      <c r="DU66">
        <f t="shared" si="68"/>
        <v>0</v>
      </c>
      <c r="DV66">
        <f t="shared" si="68"/>
        <v>0</v>
      </c>
      <c r="DW66">
        <f t="shared" si="68"/>
        <v>0</v>
      </c>
      <c r="DX66">
        <f t="shared" si="63"/>
        <v>0</v>
      </c>
      <c r="DY66">
        <f t="shared" si="63"/>
        <v>0</v>
      </c>
      <c r="DZ66">
        <f t="shared" si="63"/>
        <v>0</v>
      </c>
      <c r="EA66">
        <f t="shared" si="63"/>
        <v>0</v>
      </c>
      <c r="EB66">
        <f t="shared" si="63"/>
        <v>0</v>
      </c>
      <c r="EC66">
        <f t="shared" si="63"/>
        <v>0</v>
      </c>
      <c r="ED66">
        <f t="shared" si="63"/>
        <v>0</v>
      </c>
      <c r="EE66">
        <f t="shared" si="63"/>
        <v>0</v>
      </c>
      <c r="EF66">
        <f t="shared" si="63"/>
        <v>0</v>
      </c>
      <c r="EG66">
        <f t="shared" si="63"/>
        <v>0</v>
      </c>
      <c r="EH66">
        <f t="shared" si="63"/>
        <v>0</v>
      </c>
      <c r="EI66">
        <f t="shared" si="63"/>
        <v>0</v>
      </c>
      <c r="EJ66">
        <f t="shared" si="66"/>
        <v>0</v>
      </c>
      <c r="EK66">
        <f t="shared" si="66"/>
        <v>0</v>
      </c>
      <c r="EL66">
        <f t="shared" si="66"/>
        <v>0</v>
      </c>
      <c r="EM66">
        <f t="shared" si="66"/>
        <v>0</v>
      </c>
      <c r="EN66">
        <f t="shared" si="66"/>
        <v>0</v>
      </c>
      <c r="EO66">
        <f t="shared" si="66"/>
        <v>0</v>
      </c>
      <c r="EP66">
        <f t="shared" si="66"/>
        <v>0</v>
      </c>
      <c r="EQ66">
        <f t="shared" si="66"/>
        <v>0</v>
      </c>
      <c r="ER66">
        <f t="shared" si="66"/>
        <v>0</v>
      </c>
      <c r="ES66">
        <f t="shared" si="66"/>
        <v>0</v>
      </c>
      <c r="ET66">
        <f t="shared" si="66"/>
        <v>0</v>
      </c>
      <c r="EU66">
        <f t="shared" si="66"/>
        <v>0</v>
      </c>
      <c r="EV66">
        <f t="shared" si="66"/>
        <v>0</v>
      </c>
      <c r="EW66">
        <f t="shared" si="66"/>
        <v>0</v>
      </c>
      <c r="EX66">
        <f t="shared" si="66"/>
        <v>0</v>
      </c>
      <c r="EY66">
        <f t="shared" si="66"/>
        <v>0</v>
      </c>
      <c r="EZ66">
        <f t="shared" si="66"/>
        <v>0</v>
      </c>
      <c r="FA66">
        <f t="shared" si="66"/>
        <v>0</v>
      </c>
      <c r="FB66">
        <f t="shared" si="66"/>
        <v>0</v>
      </c>
      <c r="FC66">
        <f t="shared" si="66"/>
        <v>0</v>
      </c>
      <c r="FD66">
        <f t="shared" si="66"/>
        <v>0</v>
      </c>
      <c r="FE66">
        <f t="shared" si="66"/>
        <v>0</v>
      </c>
      <c r="FG66" s="48" t="str">
        <f t="shared" si="27"/>
        <v/>
      </c>
      <c r="FI66" s="1" t="str">
        <f t="shared" si="24"/>
        <v/>
      </c>
      <c r="FJ66">
        <f t="shared" si="25"/>
        <v>58</v>
      </c>
      <c r="FK66">
        <f>FM8-FJ65+1</f>
        <v>-13</v>
      </c>
      <c r="FM66">
        <f>IF(FM65="","",IF($FI65="Y",0,INDEX(Capacity!$S$3:$T$258,MATCH(MOD(INDEX(Capacity!$V$3:$W$258,MATCH(INDEX($J65:$FE65,1,$FJ65),Capacity!$V$3:$V$258,0),2)+FM$9,255),Capacity!$S$3:$S$258,0),2)))</f>
        <v>248</v>
      </c>
      <c r="FN66">
        <f>IF(FN65="","",IF($FI65="Y",0,INDEX(Capacity!$S$3:$T$258,MATCH(MOD(INDEX(Capacity!$V$3:$W$258,MATCH(INDEX($J65:$FE65,1,$FJ65),Capacity!$V$3:$V$258,0),2)+FN$9,255),Capacity!$S$3:$S$258,0),2)))</f>
        <v>129</v>
      </c>
      <c r="FO66">
        <f>IF(FO65="","",IF($FI65="Y",0,INDEX(Capacity!$S$3:$T$258,MATCH(MOD(INDEX(Capacity!$V$3:$W$258,MATCH(INDEX($J65:$FE65,1,$FJ65),Capacity!$V$3:$V$258,0),2)+FO$9,255),Capacity!$S$3:$S$258,0),2)))</f>
        <v>196</v>
      </c>
      <c r="FP66">
        <f>IF(FP65="","",IF($FI65="Y",0,INDEX(Capacity!$S$3:$T$258,MATCH(MOD(INDEX(Capacity!$V$3:$W$258,MATCH(INDEX($J65:$FE65,1,$FJ65),Capacity!$V$3:$V$258,0),2)+FP$9,255),Capacity!$S$3:$S$258,0),2)))</f>
        <v>191</v>
      </c>
      <c r="FQ66">
        <f>IF(FQ65="","",IF($FI65="Y",0,INDEX(Capacity!$S$3:$T$258,MATCH(MOD(INDEX(Capacity!$V$3:$W$258,MATCH(INDEX($J65:$FE65,1,$FJ65),Capacity!$V$3:$V$258,0),2)+FQ$9,255),Capacity!$S$3:$S$258,0),2)))</f>
        <v>219</v>
      </c>
      <c r="FR66">
        <f>IF(FR65="","",IF($FI65="Y",0,INDEX(Capacity!$S$3:$T$258,MATCH(MOD(INDEX(Capacity!$V$3:$W$258,MATCH(INDEX($J65:$FE65,1,$FJ65),Capacity!$V$3:$V$258,0),2)+FR$9,255),Capacity!$S$3:$S$258,0),2)))</f>
        <v>251</v>
      </c>
      <c r="FS66">
        <f>IF(FS65="","",IF($FI65="Y",0,INDEX(Capacity!$S$3:$T$258,MATCH(MOD(INDEX(Capacity!$V$3:$W$258,MATCH(INDEX($J65:$FE65,1,$FJ65),Capacity!$V$3:$V$258,0),2)+FS$9,255),Capacity!$S$3:$S$258,0),2)))</f>
        <v>110</v>
      </c>
      <c r="FT66">
        <f>IF(FT65="","",IF($FI65="Y",0,INDEX(Capacity!$S$3:$T$258,MATCH(MOD(INDEX(Capacity!$V$3:$W$258,MATCH(INDEX($J65:$FE65,1,$FJ65),Capacity!$V$3:$V$258,0),2)+FT$9,255),Capacity!$S$3:$S$258,0),2)))</f>
        <v>150</v>
      </c>
      <c r="FU66">
        <f>IF(FU65="","",IF($FI65="Y",0,INDEX(Capacity!$S$3:$T$258,MATCH(MOD(INDEX(Capacity!$V$3:$W$258,MATCH(INDEX($J65:$FE65,1,$FJ65),Capacity!$V$3:$V$258,0),2)+FU$9,255),Capacity!$S$3:$S$258,0),2)))</f>
        <v>89</v>
      </c>
      <c r="FV66">
        <f>IF(FV65="","",IF($FI65="Y",0,INDEX(Capacity!$S$3:$T$258,MATCH(MOD(INDEX(Capacity!$V$3:$W$258,MATCH(INDEX($J65:$FE65,1,$FJ65),Capacity!$V$3:$V$258,0),2)+FV$9,255),Capacity!$S$3:$S$258,0),2)))</f>
        <v>82</v>
      </c>
      <c r="FW66">
        <f>IF(FW65="","",IF($FI65="Y",0,INDEX(Capacity!$S$3:$T$258,MATCH(MOD(INDEX(Capacity!$V$3:$W$258,MATCH(INDEX($J65:$FE65,1,$FJ65),Capacity!$V$3:$V$258,0),2)+FW$9,255),Capacity!$S$3:$S$258,0),2)))</f>
        <v>209</v>
      </c>
      <c r="FX66" t="str">
        <f>IF(FX65="","",IF($FI65="Y",0,INDEX(Capacity!$S$3:$T$258,MATCH(MOD(INDEX(Capacity!$V$3:$W$258,MATCH(INDEX($J65:$FE65,1,$FJ65),Capacity!$V$3:$V$258,0),2)+FX$9,255),Capacity!$S$3:$S$258,0),2)))</f>
        <v/>
      </c>
      <c r="FY66" t="str">
        <f>IF(FY65="","",IF($FI65="Y",0,INDEX(Capacity!$S$3:$T$258,MATCH(MOD(INDEX(Capacity!$V$3:$W$258,MATCH(INDEX($J65:$FE65,1,$FJ65),Capacity!$V$3:$V$258,0),2)+FY$9,255),Capacity!$S$3:$S$258,0),2)))</f>
        <v/>
      </c>
      <c r="FZ66" t="str">
        <f>IF(FZ65="","",IF($FI65="Y",0,INDEX(Capacity!$S$3:$T$258,MATCH(MOD(INDEX(Capacity!$V$3:$W$258,MATCH(INDEX($J65:$FE65,1,$FJ65),Capacity!$V$3:$V$258,0),2)+FZ$9,255),Capacity!$S$3:$S$258,0),2)))</f>
        <v/>
      </c>
      <c r="GA66" t="str">
        <f>IF(GA65="","",IF($FI65="Y",0,INDEX(Capacity!$S$3:$T$258,MATCH(MOD(INDEX(Capacity!$V$3:$W$258,MATCH(INDEX($J65:$FE65,1,$FJ65),Capacity!$V$3:$V$258,0),2)+GA$9,255),Capacity!$S$3:$S$258,0),2)))</f>
        <v/>
      </c>
      <c r="GB66" t="str">
        <f>IF(GB65="","",IF($FI65="Y",0,INDEX(Capacity!$S$3:$T$258,MATCH(MOD(INDEX(Capacity!$V$3:$W$258,MATCH(INDEX($J65:$FE65,1,$FJ65),Capacity!$V$3:$V$258,0),2)+GB$9,255),Capacity!$S$3:$S$258,0),2)))</f>
        <v/>
      </c>
      <c r="GC66" t="str">
        <f>IF(GC65="","",IF($FI65="Y",0,INDEX(Capacity!$S$3:$T$258,MATCH(MOD(INDEX(Capacity!$V$3:$W$258,MATCH(INDEX($J65:$FE65,1,$FJ65),Capacity!$V$3:$V$258,0),2)+GC$9,255),Capacity!$S$3:$S$258,0),2)))</f>
        <v/>
      </c>
      <c r="GD66" t="str">
        <f>IF(GD65="","",IF($FI65="Y",0,INDEX(Capacity!$S$3:$T$258,MATCH(MOD(INDEX(Capacity!$V$3:$W$258,MATCH(INDEX($J65:$FE65,1,$FJ65),Capacity!$V$3:$V$258,0),2)+GD$9,255),Capacity!$S$3:$S$258,0),2)))</f>
        <v/>
      </c>
      <c r="GE66" t="str">
        <f>IF(GE65="","",IF($FI65="Y",0,INDEX(Capacity!$S$3:$T$258,MATCH(MOD(INDEX(Capacity!$V$3:$W$258,MATCH(INDEX($J65:$FE65,1,$FJ65),Capacity!$V$3:$V$258,0),2)+GE$9,255),Capacity!$S$3:$S$258,0),2)))</f>
        <v/>
      </c>
      <c r="GF66" t="str">
        <f>IF(GF65="","",IF($FI65="Y",0,INDEX(Capacity!$S$3:$T$258,MATCH(MOD(INDEX(Capacity!$V$3:$W$258,MATCH(INDEX($J65:$FE65,1,$FJ65),Capacity!$V$3:$V$258,0),2)+GF$9,255),Capacity!$S$3:$S$258,0),2)))</f>
        <v/>
      </c>
      <c r="GG66" t="str">
        <f>IF(GG65="","",IF($FI65="Y",0,INDEX(Capacity!$S$3:$T$258,MATCH(MOD(INDEX(Capacity!$V$3:$W$258,MATCH(INDEX($J65:$FE65,1,$FJ65),Capacity!$V$3:$V$258,0),2)+GG$9,255),Capacity!$S$3:$S$258,0),2)))</f>
        <v/>
      </c>
      <c r="GH66" t="str">
        <f>IF(GH65="","",IF($FI65="Y",0,INDEX(Capacity!$S$3:$T$258,MATCH(MOD(INDEX(Capacity!$V$3:$W$258,MATCH(INDEX($J65:$FE65,1,$FJ65),Capacity!$V$3:$V$258,0),2)+GH$9,255),Capacity!$S$3:$S$258,0),2)))</f>
        <v/>
      </c>
      <c r="GI66" t="str">
        <f>IF(GI65="","",IF($FI65="Y",0,INDEX(Capacity!$S$3:$T$258,MATCH(MOD(INDEX(Capacity!$V$3:$W$258,MATCH(INDEX($J65:$FE65,1,$FJ65),Capacity!$V$3:$V$258,0),2)+GI$9,255),Capacity!$S$3:$S$258,0),2)))</f>
        <v/>
      </c>
      <c r="GJ66" t="str">
        <f>IF(GJ65="","",IF($FI65="Y",0,INDEX(Capacity!$S$3:$T$258,MATCH(MOD(INDEX(Capacity!$V$3:$W$258,MATCH(INDEX($J65:$FE65,1,$FJ65),Capacity!$V$3:$V$258,0),2)+GJ$9,255),Capacity!$S$3:$S$258,0),2)))</f>
        <v/>
      </c>
      <c r="GK66" t="str">
        <f>IF(GK65="","",IF($FI65="Y",0,INDEX(Capacity!$S$3:$T$258,MATCH(MOD(INDEX(Capacity!$V$3:$W$258,MATCH(INDEX($J65:$FE65,1,$FJ65),Capacity!$V$3:$V$258,0),2)+GK$9,255),Capacity!$S$3:$S$258,0),2)))</f>
        <v/>
      </c>
      <c r="GL66" t="str">
        <f>IF(GL65="","",IF($FI65="Y",0,INDEX(Capacity!$S$3:$T$258,MATCH(MOD(INDEX(Capacity!$V$3:$W$258,MATCH(INDEX($J65:$FE65,1,$FJ65),Capacity!$V$3:$V$258,0),2)+GL$9,255),Capacity!$S$3:$S$258,0),2)))</f>
        <v/>
      </c>
      <c r="GM66" t="str">
        <f>IF(GM65="","",IF($FI65="Y",0,INDEX(Capacity!$S$3:$T$258,MATCH(MOD(INDEX(Capacity!$V$3:$W$258,MATCH(INDEX($J65:$FE65,1,$FJ65),Capacity!$V$3:$V$258,0),2)+GM$9,255),Capacity!$S$3:$S$258,0),2)))</f>
        <v/>
      </c>
      <c r="GN66" t="str">
        <f>IF(GN65="","",IF($FI65="Y",0,INDEX(Capacity!$S$3:$T$258,MATCH(MOD(INDEX(Capacity!$V$3:$W$258,MATCH(INDEX($J65:$FE65,1,$FJ65),Capacity!$V$3:$V$258,0),2)+GN$9,255),Capacity!$S$3:$S$258,0),2)))</f>
        <v/>
      </c>
      <c r="GO66" t="str">
        <f>IF(GO65="","",IF($FI65="Y",0,INDEX(Capacity!$S$3:$T$258,MATCH(MOD(INDEX(Capacity!$V$3:$W$258,MATCH(INDEX($J65:$FE65,1,$FJ65),Capacity!$V$3:$V$258,0),2)+GO$9,255),Capacity!$S$3:$S$258,0),2)))</f>
        <v/>
      </c>
      <c r="GP66" t="str">
        <f>IF(GP65="","",IF($FI65="Y",0,INDEX(Capacity!$S$3:$T$258,MATCH(MOD(INDEX(Capacity!$V$3:$W$258,MATCH(INDEX($J65:$FE65,1,$FJ65),Capacity!$V$3:$V$258,0),2)+GP$9,255),Capacity!$S$3:$S$258,0),2)))</f>
        <v/>
      </c>
      <c r="GQ66" t="str">
        <f>IF(GQ65="","",IF($FI65="Y",0,INDEX(Capacity!$S$3:$T$258,MATCH(MOD(INDEX(Capacity!$V$3:$W$258,MATCH(INDEX($J65:$FE65,1,$FJ65),Capacity!$V$3:$V$258,0),2)+GQ$9,255),Capacity!$S$3:$S$258,0),2)))</f>
        <v/>
      </c>
      <c r="GR66" t="str">
        <f>IF(GR65="","",IF($FI65="Y",0,INDEX(Capacity!$S$3:$T$258,MATCH(MOD(INDEX(Capacity!$V$3:$W$258,MATCH(INDEX($J65:$FE65,1,$FJ65),Capacity!$V$3:$V$258,0),2)+GR$9,255),Capacity!$S$3:$S$258,0),2)))</f>
        <v/>
      </c>
      <c r="GS66" t="str">
        <f>IF(GS65="","",IF($FI65="Y",0,INDEX(Capacity!$S$3:$T$258,MATCH(MOD(INDEX(Capacity!$V$3:$W$258,MATCH(INDEX($J65:$FE65,1,$FJ65),Capacity!$V$3:$V$258,0),2)+GS$9,255),Capacity!$S$3:$S$258,0),2)))</f>
        <v/>
      </c>
      <c r="GT66" t="str">
        <f>IF(GT65="","",IF($FI65="Y",0,INDEX(Capacity!$S$3:$T$258,MATCH(MOD(INDEX(Capacity!$V$3:$W$258,MATCH(INDEX($J65:$FE65,1,$FJ65),Capacity!$V$3:$V$258,0),2)+GT$9,255),Capacity!$S$3:$S$258,0),2)))</f>
        <v/>
      </c>
      <c r="GU66" t="str">
        <f>IF(GU65="","",IF($FI65="Y",0,INDEX(Capacity!$S$3:$T$258,MATCH(MOD(INDEX(Capacity!$V$3:$W$258,MATCH(INDEX($J65:$FE65,1,$FJ65),Capacity!$V$3:$V$258,0),2)+GU$9,255),Capacity!$S$3:$S$258,0),2)))</f>
        <v/>
      </c>
      <c r="GV66" t="str">
        <f>IF(GV65="","",IF($FI65="Y",0,INDEX(Capacity!$S$3:$T$258,MATCH(MOD(INDEX(Capacity!$V$3:$W$258,MATCH(INDEX($J65:$FE65,1,$FJ65),Capacity!$V$3:$V$258,0),2)+GV$9,255),Capacity!$S$3:$S$258,0),2)))</f>
        <v/>
      </c>
      <c r="GW66" t="str">
        <f>IF(GW65="","",IF($FI65="Y",0,INDEX(Capacity!$S$3:$T$258,MATCH(MOD(INDEX(Capacity!$V$3:$W$258,MATCH(INDEX($J65:$FE65,1,$FJ65),Capacity!$V$3:$V$258,0),2)+GW$9,255),Capacity!$S$3:$S$258,0),2)))</f>
        <v/>
      </c>
      <c r="GX66" t="str">
        <f>IF(GX65="","",IF($FI65="Y",0,INDEX(Capacity!$S$3:$T$258,MATCH(MOD(INDEX(Capacity!$V$3:$W$258,MATCH(INDEX($J65:$FE65,1,$FJ65),Capacity!$V$3:$V$258,0),2)+GX$9,255),Capacity!$S$3:$S$258,0),2)))</f>
        <v/>
      </c>
      <c r="GY66" t="str">
        <f>IF(GY65="","",IF($FI65="Y",0,INDEX(Capacity!$S$3:$T$258,MATCH(MOD(INDEX(Capacity!$V$3:$W$258,MATCH(INDEX($J65:$FE65,1,$FJ65),Capacity!$V$3:$V$258,0),2)+GY$9,255),Capacity!$S$3:$S$258,0),2)))</f>
        <v/>
      </c>
      <c r="GZ66" t="str">
        <f>IF(GZ65="","",IF($FI65="Y",0,INDEX(Capacity!$S$3:$T$258,MATCH(MOD(INDEX(Capacity!$V$3:$W$258,MATCH(INDEX($J65:$FE65,1,$FJ65),Capacity!$V$3:$V$258,0),2)+GZ$9,255),Capacity!$S$3:$S$258,0),2)))</f>
        <v/>
      </c>
      <c r="HA66" t="str">
        <f>IF(HA65="","",IF($FI65="Y",0,INDEX(Capacity!$S$3:$T$258,MATCH(MOD(INDEX(Capacity!$V$3:$W$258,MATCH(INDEX($J65:$FE65,1,$FJ65),Capacity!$V$3:$V$258,0),2)+HA$9,255),Capacity!$S$3:$S$258,0),2)))</f>
        <v/>
      </c>
      <c r="HB66" t="str">
        <f>IF(HB65="","",IF($FI65="Y",0,INDEX(Capacity!$S$3:$T$258,MATCH(MOD(INDEX(Capacity!$V$3:$W$258,MATCH(INDEX($J65:$FE65,1,$FJ65),Capacity!$V$3:$V$258,0),2)+HB$9,255),Capacity!$S$3:$S$258,0),2)))</f>
        <v/>
      </c>
      <c r="HC66" t="str">
        <f>IF(HC65="","",IF($FI65="Y",0,INDEX(Capacity!$S$3:$T$258,MATCH(MOD(INDEX(Capacity!$V$3:$W$258,MATCH(INDEX($J65:$FE65,1,$FJ65),Capacity!$V$3:$V$258,0),2)+HC$9,255),Capacity!$S$3:$S$258,0),2)))</f>
        <v/>
      </c>
      <c r="HD66" t="str">
        <f>IF(HD65="","",IF($FI65="Y",0,INDEX(Capacity!$S$3:$T$258,MATCH(MOD(INDEX(Capacity!$V$3:$W$258,MATCH(INDEX($J65:$FE65,1,$FJ65),Capacity!$V$3:$V$258,0),2)+HD$9,255),Capacity!$S$3:$S$258,0),2)))</f>
        <v/>
      </c>
      <c r="HE66" t="str">
        <f>IF(HE65="","",IF($FI65="Y",0,INDEX(Capacity!$S$3:$T$258,MATCH(MOD(INDEX(Capacity!$V$3:$W$258,MATCH(INDEX($J65:$FE65,1,$FJ65),Capacity!$V$3:$V$258,0),2)+HE$9,255),Capacity!$S$3:$S$258,0),2)))</f>
        <v/>
      </c>
      <c r="HF66" t="str">
        <f>IF(HF65="","",IF($FI65="Y",0,INDEX(Capacity!$S$3:$T$258,MATCH(MOD(INDEX(Capacity!$V$3:$W$258,MATCH(INDEX($J65:$FE65,1,$FJ65),Capacity!$V$3:$V$258,0),2)+HF$9,255),Capacity!$S$3:$S$258,0),2)))</f>
        <v/>
      </c>
      <c r="HG66" t="str">
        <f>IF(HG65="","",IF($FI65="Y",0,INDEX(Capacity!$S$3:$T$258,MATCH(MOD(INDEX(Capacity!$V$3:$W$258,MATCH(INDEX($J65:$FE65,1,$FJ65),Capacity!$V$3:$V$258,0),2)+HG$9,255),Capacity!$S$3:$S$258,0),2)))</f>
        <v/>
      </c>
      <c r="HH66" t="str">
        <f>IF(HH65="","",IF($FI65="Y",0,INDEX(Capacity!$S$3:$T$258,MATCH(MOD(INDEX(Capacity!$V$3:$W$258,MATCH(INDEX($J65:$FE65,1,$FJ65),Capacity!$V$3:$V$258,0),2)+HH$9,255),Capacity!$S$3:$S$258,0),2)))</f>
        <v/>
      </c>
      <c r="HI66" t="str">
        <f>IF(HI65="","",IF($FI65="Y",0,INDEX(Capacity!$S$3:$T$258,MATCH(MOD(INDEX(Capacity!$V$3:$W$258,MATCH(INDEX($J65:$FE65,1,$FJ65),Capacity!$V$3:$V$258,0),2)+HI$9,255),Capacity!$S$3:$S$258,0),2)))</f>
        <v/>
      </c>
      <c r="HJ66" t="str">
        <f>IF(HJ65="","",IF($FI65="Y",0,INDEX(Capacity!$S$3:$T$258,MATCH(MOD(INDEX(Capacity!$V$3:$W$258,MATCH(INDEX($J65:$FE65,1,$FJ65),Capacity!$V$3:$V$258,0),2)+HJ$9,255),Capacity!$S$3:$S$258,0),2)))</f>
        <v/>
      </c>
      <c r="HK66" t="str">
        <f>IF(HK65="","",IF($FI65="Y",0,INDEX(Capacity!$S$3:$T$258,MATCH(MOD(INDEX(Capacity!$V$3:$W$258,MATCH(INDEX($J65:$FE65,1,$FJ65),Capacity!$V$3:$V$258,0),2)+HK$9,255),Capacity!$S$3:$S$258,0),2)))</f>
        <v/>
      </c>
      <c r="HL66" t="str">
        <f>IF(HL65="","",IF($FI65="Y",0,INDEX(Capacity!$S$3:$T$258,MATCH(MOD(INDEX(Capacity!$V$3:$W$258,MATCH(INDEX($J65:$FE65,1,$FJ65),Capacity!$V$3:$V$258,0),2)+HL$9,255),Capacity!$S$3:$S$258,0),2)))</f>
        <v/>
      </c>
      <c r="HM66" t="str">
        <f>IF(HM65="","",IF($FI65="Y",0,INDEX(Capacity!$S$3:$T$258,MATCH(MOD(INDEX(Capacity!$V$3:$W$258,MATCH(INDEX($J65:$FE65,1,$FJ65),Capacity!$V$3:$V$258,0),2)+HM$9,255),Capacity!$S$3:$S$258,0),2)))</f>
        <v/>
      </c>
      <c r="HN66" t="str">
        <f>IF(HN65="","",IF($FI65="Y",0,INDEX(Capacity!$S$3:$T$258,MATCH(MOD(INDEX(Capacity!$V$3:$W$258,MATCH(INDEX($J65:$FE65,1,$FJ65),Capacity!$V$3:$V$258,0),2)+HN$9,255),Capacity!$S$3:$S$258,0),2)))</f>
        <v/>
      </c>
      <c r="HO66" t="str">
        <f>IF(HO65="","",IF($FI65="Y",0,INDEX(Capacity!$S$3:$T$258,MATCH(MOD(INDEX(Capacity!$V$3:$W$258,MATCH(INDEX($J65:$FE65,1,$FJ65),Capacity!$V$3:$V$258,0),2)+HO$9,255),Capacity!$S$3:$S$258,0),2)))</f>
        <v/>
      </c>
      <c r="HP66" t="str">
        <f>IF(HP65="","",IF($FI65="Y",0,INDEX(Capacity!$S$3:$T$258,MATCH(MOD(INDEX(Capacity!$V$3:$W$258,MATCH(INDEX($J65:$FE65,1,$FJ65),Capacity!$V$3:$V$258,0),2)+HP$9,255),Capacity!$S$3:$S$258,0),2)))</f>
        <v/>
      </c>
      <c r="HQ66" t="str">
        <f>IF(HQ65="","",IF($FI65="Y",0,INDEX(Capacity!$S$3:$T$258,MATCH(MOD(INDEX(Capacity!$V$3:$W$258,MATCH(INDEX($J65:$FE65,1,$FJ65),Capacity!$V$3:$V$258,0),2)+HQ$9,255),Capacity!$S$3:$S$258,0),2)))</f>
        <v/>
      </c>
      <c r="HR66" t="str">
        <f>IF(HR65="","",IF($FI65="Y",0,INDEX(Capacity!$S$3:$T$258,MATCH(MOD(INDEX(Capacity!$V$3:$W$258,MATCH(INDEX($J65:$FE65,1,$FJ65),Capacity!$V$3:$V$258,0),2)+HR$9,255),Capacity!$S$3:$S$258,0),2)))</f>
        <v/>
      </c>
      <c r="HS66" t="str">
        <f>IF(HS65="","",IF($FI65="Y",0,INDEX(Capacity!$S$3:$T$258,MATCH(MOD(INDEX(Capacity!$V$3:$W$258,MATCH(INDEX($J65:$FE65,1,$FJ65),Capacity!$V$3:$V$258,0),2)+HS$9,255),Capacity!$S$3:$S$258,0),2)))</f>
        <v/>
      </c>
      <c r="HT66" t="str">
        <f>IF(HT65="","",IF($FI65="Y",0,INDEX(Capacity!$S$3:$T$258,MATCH(MOD(INDEX(Capacity!$V$3:$W$258,MATCH(INDEX($J65:$FE65,1,$FJ65),Capacity!$V$3:$V$258,0),2)+HT$9,255),Capacity!$S$3:$S$258,0),2)))</f>
        <v/>
      </c>
      <c r="HU66" t="str">
        <f>IF(HU65="","",IF($FI65="Y",0,INDEX(Capacity!$S$3:$T$258,MATCH(MOD(INDEX(Capacity!$V$3:$W$258,MATCH(INDEX($J65:$FE65,1,$FJ65),Capacity!$V$3:$V$258,0),2)+HU$9,255),Capacity!$S$3:$S$258,0),2)))</f>
        <v/>
      </c>
      <c r="HV66" t="str">
        <f>IF(HV65="","",IF($FI65="Y",0,INDEX(Capacity!$S$3:$T$258,MATCH(MOD(INDEX(Capacity!$V$3:$W$258,MATCH(INDEX($J65:$FE65,1,$FJ65),Capacity!$V$3:$V$258,0),2)+HV$9,255),Capacity!$S$3:$S$258,0),2)))</f>
        <v/>
      </c>
      <c r="HW66" t="str">
        <f>IF(HW65="","",IF($FI65="Y",0,INDEX(Capacity!$S$3:$T$258,MATCH(MOD(INDEX(Capacity!$V$3:$W$258,MATCH(INDEX($J65:$FE65,1,$FJ65),Capacity!$V$3:$V$258,0),2)+HW$9,255),Capacity!$S$3:$S$258,0),2)))</f>
        <v/>
      </c>
      <c r="HX66" t="str">
        <f>IF(HX65="","",IF($FI65="Y",0,INDEX(Capacity!$S$3:$T$258,MATCH(MOD(INDEX(Capacity!$V$3:$W$258,MATCH(INDEX($J65:$FE65,1,$FJ65),Capacity!$V$3:$V$258,0),2)+HX$9,255),Capacity!$S$3:$S$258,0),2)))</f>
        <v/>
      </c>
      <c r="HY66" t="str">
        <f>IF(HY65="","",IF($FI65="Y",0,INDEX(Capacity!$S$3:$T$258,MATCH(MOD(INDEX(Capacity!$V$3:$W$258,MATCH(INDEX($J65:$FE65,1,$FJ65),Capacity!$V$3:$V$258,0),2)+HY$9,255),Capacity!$S$3:$S$258,0),2)))</f>
        <v/>
      </c>
      <c r="HZ66" t="str">
        <f>IF(HZ65="","",IF($FI65="Y",0,INDEX(Capacity!$S$3:$T$258,MATCH(MOD(INDEX(Capacity!$V$3:$W$258,MATCH(INDEX($J65:$FE65,1,$FJ65),Capacity!$V$3:$V$258,0),2)+HZ$9,255),Capacity!$S$3:$S$258,0),2)))</f>
        <v/>
      </c>
      <c r="IA66" t="str">
        <f>IF(IA65="","",IF($FI65="Y",0,INDEX(Capacity!$S$3:$T$258,MATCH(MOD(INDEX(Capacity!$V$3:$W$258,MATCH(INDEX($J65:$FE65,1,$FJ65),Capacity!$V$3:$V$258,0),2)+IA$9,255),Capacity!$S$3:$S$258,0),2)))</f>
        <v/>
      </c>
      <c r="IB66" t="str">
        <f>IF(IB65="","",IF($FI65="Y",0,INDEX(Capacity!$S$3:$T$258,MATCH(MOD(INDEX(Capacity!$V$3:$W$258,MATCH(INDEX($J65:$FE65,1,$FJ65),Capacity!$V$3:$V$258,0),2)+IB$9,255),Capacity!$S$3:$S$258,0),2)))</f>
        <v/>
      </c>
      <c r="IC66" t="str">
        <f>IF(IC65="","",IF($FI65="Y",0,INDEX(Capacity!$S$3:$T$258,MATCH(MOD(INDEX(Capacity!$V$3:$W$258,MATCH(INDEX($J65:$FE65,1,$FJ65),Capacity!$V$3:$V$258,0),2)+IC$9,255),Capacity!$S$3:$S$258,0),2)))</f>
        <v/>
      </c>
      <c r="ID66" t="str">
        <f>IF(ID65="","",IF($FI65="Y",0,INDEX(Capacity!$S$3:$T$258,MATCH(MOD(INDEX(Capacity!$V$3:$W$258,MATCH(INDEX($J65:$FE65,1,$FJ65),Capacity!$V$3:$V$258,0),2)+ID$9,255),Capacity!$S$3:$S$258,0),2)))</f>
        <v/>
      </c>
      <c r="IE66" t="str">
        <f>IF(IE65="","",IF($FI65="Y",0,INDEX(Capacity!$S$3:$T$258,MATCH(MOD(INDEX(Capacity!$V$3:$W$258,MATCH(INDEX($J65:$FE65,1,$FJ65),Capacity!$V$3:$V$258,0),2)+IE$9,255),Capacity!$S$3:$S$258,0),2)))</f>
        <v/>
      </c>
      <c r="IF66" t="str">
        <f>IF(IF65="","",IF($FI65="Y",0,INDEX(Capacity!$S$3:$T$258,MATCH(MOD(INDEX(Capacity!$V$3:$W$258,MATCH(INDEX($J65:$FE65,1,$FJ65),Capacity!$V$3:$V$258,0),2)+IF$9,255),Capacity!$S$3:$S$258,0),2)))</f>
        <v/>
      </c>
      <c r="IG66" t="str">
        <f>IF(IG65="","",IF($FI65="Y",0,INDEX(Capacity!$S$3:$T$258,MATCH(MOD(INDEX(Capacity!$V$3:$W$258,MATCH(INDEX($J65:$FE65,1,$FJ65),Capacity!$V$3:$V$258,0),2)+IG$9,255),Capacity!$S$3:$S$258,0),2)))</f>
        <v/>
      </c>
      <c r="IH66" t="str">
        <f>IF(IH65="","",IF($FI65="Y",0,INDEX(Capacity!$S$3:$T$258,MATCH(MOD(INDEX(Capacity!$V$3:$W$258,MATCH(INDEX($J65:$FE65,1,$FJ65),Capacity!$V$3:$V$258,0),2)+IH$9,255),Capacity!$S$3:$S$258,0),2)))</f>
        <v/>
      </c>
      <c r="II66" t="str">
        <f>IF(II65="","",IF($FI65="Y",0,INDEX(Capacity!$S$3:$T$258,MATCH(MOD(INDEX(Capacity!$V$3:$W$258,MATCH(INDEX($J65:$FE65,1,$FJ65),Capacity!$V$3:$V$258,0),2)+II$9,255),Capacity!$S$3:$S$258,0),2)))</f>
        <v/>
      </c>
      <c r="IJ66" t="str">
        <f>IF(IJ65="","",IF($FI65="Y",0,INDEX(Capacity!$S$3:$T$258,MATCH(MOD(INDEX(Capacity!$V$3:$W$258,MATCH(INDEX($J65:$FE65,1,$FJ65),Capacity!$V$3:$V$258,0),2)+IJ$9,255),Capacity!$S$3:$S$258,0),2)))</f>
        <v/>
      </c>
      <c r="IK66" t="str">
        <f>IF(IK65="","",IF($FI65="Y",0,INDEX(Capacity!$S$3:$T$258,MATCH(MOD(INDEX(Capacity!$V$3:$W$258,MATCH(INDEX($J65:$FE65,1,$FJ65),Capacity!$V$3:$V$258,0),2)+IK$9,255),Capacity!$S$3:$S$258,0),2)))</f>
        <v/>
      </c>
      <c r="IL66" t="str">
        <f>IF(IL65="","",IF($FI65="Y",0,INDEX(Capacity!$S$3:$T$258,MATCH(MOD(INDEX(Capacity!$V$3:$W$258,MATCH(INDEX($J65:$FE65,1,$FJ65),Capacity!$V$3:$V$258,0),2)+IL$9,255),Capacity!$S$3:$S$258,0),2)))</f>
        <v/>
      </c>
      <c r="IM66" t="str">
        <f>IF(IM65="","",IF($FI65="Y",0,INDEX(Capacity!$S$3:$T$258,MATCH(MOD(INDEX(Capacity!$V$3:$W$258,MATCH(INDEX($J65:$FE65,1,$FJ65),Capacity!$V$3:$V$258,0),2)+IM$9,255),Capacity!$S$3:$S$258,0),2)))</f>
        <v/>
      </c>
      <c r="IN66" t="str">
        <f>IF(IN65="","",IF($FI65="Y",0,INDEX(Capacity!$S$3:$T$258,MATCH(MOD(INDEX(Capacity!$V$3:$W$258,MATCH(INDEX($J65:$FE65,1,$FJ65),Capacity!$V$3:$V$258,0),2)+IN$9,255),Capacity!$S$3:$S$258,0),2)))</f>
        <v/>
      </c>
      <c r="IO66" t="str">
        <f>IF(IO65="","",IF($FI65="Y",0,INDEX(Capacity!$S$3:$T$258,MATCH(MOD(INDEX(Capacity!$V$3:$W$258,MATCH(INDEX($J65:$FE65,1,$FJ65),Capacity!$V$3:$V$258,0),2)+IO$9,255),Capacity!$S$3:$S$258,0),2)))</f>
        <v/>
      </c>
      <c r="IP66" t="str">
        <f>IF(IP65="","",IF($FI65="Y",0,INDEX(Capacity!$S$3:$T$258,MATCH(MOD(INDEX(Capacity!$V$3:$W$258,MATCH(INDEX($J65:$FE65,1,$FJ65),Capacity!$V$3:$V$258,0),2)+IP$9,255),Capacity!$S$3:$S$258,0),2)))</f>
        <v/>
      </c>
      <c r="IQ66" t="str">
        <f>IF(IQ65="","",IF($FI65="Y",0,INDEX(Capacity!$S$3:$T$258,MATCH(MOD(INDEX(Capacity!$V$3:$W$258,MATCH(INDEX($J65:$FE65,1,$FJ65),Capacity!$V$3:$V$258,0),2)+IQ$9,255),Capacity!$S$3:$S$258,0),2)))</f>
        <v/>
      </c>
      <c r="IR66" t="str">
        <f>IF(IR65="","",IF($FI65="Y",0,INDEX(Capacity!$S$3:$T$258,MATCH(MOD(INDEX(Capacity!$V$3:$W$258,MATCH(INDEX($J65:$FE65,1,$FJ65),Capacity!$V$3:$V$258,0),2)+IR$9,255),Capacity!$S$3:$S$258,0),2)))</f>
        <v/>
      </c>
      <c r="IS66" t="str">
        <f>IF(IS65="","",IF($FI65="Y",0,INDEX(Capacity!$S$3:$T$258,MATCH(MOD(INDEX(Capacity!$V$3:$W$258,MATCH(INDEX($J65:$FE65,1,$FJ65),Capacity!$V$3:$V$258,0),2)+IS$9,255),Capacity!$S$3:$S$258,0),2)))</f>
        <v/>
      </c>
      <c r="IT66" t="str">
        <f>IF(IT65="","",IF($FI65="Y",0,INDEX(Capacity!$S$3:$T$258,MATCH(MOD(INDEX(Capacity!$V$3:$W$258,MATCH(INDEX($J65:$FE65,1,$FJ65),Capacity!$V$3:$V$258,0),2)+IT$9,255),Capacity!$S$3:$S$258,0),2)))</f>
        <v/>
      </c>
      <c r="IU66" t="str">
        <f>IF(IU65="","",IF($FI65="Y",0,INDEX(Capacity!$S$3:$T$258,MATCH(MOD(INDEX(Capacity!$V$3:$W$258,MATCH(INDEX($J65:$FE65,1,$FJ65),Capacity!$V$3:$V$258,0),2)+IU$9,255),Capacity!$S$3:$S$258,0),2)))</f>
        <v/>
      </c>
      <c r="IV66" t="str">
        <f>IF(IV65="","",IF($FI65="Y",0,INDEX(Capacity!$S$3:$T$258,MATCH(MOD(INDEX(Capacity!$V$3:$W$258,MATCH(INDEX($J65:$FE65,1,$FJ65),Capacity!$V$3:$V$258,0),2)+IV$9,255),Capacity!$S$3:$S$258,0),2)))</f>
        <v/>
      </c>
      <c r="IW66" t="str">
        <f>IF(IW65="","",IF($FI65="Y",0,INDEX(Capacity!$S$3:$T$258,MATCH(MOD(INDEX(Capacity!$V$3:$W$258,MATCH(INDEX($J65:$FE65,1,$FJ65),Capacity!$V$3:$V$258,0),2)+IW$9,255),Capacity!$S$3:$S$258,0),2)))</f>
        <v/>
      </c>
      <c r="IX66" t="str">
        <f>IF(IX65="","",IF($FI65="Y",0,INDEX(Capacity!$S$3:$T$258,MATCH(MOD(INDEX(Capacity!$V$3:$W$258,MATCH(INDEX($J65:$FE65,1,$FJ65),Capacity!$V$3:$V$258,0),2)+IX$9,255),Capacity!$S$3:$S$258,0),2)))</f>
        <v/>
      </c>
      <c r="IY66" t="str">
        <f>IF(IY65="","",IF($FI65="Y",0,INDEX(Capacity!$S$3:$T$258,MATCH(MOD(INDEX(Capacity!$V$3:$W$258,MATCH(INDEX($J65:$FE65,1,$FJ65),Capacity!$V$3:$V$258,0),2)+IY$9,255),Capacity!$S$3:$S$258,0),2)))</f>
        <v/>
      </c>
      <c r="IZ66" t="str">
        <f>IF(IZ65="","",IF($FI65="Y",0,INDEX(Capacity!$S$3:$T$258,MATCH(MOD(INDEX(Capacity!$V$3:$W$258,MATCH(INDEX($J65:$FE65,1,$FJ65),Capacity!$V$3:$V$258,0),2)+IZ$9,255),Capacity!$S$3:$S$258,0),2)))</f>
        <v/>
      </c>
      <c r="JA66" t="str">
        <f>IF(JA65="","",IF($FI65="Y",0,INDEX(Capacity!$S$3:$T$258,MATCH(MOD(INDEX(Capacity!$V$3:$W$258,MATCH(INDEX($J65:$FE65,1,$FJ65),Capacity!$V$3:$V$258,0),2)+JA$9,255),Capacity!$S$3:$S$258,0),2)))</f>
        <v/>
      </c>
      <c r="JB66" t="str">
        <f>IF(JB65="","",IF($FI65="Y",0,INDEX(Capacity!$S$3:$T$258,MATCH(MOD(INDEX(Capacity!$V$3:$W$258,MATCH(INDEX($J65:$FE65,1,$FJ65),Capacity!$V$3:$V$258,0),2)+JB$9,255),Capacity!$S$3:$S$258,0),2)))</f>
        <v/>
      </c>
      <c r="JC66" t="str">
        <f>IF(JC65="","",IF($FI65="Y",0,INDEX(Capacity!$S$3:$T$258,MATCH(MOD(INDEX(Capacity!$V$3:$W$258,MATCH(INDEX($J65:$FE65,1,$FJ65),Capacity!$V$3:$V$258,0),2)+JC$9,255),Capacity!$S$3:$S$258,0),2)))</f>
        <v/>
      </c>
      <c r="JD66" t="str">
        <f>IF(JD65="","",IF($FI65="Y",0,INDEX(Capacity!$S$3:$T$258,MATCH(MOD(INDEX(Capacity!$V$3:$W$258,MATCH(INDEX($J65:$FE65,1,$FJ65),Capacity!$V$3:$V$258,0),2)+JD$9,255),Capacity!$S$3:$S$258,0),2)))</f>
        <v/>
      </c>
      <c r="JE66" t="str">
        <f>IF(JE65="","",IF($FI65="Y",0,INDEX(Capacity!$S$3:$T$258,MATCH(MOD(INDEX(Capacity!$V$3:$W$258,MATCH(INDEX($J65:$FE65,1,$FJ65),Capacity!$V$3:$V$258,0),2)+JE$9,255),Capacity!$S$3:$S$258,0),2)))</f>
        <v/>
      </c>
      <c r="JF66" t="str">
        <f>IF(JF65="","",IF($FI65="Y",0,INDEX(Capacity!$S$3:$T$258,MATCH(MOD(INDEX(Capacity!$V$3:$W$258,MATCH(INDEX($J65:$FE65,1,$FJ65),Capacity!$V$3:$V$258,0),2)+JF$9,255),Capacity!$S$3:$S$258,0),2)))</f>
        <v/>
      </c>
      <c r="JG66" t="str">
        <f>IF(JG65="","",IF($FI65="Y",0,INDEX(Capacity!$S$3:$T$258,MATCH(MOD(INDEX(Capacity!$V$3:$W$258,MATCH(INDEX($J65:$FE65,1,$FJ65),Capacity!$V$3:$V$258,0),2)+JG$9,255),Capacity!$S$3:$S$258,0),2)))</f>
        <v/>
      </c>
      <c r="JH66" t="str">
        <f>IF(JH65="","",IF($FI65="Y",0,INDEX(Capacity!$S$3:$T$258,MATCH(MOD(INDEX(Capacity!$V$3:$W$258,MATCH(INDEX($J65:$FE65,1,$FJ65),Capacity!$V$3:$V$258,0),2)+JH$9,255),Capacity!$S$3:$S$258,0),2)))</f>
        <v/>
      </c>
      <c r="JI66" t="str">
        <f>IF(JI65="","",IF($FI65="Y",0,INDEX(Capacity!$S$3:$T$258,MATCH(MOD(INDEX(Capacity!$V$3:$W$258,MATCH(INDEX($J65:$FE65,1,$FJ65),Capacity!$V$3:$V$258,0),2)+JI$9,255),Capacity!$S$3:$S$258,0),2)))</f>
        <v/>
      </c>
      <c r="JJ66" t="str">
        <f>IF(JJ65="","",IF($FI65="Y",0,INDEX(Capacity!$S$3:$T$258,MATCH(MOD(INDEX(Capacity!$V$3:$W$258,MATCH(INDEX($J65:$FE65,1,$FJ65),Capacity!$V$3:$V$258,0),2)+JJ$9,255),Capacity!$S$3:$S$258,0),2)))</f>
        <v/>
      </c>
      <c r="JK66" t="str">
        <f>IF(JK65="","",IF($FI65="Y",0,INDEX(Capacity!$S$3:$T$258,MATCH(MOD(INDEX(Capacity!$V$3:$W$258,MATCH(INDEX($J65:$FE65,1,$FJ65),Capacity!$V$3:$V$258,0),2)+JK$9,255),Capacity!$S$3:$S$258,0),2)))</f>
        <v/>
      </c>
      <c r="JL66" t="str">
        <f>IF(JL65="","",IF($FI65="Y",0,INDEX(Capacity!$S$3:$T$258,MATCH(MOD(INDEX(Capacity!$V$3:$W$258,MATCH(INDEX($J65:$FE65,1,$FJ65),Capacity!$V$3:$V$258,0),2)+JL$9,255),Capacity!$S$3:$S$258,0),2)))</f>
        <v/>
      </c>
      <c r="JM66" t="str">
        <f>IF(JM65="","",IF($FI65="Y",0,INDEX(Capacity!$S$3:$T$258,MATCH(MOD(INDEX(Capacity!$V$3:$W$258,MATCH(INDEX($J65:$FE65,1,$FJ65),Capacity!$V$3:$V$258,0),2)+JM$9,255),Capacity!$S$3:$S$258,0),2)))</f>
        <v/>
      </c>
      <c r="JN66" t="str">
        <f>IF(JN65="","",IF($FI65="Y",0,INDEX(Capacity!$S$3:$T$258,MATCH(MOD(INDEX(Capacity!$V$3:$W$258,MATCH(INDEX($J65:$FE65,1,$FJ65),Capacity!$V$3:$V$258,0),2)+JN$9,255),Capacity!$S$3:$S$258,0),2)))</f>
        <v/>
      </c>
      <c r="JO66" t="str">
        <f>IF(JO65="","",IF($FI65="Y",0,INDEX(Capacity!$S$3:$T$258,MATCH(MOD(INDEX(Capacity!$V$3:$W$258,MATCH(INDEX($J65:$FE65,1,$FJ65),Capacity!$V$3:$V$258,0),2)+JO$9,255),Capacity!$S$3:$S$258,0),2)))</f>
        <v/>
      </c>
      <c r="JP66" t="str">
        <f>IF(JP65="","",IF($FI65="Y",0,INDEX(Capacity!$S$3:$T$258,MATCH(MOD(INDEX(Capacity!$V$3:$W$258,MATCH(INDEX($J65:$FE65,1,$FJ65),Capacity!$V$3:$V$258,0),2)+JP$9,255),Capacity!$S$3:$S$258,0),2)))</f>
        <v/>
      </c>
      <c r="JQ66" t="str">
        <f>IF(JQ65="","",IF($FI65="Y",0,INDEX(Capacity!$S$3:$T$258,MATCH(MOD(INDEX(Capacity!$V$3:$W$258,MATCH(INDEX($J65:$FE65,1,$FJ65),Capacity!$V$3:$V$258,0),2)+JQ$9,255),Capacity!$S$3:$S$258,0),2)))</f>
        <v/>
      </c>
      <c r="JR66" t="str">
        <f>IF(JR65="","",IF($FI65="Y",0,INDEX(Capacity!$S$3:$T$258,MATCH(MOD(INDEX(Capacity!$V$3:$W$258,MATCH(INDEX($J65:$FE65,1,$FJ65),Capacity!$V$3:$V$258,0),2)+JR$9,255),Capacity!$S$3:$S$258,0),2)))</f>
        <v/>
      </c>
      <c r="JS66" t="str">
        <f>IF(JS65="","",IF($FI65="Y",0,INDEX(Capacity!$S$3:$T$258,MATCH(MOD(INDEX(Capacity!$V$3:$W$258,MATCH(INDEX($J65:$FE65,1,$FJ65),Capacity!$V$3:$V$258,0),2)+JS$9,255),Capacity!$S$3:$S$258,0),2)))</f>
        <v/>
      </c>
      <c r="JT66" t="str">
        <f>IF(JT65="","",IF($FI65="Y",0,INDEX(Capacity!$S$3:$T$258,MATCH(MOD(INDEX(Capacity!$V$3:$W$258,MATCH(INDEX($J65:$FE65,1,$FJ65),Capacity!$V$3:$V$258,0),2)+JT$9,255),Capacity!$S$3:$S$258,0),2)))</f>
        <v/>
      </c>
      <c r="JU66" t="str">
        <f>IF(JU65="","",IF($FI65="Y",0,INDEX(Capacity!$S$3:$T$258,MATCH(MOD(INDEX(Capacity!$V$3:$W$258,MATCH(INDEX($J65:$FE65,1,$FJ65),Capacity!$V$3:$V$258,0),2)+JU$9,255),Capacity!$S$3:$S$258,0),2)))</f>
        <v/>
      </c>
      <c r="JV66" t="str">
        <f>IF(JV65="","",IF($FI65="Y",0,INDEX(Capacity!$S$3:$T$258,MATCH(MOD(INDEX(Capacity!$V$3:$W$258,MATCH(INDEX($J65:$FE65,1,$FJ65),Capacity!$V$3:$V$258,0),2)+JV$9,255),Capacity!$S$3:$S$258,0),2)))</f>
        <v/>
      </c>
      <c r="JW66" t="str">
        <f>IF(JW65="","",IF($FI65="Y",0,INDEX(Capacity!$S$3:$T$258,MATCH(MOD(INDEX(Capacity!$V$3:$W$258,MATCH(INDEX($J65:$FE65,1,$FJ65),Capacity!$V$3:$V$258,0),2)+JW$9,255),Capacity!$S$3:$S$258,0),2)))</f>
        <v/>
      </c>
      <c r="JX66" t="str">
        <f>IF(JX65="","",IF($FI65="Y",0,INDEX(Capacity!$S$3:$T$258,MATCH(MOD(INDEX(Capacity!$V$3:$W$258,MATCH(INDEX($J65:$FE65,1,$FJ65),Capacity!$V$3:$V$258,0),2)+JX$9,255),Capacity!$S$3:$S$258,0),2)))</f>
        <v/>
      </c>
      <c r="JY66" t="str">
        <f>IF(JY65="","",IF($FI65="Y",0,INDEX(Capacity!$S$3:$T$258,MATCH(MOD(INDEX(Capacity!$V$3:$W$258,MATCH(INDEX($J65:$FE65,1,$FJ65),Capacity!$V$3:$V$258,0),2)+JY$9,255),Capacity!$S$3:$S$258,0),2)))</f>
        <v/>
      </c>
      <c r="JZ66" t="str">
        <f>IF(JZ65="","",IF($FI65="Y",0,INDEX(Capacity!$S$3:$T$258,MATCH(MOD(INDEX(Capacity!$V$3:$W$258,MATCH(INDEX($J65:$FE65,1,$FJ65),Capacity!$V$3:$V$258,0),2)+JZ$9,255),Capacity!$S$3:$S$258,0),2)))</f>
        <v/>
      </c>
      <c r="KA66" t="str">
        <f>IF(KA65="","",IF($FI65="Y",0,INDEX(Capacity!$S$3:$T$258,MATCH(MOD(INDEX(Capacity!$V$3:$W$258,MATCH(INDEX($J65:$FE65,1,$FJ65),Capacity!$V$3:$V$258,0),2)+KA$9,255),Capacity!$S$3:$S$258,0),2)))</f>
        <v/>
      </c>
      <c r="KB66" t="str">
        <f>IF(KB65="","",IF($FI65="Y",0,INDEX(Capacity!$S$3:$T$258,MATCH(MOD(INDEX(Capacity!$V$3:$W$258,MATCH(INDEX($J65:$FE65,1,$FJ65),Capacity!$V$3:$V$258,0),2)+KB$9,255),Capacity!$S$3:$S$258,0),2)))</f>
        <v/>
      </c>
      <c r="KC66" t="str">
        <f>IF(KC65="","",IF($FI65="Y",0,INDEX(Capacity!$S$3:$T$258,MATCH(MOD(INDEX(Capacity!$V$3:$W$258,MATCH(INDEX($J65:$FE65,1,$FJ65),Capacity!$V$3:$V$258,0),2)+KC$9,255),Capacity!$S$3:$S$258,0),2)))</f>
        <v/>
      </c>
      <c r="KD66" t="str">
        <f>IF(KD65="","",IF($FI65="Y",0,INDEX(Capacity!$S$3:$T$258,MATCH(MOD(INDEX(Capacity!$V$3:$W$258,MATCH(INDEX($J65:$FE65,1,$FJ65),Capacity!$V$3:$V$258,0),2)+KD$9,255),Capacity!$S$3:$S$258,0),2)))</f>
        <v/>
      </c>
      <c r="KE66" t="str">
        <f>IF(KE65="","",IF($FI65="Y",0,INDEX(Capacity!$S$3:$T$258,MATCH(MOD(INDEX(Capacity!$V$3:$W$258,MATCH(INDEX($J65:$FE65,1,$FJ65),Capacity!$V$3:$V$258,0),2)+KE$9,255),Capacity!$S$3:$S$258,0),2)))</f>
        <v/>
      </c>
      <c r="KF66" t="str">
        <f>IF(KF65="","",IF($FI65="Y",0,INDEX(Capacity!$S$3:$T$258,MATCH(MOD(INDEX(Capacity!$V$3:$W$258,MATCH(INDEX($J65:$FE65,1,$FJ65),Capacity!$V$3:$V$258,0),2)+KF$9,255),Capacity!$S$3:$S$258,0),2)))</f>
        <v/>
      </c>
      <c r="KG66" t="str">
        <f>IF(KG65="","",IF($FI65="Y",0,INDEX(Capacity!$S$3:$T$258,MATCH(MOD(INDEX(Capacity!$V$3:$W$258,MATCH(INDEX($J65:$FE65,1,$FJ65),Capacity!$V$3:$V$258,0),2)+KG$9,255),Capacity!$S$3:$S$258,0),2)))</f>
        <v/>
      </c>
      <c r="KH66" t="str">
        <f>IF(KH65="","",IF($FI65="Y",0,INDEX(Capacity!$S$3:$T$258,MATCH(MOD(INDEX(Capacity!$V$3:$W$258,MATCH(INDEX($J65:$FE65,1,$FJ65),Capacity!$V$3:$V$258,0),2)+KH$9,255),Capacity!$S$3:$S$258,0),2)))</f>
        <v/>
      </c>
      <c r="KI66" t="str">
        <f>IF(KI65="","",IF($FI65="Y",0,INDEX(Capacity!$S$3:$T$258,MATCH(MOD(INDEX(Capacity!$V$3:$W$258,MATCH(INDEX($J65:$FE65,1,$FJ65),Capacity!$V$3:$V$258,0),2)+KI$9,255),Capacity!$S$3:$S$258,0),2)))</f>
        <v/>
      </c>
      <c r="KJ66" t="str">
        <f>IF(KJ65="","",IF($FI65="Y",0,INDEX(Capacity!$S$3:$T$258,MATCH(MOD(INDEX(Capacity!$V$3:$W$258,MATCH(INDEX($J65:$FE65,1,$FJ65),Capacity!$V$3:$V$258,0),2)+KJ$9,255),Capacity!$S$3:$S$258,0),2)))</f>
        <v/>
      </c>
      <c r="KK66" t="str">
        <f>IF(KK65="","",IF($FI65="Y",0,INDEX(Capacity!$S$3:$T$258,MATCH(MOD(INDEX(Capacity!$V$3:$W$258,MATCH(INDEX($J65:$FE65,1,$FJ65),Capacity!$V$3:$V$258,0),2)+KK$9,255),Capacity!$S$3:$S$258,0),2)))</f>
        <v/>
      </c>
      <c r="KL66" t="str">
        <f>IF(KL65="","",IF($FI65="Y",0,INDEX(Capacity!$S$3:$T$258,MATCH(MOD(INDEX(Capacity!$V$3:$W$258,MATCH(INDEX($J65:$FE65,1,$FJ65),Capacity!$V$3:$V$258,0),2)+KL$9,255),Capacity!$S$3:$S$258,0),2)))</f>
        <v/>
      </c>
      <c r="KM66" t="str">
        <f>IF(KM65="","",IF($FI65="Y",0,INDEX(Capacity!$S$3:$T$258,MATCH(MOD(INDEX(Capacity!$V$3:$W$258,MATCH(INDEX($J65:$FE65,1,$FJ65),Capacity!$V$3:$V$258,0),2)+KM$9,255),Capacity!$S$3:$S$258,0),2)))</f>
        <v/>
      </c>
      <c r="KN66" t="str">
        <f>IF(KN65="","",IF($FI65="Y",0,INDEX(Capacity!$S$3:$T$258,MATCH(MOD(INDEX(Capacity!$V$3:$W$258,MATCH(INDEX($J65:$FE65,1,$FJ65),Capacity!$V$3:$V$258,0),2)+KN$9,255),Capacity!$S$3:$S$258,0),2)))</f>
        <v/>
      </c>
      <c r="KO66" t="str">
        <f>IF(KO65="","",IF($FI65="Y",0,INDEX(Capacity!$S$3:$T$258,MATCH(MOD(INDEX(Capacity!$V$3:$W$258,MATCH(INDEX($J65:$FE65,1,$FJ65),Capacity!$V$3:$V$258,0),2)+KO$9,255),Capacity!$S$3:$S$258,0),2)))</f>
        <v/>
      </c>
      <c r="KP66" t="str">
        <f>IF(KP65="","",IF($FI65="Y",0,INDEX(Capacity!$S$3:$T$258,MATCH(MOD(INDEX(Capacity!$V$3:$W$258,MATCH(INDEX($J65:$FE65,1,$FJ65),Capacity!$V$3:$V$258,0),2)+KP$9,255),Capacity!$S$3:$S$258,0),2)))</f>
        <v/>
      </c>
      <c r="KQ66" t="str">
        <f>IF(KQ65="","",IF($FI65="Y",0,INDEX(Capacity!$S$3:$T$258,MATCH(MOD(INDEX(Capacity!$V$3:$W$258,MATCH(INDEX($J65:$FE65,1,$FJ65),Capacity!$V$3:$V$258,0),2)+KQ$9,255),Capacity!$S$3:$S$258,0),2)))</f>
        <v/>
      </c>
      <c r="KR66" t="str">
        <f>IF(KR65="","",IF($FI65="Y",0,INDEX(Capacity!$S$3:$T$258,MATCH(MOD(INDEX(Capacity!$V$3:$W$258,MATCH(INDEX($J65:$FE65,1,$FJ65),Capacity!$V$3:$V$258,0),2)+KR$9,255),Capacity!$S$3:$S$258,0),2)))</f>
        <v/>
      </c>
      <c r="KS66" t="str">
        <f>IF(KS65="","",IF($FI65="Y",0,INDEX(Capacity!$S$3:$T$258,MATCH(MOD(INDEX(Capacity!$V$3:$W$258,MATCH(INDEX($J65:$FE65,1,$FJ65),Capacity!$V$3:$V$258,0),2)+KS$9,255),Capacity!$S$3:$S$258,0),2)))</f>
        <v/>
      </c>
      <c r="KT66" t="str">
        <f>IF(KT65="","",IF($FI65="Y",0,INDEX(Capacity!$S$3:$T$258,MATCH(MOD(INDEX(Capacity!$V$3:$W$258,MATCH(INDEX($J65:$FE65,1,$FJ65),Capacity!$V$3:$V$258,0),2)+KT$9,255),Capacity!$S$3:$S$258,0),2)))</f>
        <v/>
      </c>
      <c r="KU66" t="str">
        <f>IF(KU65="","",IF($FI65="Y",0,INDEX(Capacity!$S$3:$T$258,MATCH(MOD(INDEX(Capacity!$V$3:$W$258,MATCH(INDEX($J65:$FE65,1,$FJ65),Capacity!$V$3:$V$258,0),2)+KU$9,255),Capacity!$S$3:$S$258,0),2)))</f>
        <v/>
      </c>
      <c r="KV66" t="str">
        <f>IF(KV65="","",IF($FI65="Y",0,INDEX(Capacity!$S$3:$T$258,MATCH(MOD(INDEX(Capacity!$V$3:$W$258,MATCH(INDEX($J65:$FE65,1,$FJ65),Capacity!$V$3:$V$258,0),2)+KV$9,255),Capacity!$S$3:$S$258,0),2)))</f>
        <v/>
      </c>
      <c r="KW66" t="str">
        <f>IF(KW65="","",IF($FI65="Y",0,INDEX(Capacity!$S$3:$T$258,MATCH(MOD(INDEX(Capacity!$V$3:$W$258,MATCH(INDEX($J65:$FE65,1,$FJ65),Capacity!$V$3:$V$258,0),2)+KW$9,255),Capacity!$S$3:$S$258,0),2)))</f>
        <v/>
      </c>
      <c r="KX66" t="str">
        <f>IF(KX65="","",IF($FI65="Y",0,INDEX(Capacity!$S$3:$T$258,MATCH(MOD(INDEX(Capacity!$V$3:$W$258,MATCH(INDEX($J65:$FE65,1,$FJ65),Capacity!$V$3:$V$258,0),2)+KX$9,255),Capacity!$S$3:$S$258,0),2)))</f>
        <v/>
      </c>
      <c r="KY66" t="str">
        <f>IF(KY65="","",IF($FI65="Y",0,INDEX(Capacity!$S$3:$T$258,MATCH(MOD(INDEX(Capacity!$V$3:$W$258,MATCH(INDEX($J65:$FE65,1,$FJ65),Capacity!$V$3:$V$258,0),2)+KY$9,255),Capacity!$S$3:$S$258,0),2)))</f>
        <v/>
      </c>
      <c r="KZ66" t="str">
        <f>IF(KZ65="","",IF($FI65="Y",0,INDEX(Capacity!$S$3:$T$258,MATCH(MOD(INDEX(Capacity!$V$3:$W$258,MATCH(INDEX($J65:$FE65,1,$FJ65),Capacity!$V$3:$V$258,0),2)+KZ$9,255),Capacity!$S$3:$S$258,0),2)))</f>
        <v/>
      </c>
      <c r="LA66" t="str">
        <f>IF(LA65="","",IF($FI65="Y",0,INDEX(Capacity!$S$3:$T$258,MATCH(MOD(INDEX(Capacity!$V$3:$W$258,MATCH(INDEX($J65:$FE65,1,$FJ65),Capacity!$V$3:$V$258,0),2)+LA$9,255),Capacity!$S$3:$S$258,0),2)))</f>
        <v/>
      </c>
      <c r="LB66" t="str">
        <f>IF(LB65="","",IF($FI65="Y",0,INDEX(Capacity!$S$3:$T$258,MATCH(MOD(INDEX(Capacity!$V$3:$W$258,MATCH(INDEX($J65:$FE65,1,$FJ65),Capacity!$V$3:$V$258,0),2)+LB$9,255),Capacity!$S$3:$S$258,0),2)))</f>
        <v/>
      </c>
      <c r="LC66" t="str">
        <f>IF(LC65="","",IF($FI65="Y",0,INDEX(Capacity!$S$3:$T$258,MATCH(MOD(INDEX(Capacity!$V$3:$W$258,MATCH(INDEX($J65:$FE65,1,$FJ65),Capacity!$V$3:$V$258,0),2)+LC$9,255),Capacity!$S$3:$S$258,0),2)))</f>
        <v/>
      </c>
      <c r="LD66" t="str">
        <f>IF(LD65="","",IF($FI65="Y",0,INDEX(Capacity!$S$3:$T$258,MATCH(MOD(INDEX(Capacity!$V$3:$W$258,MATCH(INDEX($J65:$FE65,1,$FJ65),Capacity!$V$3:$V$258,0),2)+LD$9,255),Capacity!$S$3:$S$258,0),2)))</f>
        <v/>
      </c>
      <c r="LE66" t="str">
        <f>IF(LE65="","",IF($FI65="Y",0,INDEX(Capacity!$S$3:$T$258,MATCH(MOD(INDEX(Capacity!$V$3:$W$258,MATCH(INDEX($J65:$FE65,1,$FJ65),Capacity!$V$3:$V$258,0),2)+LE$9,255),Capacity!$S$3:$S$258,0),2)))</f>
        <v/>
      </c>
      <c r="LF66" t="str">
        <f>IF(LF65="","",IF($FI65="Y",0,INDEX(Capacity!$S$3:$T$258,MATCH(MOD(INDEX(Capacity!$V$3:$W$258,MATCH(INDEX($J65:$FE65,1,$FJ65),Capacity!$V$3:$V$258,0),2)+LF$9,255),Capacity!$S$3:$S$258,0),2)))</f>
        <v/>
      </c>
      <c r="LG66" t="str">
        <f>IF(LG65="","",IF($FI65="Y",0,INDEX(Capacity!$S$3:$T$258,MATCH(MOD(INDEX(Capacity!$V$3:$W$258,MATCH(INDEX($J65:$FE65,1,$FJ65),Capacity!$V$3:$V$258,0),2)+LG$9,255),Capacity!$S$3:$S$258,0),2)))</f>
        <v/>
      </c>
      <c r="LH66" t="str">
        <f>IF(LH65="","",IF($FI65="Y",0,INDEX(Capacity!$S$3:$T$258,MATCH(MOD(INDEX(Capacity!$V$3:$W$258,MATCH(INDEX($J65:$FE65,1,$FJ65),Capacity!$V$3:$V$258,0),2)+LH$9,255),Capacity!$S$3:$S$258,0),2)))</f>
        <v/>
      </c>
    </row>
    <row r="67" spans="9:320" x14ac:dyDescent="0.25">
      <c r="I67" s="7">
        <f t="shared" si="26"/>
        <v>58</v>
      </c>
      <c r="J67" t="str">
        <f t="shared" ref="J67:Y82" si="70">IFERROR(IF(INDEX($FM$10:$LH$118,$I67,$FK67-J$8+1)="",_xlfn.BITXOR(J66,0),_xlfn.BITXOR(J66,INDEX($FM$10:$LH$118,$I67,$FK67-J$8+1))),"")</f>
        <v/>
      </c>
      <c r="K67" t="str">
        <f t="shared" si="70"/>
        <v/>
      </c>
      <c r="L67" t="str">
        <f t="shared" si="70"/>
        <v/>
      </c>
      <c r="M67" t="str">
        <f t="shared" si="70"/>
        <v/>
      </c>
      <c r="N67" t="str">
        <f t="shared" si="70"/>
        <v/>
      </c>
      <c r="O67" t="str">
        <f t="shared" si="70"/>
        <v/>
      </c>
      <c r="P67" t="str">
        <f t="shared" si="70"/>
        <v/>
      </c>
      <c r="Q67" t="str">
        <f t="shared" si="70"/>
        <v/>
      </c>
      <c r="R67" t="str">
        <f t="shared" si="70"/>
        <v/>
      </c>
      <c r="S67" t="str">
        <f t="shared" si="70"/>
        <v/>
      </c>
      <c r="T67" t="str">
        <f t="shared" si="70"/>
        <v/>
      </c>
      <c r="U67" t="str">
        <f t="shared" si="70"/>
        <v/>
      </c>
      <c r="V67" t="str">
        <f t="shared" si="70"/>
        <v/>
      </c>
      <c r="W67" t="str">
        <f t="shared" si="70"/>
        <v/>
      </c>
      <c r="X67" t="str">
        <f t="shared" si="70"/>
        <v/>
      </c>
      <c r="Y67" t="str">
        <f t="shared" si="70"/>
        <v/>
      </c>
      <c r="Z67" t="str">
        <f t="shared" si="69"/>
        <v/>
      </c>
      <c r="AA67" t="str">
        <f t="shared" si="69"/>
        <v/>
      </c>
      <c r="AB67" t="str">
        <f t="shared" si="69"/>
        <v/>
      </c>
      <c r="AC67" t="str">
        <f t="shared" si="69"/>
        <v/>
      </c>
      <c r="AD67" t="str">
        <f t="shared" si="69"/>
        <v/>
      </c>
      <c r="AE67" t="str">
        <f t="shared" si="69"/>
        <v/>
      </c>
      <c r="AF67" t="str">
        <f t="shared" si="69"/>
        <v/>
      </c>
      <c r="AG67" t="str">
        <f t="shared" si="69"/>
        <v/>
      </c>
      <c r="AH67" t="str">
        <f t="shared" si="69"/>
        <v/>
      </c>
      <c r="AI67" t="str">
        <f t="shared" si="69"/>
        <v/>
      </c>
      <c r="AJ67" t="str">
        <f t="shared" si="69"/>
        <v/>
      </c>
      <c r="AK67" t="str">
        <f t="shared" si="69"/>
        <v/>
      </c>
      <c r="AL67" t="str">
        <f t="shared" si="69"/>
        <v/>
      </c>
      <c r="AM67" t="str">
        <f t="shared" si="69"/>
        <v/>
      </c>
      <c r="AN67" t="str">
        <f t="shared" si="69"/>
        <v/>
      </c>
      <c r="AO67" t="str">
        <f t="shared" si="60"/>
        <v/>
      </c>
      <c r="AP67" t="str">
        <f t="shared" si="60"/>
        <v/>
      </c>
      <c r="AQ67" t="str">
        <f t="shared" si="60"/>
        <v/>
      </c>
      <c r="AR67" t="str">
        <f t="shared" si="60"/>
        <v/>
      </c>
      <c r="AS67" t="str">
        <f t="shared" si="60"/>
        <v/>
      </c>
      <c r="AT67" t="str">
        <f t="shared" si="60"/>
        <v/>
      </c>
      <c r="AU67" t="str">
        <f t="shared" si="60"/>
        <v/>
      </c>
      <c r="AV67" t="str">
        <f t="shared" si="60"/>
        <v/>
      </c>
      <c r="AW67" t="str">
        <f t="shared" si="60"/>
        <v/>
      </c>
      <c r="AX67" t="str">
        <f t="shared" si="60"/>
        <v/>
      </c>
      <c r="AY67" t="str">
        <f t="shared" si="60"/>
        <v/>
      </c>
      <c r="AZ67" t="str">
        <f t="shared" si="60"/>
        <v/>
      </c>
      <c r="BA67" t="str">
        <f t="shared" si="60"/>
        <v/>
      </c>
      <c r="BB67" t="str">
        <f t="shared" si="60"/>
        <v/>
      </c>
      <c r="BC67" t="str">
        <f t="shared" si="60"/>
        <v/>
      </c>
      <c r="BD67" t="str">
        <f t="shared" si="60"/>
        <v/>
      </c>
      <c r="BE67" t="str">
        <f t="shared" si="64"/>
        <v/>
      </c>
      <c r="BF67" t="str">
        <f t="shared" si="62"/>
        <v/>
      </c>
      <c r="BG67" t="str">
        <f t="shared" si="62"/>
        <v/>
      </c>
      <c r="BH67" t="str">
        <f t="shared" si="62"/>
        <v/>
      </c>
      <c r="BI67" t="str">
        <f t="shared" si="62"/>
        <v/>
      </c>
      <c r="BJ67" t="str">
        <f t="shared" si="62"/>
        <v/>
      </c>
      <c r="BK67" t="str">
        <f t="shared" si="62"/>
        <v/>
      </c>
      <c r="BL67" t="str">
        <f t="shared" si="62"/>
        <v/>
      </c>
      <c r="BM67" t="str">
        <f t="shared" si="62"/>
        <v/>
      </c>
      <c r="BN67" t="str">
        <f t="shared" si="62"/>
        <v/>
      </c>
      <c r="BO67">
        <f t="shared" si="62"/>
        <v>0</v>
      </c>
      <c r="BP67">
        <f t="shared" si="62"/>
        <v>56</v>
      </c>
      <c r="BQ67">
        <f t="shared" si="62"/>
        <v>81</v>
      </c>
      <c r="BR67">
        <f t="shared" si="62"/>
        <v>159</v>
      </c>
      <c r="BS67">
        <f t="shared" si="62"/>
        <v>98</v>
      </c>
      <c r="BT67">
        <f t="shared" si="62"/>
        <v>194</v>
      </c>
      <c r="BU67">
        <f t="shared" si="62"/>
        <v>34</v>
      </c>
      <c r="BV67">
        <f t="shared" si="67"/>
        <v>238</v>
      </c>
      <c r="BW67">
        <f t="shared" si="67"/>
        <v>197</v>
      </c>
      <c r="BX67">
        <f t="shared" si="67"/>
        <v>129</v>
      </c>
      <c r="BY67">
        <f t="shared" si="67"/>
        <v>194</v>
      </c>
      <c r="BZ67">
        <f t="shared" si="67"/>
        <v>0</v>
      </c>
      <c r="CA67">
        <f t="shared" si="67"/>
        <v>0</v>
      </c>
      <c r="CB67">
        <f t="shared" si="67"/>
        <v>0</v>
      </c>
      <c r="CC67">
        <f t="shared" si="67"/>
        <v>0</v>
      </c>
      <c r="CD67">
        <f t="shared" si="67"/>
        <v>0</v>
      </c>
      <c r="CE67">
        <f t="shared" si="67"/>
        <v>0</v>
      </c>
      <c r="CF67">
        <f t="shared" si="67"/>
        <v>0</v>
      </c>
      <c r="CG67">
        <f t="shared" si="67"/>
        <v>0</v>
      </c>
      <c r="CH67">
        <f t="shared" si="67"/>
        <v>0</v>
      </c>
      <c r="CI67">
        <f t="shared" si="67"/>
        <v>0</v>
      </c>
      <c r="CJ67">
        <f t="shared" si="67"/>
        <v>0</v>
      </c>
      <c r="CK67">
        <f t="shared" si="65"/>
        <v>0</v>
      </c>
      <c r="CL67">
        <f t="shared" si="59"/>
        <v>0</v>
      </c>
      <c r="CM67">
        <f t="shared" si="59"/>
        <v>0</v>
      </c>
      <c r="CN67">
        <f t="shared" si="59"/>
        <v>0</v>
      </c>
      <c r="CO67">
        <f t="shared" si="59"/>
        <v>0</v>
      </c>
      <c r="CP67">
        <f t="shared" si="59"/>
        <v>0</v>
      </c>
      <c r="CQ67">
        <f t="shared" si="59"/>
        <v>0</v>
      </c>
      <c r="CR67">
        <f t="shared" si="59"/>
        <v>0</v>
      </c>
      <c r="CS67">
        <f t="shared" si="59"/>
        <v>0</v>
      </c>
      <c r="CT67">
        <f t="shared" si="59"/>
        <v>0</v>
      </c>
      <c r="CU67">
        <f t="shared" si="59"/>
        <v>0</v>
      </c>
      <c r="CV67">
        <f t="shared" si="59"/>
        <v>0</v>
      </c>
      <c r="CW67">
        <f t="shared" si="59"/>
        <v>0</v>
      </c>
      <c r="CX67">
        <f t="shared" si="59"/>
        <v>0</v>
      </c>
      <c r="CY67">
        <f t="shared" si="59"/>
        <v>0</v>
      </c>
      <c r="CZ67">
        <f t="shared" si="59"/>
        <v>0</v>
      </c>
      <c r="DA67">
        <f t="shared" ref="DA67:DP82" si="71">IFERROR(IF(INDEX($FM$10:$LH$118,$I67,$FK67-DA$8+1)="",_xlfn.BITXOR(DA66,0),_xlfn.BITXOR(DA66,INDEX($FM$10:$LH$118,$I67,$FK67-DA$8+1))),"")</f>
        <v>0</v>
      </c>
      <c r="DB67">
        <f t="shared" si="61"/>
        <v>0</v>
      </c>
      <c r="DC67">
        <f t="shared" si="61"/>
        <v>0</v>
      </c>
      <c r="DD67">
        <f t="shared" si="61"/>
        <v>0</v>
      </c>
      <c r="DE67">
        <f t="shared" si="61"/>
        <v>0</v>
      </c>
      <c r="DF67">
        <f t="shared" si="61"/>
        <v>0</v>
      </c>
      <c r="DG67">
        <f t="shared" si="61"/>
        <v>0</v>
      </c>
      <c r="DH67">
        <f t="shared" si="61"/>
        <v>0</v>
      </c>
      <c r="DI67">
        <f t="shared" si="68"/>
        <v>0</v>
      </c>
      <c r="DJ67">
        <f t="shared" si="68"/>
        <v>0</v>
      </c>
      <c r="DK67">
        <f t="shared" si="68"/>
        <v>0</v>
      </c>
      <c r="DL67">
        <f t="shared" si="68"/>
        <v>0</v>
      </c>
      <c r="DM67">
        <f t="shared" si="68"/>
        <v>0</v>
      </c>
      <c r="DN67">
        <f t="shared" si="68"/>
        <v>0</v>
      </c>
      <c r="DO67">
        <f t="shared" si="68"/>
        <v>0</v>
      </c>
      <c r="DP67">
        <f t="shared" si="68"/>
        <v>0</v>
      </c>
      <c r="DQ67">
        <f t="shared" si="68"/>
        <v>0</v>
      </c>
      <c r="DR67">
        <f t="shared" si="68"/>
        <v>0</v>
      </c>
      <c r="DS67">
        <f t="shared" si="68"/>
        <v>0</v>
      </c>
      <c r="DT67">
        <f t="shared" si="68"/>
        <v>0</v>
      </c>
      <c r="DU67">
        <f t="shared" si="68"/>
        <v>0</v>
      </c>
      <c r="DV67">
        <f t="shared" si="68"/>
        <v>0</v>
      </c>
      <c r="DW67">
        <f t="shared" si="68"/>
        <v>0</v>
      </c>
      <c r="DX67">
        <f t="shared" si="63"/>
        <v>0</v>
      </c>
      <c r="DY67">
        <f t="shared" si="63"/>
        <v>0</v>
      </c>
      <c r="DZ67">
        <f t="shared" si="63"/>
        <v>0</v>
      </c>
      <c r="EA67">
        <f t="shared" si="63"/>
        <v>0</v>
      </c>
      <c r="EB67">
        <f t="shared" si="63"/>
        <v>0</v>
      </c>
      <c r="EC67">
        <f t="shared" si="63"/>
        <v>0</v>
      </c>
      <c r="ED67">
        <f t="shared" si="63"/>
        <v>0</v>
      </c>
      <c r="EE67">
        <f t="shared" si="63"/>
        <v>0</v>
      </c>
      <c r="EF67">
        <f t="shared" si="63"/>
        <v>0</v>
      </c>
      <c r="EG67">
        <f t="shared" si="63"/>
        <v>0</v>
      </c>
      <c r="EH67">
        <f t="shared" si="63"/>
        <v>0</v>
      </c>
      <c r="EI67">
        <f t="shared" si="63"/>
        <v>0</v>
      </c>
      <c r="EJ67">
        <f t="shared" si="66"/>
        <v>0</v>
      </c>
      <c r="EK67">
        <f t="shared" si="66"/>
        <v>0</v>
      </c>
      <c r="EL67">
        <f t="shared" si="66"/>
        <v>0</v>
      </c>
      <c r="EM67">
        <f t="shared" si="66"/>
        <v>0</v>
      </c>
      <c r="EN67">
        <f t="shared" si="66"/>
        <v>0</v>
      </c>
      <c r="EO67">
        <f t="shared" si="66"/>
        <v>0</v>
      </c>
      <c r="EP67">
        <f t="shared" si="66"/>
        <v>0</v>
      </c>
      <c r="EQ67">
        <f t="shared" si="66"/>
        <v>0</v>
      </c>
      <c r="ER67">
        <f t="shared" si="66"/>
        <v>0</v>
      </c>
      <c r="ES67">
        <f t="shared" si="66"/>
        <v>0</v>
      </c>
      <c r="ET67">
        <f t="shared" si="66"/>
        <v>0</v>
      </c>
      <c r="EU67">
        <f t="shared" si="66"/>
        <v>0</v>
      </c>
      <c r="EV67">
        <f t="shared" si="66"/>
        <v>0</v>
      </c>
      <c r="EW67">
        <f t="shared" si="66"/>
        <v>0</v>
      </c>
      <c r="EX67">
        <f t="shared" si="66"/>
        <v>0</v>
      </c>
      <c r="EY67">
        <f t="shared" si="66"/>
        <v>0</v>
      </c>
      <c r="EZ67">
        <f t="shared" si="66"/>
        <v>0</v>
      </c>
      <c r="FA67">
        <f t="shared" si="66"/>
        <v>0</v>
      </c>
      <c r="FB67">
        <f t="shared" si="66"/>
        <v>0</v>
      </c>
      <c r="FC67">
        <f t="shared" si="66"/>
        <v>0</v>
      </c>
      <c r="FD67">
        <f t="shared" si="66"/>
        <v>0</v>
      </c>
      <c r="FE67">
        <f t="shared" si="66"/>
        <v>0</v>
      </c>
      <c r="FG67" s="48" t="str">
        <f t="shared" si="27"/>
        <v/>
      </c>
      <c r="FI67" s="1" t="str">
        <f t="shared" si="24"/>
        <v/>
      </c>
      <c r="FJ67">
        <f t="shared" si="25"/>
        <v>59</v>
      </c>
      <c r="FK67">
        <f>FM8-FJ66+1</f>
        <v>-14</v>
      </c>
      <c r="FM67">
        <f>IF(FM66="","",IF($FI66="Y",0,INDEX(Capacity!$S$3:$T$258,MATCH(MOD(INDEX(Capacity!$V$3:$W$258,MATCH(INDEX($J66:$FE66,1,$FJ66),Capacity!$V$3:$V$258,0),2)+FM$9,255),Capacity!$S$3:$S$258,0),2)))</f>
        <v>234</v>
      </c>
      <c r="FN67">
        <f>IF(FN66="","",IF($FI66="Y",0,INDEX(Capacity!$S$3:$T$258,MATCH(MOD(INDEX(Capacity!$V$3:$W$258,MATCH(INDEX($J66:$FE66,1,$FJ66),Capacity!$V$3:$V$258,0),2)+FN$9,255),Capacity!$S$3:$S$258,0),2)))</f>
        <v>45</v>
      </c>
      <c r="FO67">
        <f>IF(FO66="","",IF($FI66="Y",0,INDEX(Capacity!$S$3:$T$258,MATCH(MOD(INDEX(Capacity!$V$3:$W$258,MATCH(INDEX($J66:$FE66,1,$FJ66),Capacity!$V$3:$V$258,0),2)+FO$9,255),Capacity!$S$3:$S$258,0),2)))</f>
        <v>225</v>
      </c>
      <c r="FP67">
        <f>IF(FP66="","",IF($FI66="Y",0,INDEX(Capacity!$S$3:$T$258,MATCH(MOD(INDEX(Capacity!$V$3:$W$258,MATCH(INDEX($J66:$FE66,1,$FJ66),Capacity!$V$3:$V$258,0),2)+FP$9,255),Capacity!$S$3:$S$258,0),2)))</f>
        <v>153</v>
      </c>
      <c r="FQ67">
        <f>IF(FQ66="","",IF($FI66="Y",0,INDEX(Capacity!$S$3:$T$258,MATCH(MOD(INDEX(Capacity!$V$3:$W$258,MATCH(INDEX($J66:$FE66,1,$FJ66),Capacity!$V$3:$V$258,0),2)+FQ$9,255),Capacity!$S$3:$S$258,0),2)))</f>
        <v>187</v>
      </c>
      <c r="FR67">
        <f>IF(FR66="","",IF($FI66="Y",0,INDEX(Capacity!$S$3:$T$258,MATCH(MOD(INDEX(Capacity!$V$3:$W$258,MATCH(INDEX($J66:$FE66,1,$FJ66),Capacity!$V$3:$V$258,0),2)+FR$9,255),Capacity!$S$3:$S$258,0),2)))</f>
        <v>132</v>
      </c>
      <c r="FS67">
        <f>IF(FS66="","",IF($FI66="Y",0,INDEX(Capacity!$S$3:$T$258,MATCH(MOD(INDEX(Capacity!$V$3:$W$258,MATCH(INDEX($J66:$FE66,1,$FJ66),Capacity!$V$3:$V$258,0),2)+FS$9,255),Capacity!$S$3:$S$258,0),2)))</f>
        <v>91</v>
      </c>
      <c r="FT67">
        <f>IF(FT66="","",IF($FI66="Y",0,INDEX(Capacity!$S$3:$T$258,MATCH(MOD(INDEX(Capacity!$V$3:$W$258,MATCH(INDEX($J66:$FE66,1,$FJ66),Capacity!$V$3:$V$258,0),2)+FT$9,255),Capacity!$S$3:$S$258,0),2)))</f>
        <v>177</v>
      </c>
      <c r="FU67">
        <f>IF(FU66="","",IF($FI66="Y",0,INDEX(Capacity!$S$3:$T$258,MATCH(MOD(INDEX(Capacity!$V$3:$W$258,MATCH(INDEX($J66:$FE66,1,$FJ66),Capacity!$V$3:$V$258,0),2)+FU$9,255),Capacity!$S$3:$S$258,0),2)))</f>
        <v>248</v>
      </c>
      <c r="FV67">
        <f>IF(FV66="","",IF($FI66="Y",0,INDEX(Capacity!$S$3:$T$258,MATCH(MOD(INDEX(Capacity!$V$3:$W$258,MATCH(INDEX($J66:$FE66,1,$FJ66),Capacity!$V$3:$V$258,0),2)+FV$9,255),Capacity!$S$3:$S$258,0),2)))</f>
        <v>80</v>
      </c>
      <c r="FW67">
        <f>IF(FW66="","",IF($FI66="Y",0,INDEX(Capacity!$S$3:$T$258,MATCH(MOD(INDEX(Capacity!$V$3:$W$258,MATCH(INDEX($J66:$FE66,1,$FJ66),Capacity!$V$3:$V$258,0),2)+FW$9,255),Capacity!$S$3:$S$258,0),2)))</f>
        <v>194</v>
      </c>
      <c r="FX67" t="str">
        <f>IF(FX66="","",IF($FI66="Y",0,INDEX(Capacity!$S$3:$T$258,MATCH(MOD(INDEX(Capacity!$V$3:$W$258,MATCH(INDEX($J66:$FE66,1,$FJ66),Capacity!$V$3:$V$258,0),2)+FX$9,255),Capacity!$S$3:$S$258,0),2)))</f>
        <v/>
      </c>
      <c r="FY67" t="str">
        <f>IF(FY66="","",IF($FI66="Y",0,INDEX(Capacity!$S$3:$T$258,MATCH(MOD(INDEX(Capacity!$V$3:$W$258,MATCH(INDEX($J66:$FE66,1,$FJ66),Capacity!$V$3:$V$258,0),2)+FY$9,255),Capacity!$S$3:$S$258,0),2)))</f>
        <v/>
      </c>
      <c r="FZ67" t="str">
        <f>IF(FZ66="","",IF($FI66="Y",0,INDEX(Capacity!$S$3:$T$258,MATCH(MOD(INDEX(Capacity!$V$3:$W$258,MATCH(INDEX($J66:$FE66,1,$FJ66),Capacity!$V$3:$V$258,0),2)+FZ$9,255),Capacity!$S$3:$S$258,0),2)))</f>
        <v/>
      </c>
      <c r="GA67" t="str">
        <f>IF(GA66="","",IF($FI66="Y",0,INDEX(Capacity!$S$3:$T$258,MATCH(MOD(INDEX(Capacity!$V$3:$W$258,MATCH(INDEX($J66:$FE66,1,$FJ66),Capacity!$V$3:$V$258,0),2)+GA$9,255),Capacity!$S$3:$S$258,0),2)))</f>
        <v/>
      </c>
      <c r="GB67" t="str">
        <f>IF(GB66="","",IF($FI66="Y",0,INDEX(Capacity!$S$3:$T$258,MATCH(MOD(INDEX(Capacity!$V$3:$W$258,MATCH(INDEX($J66:$FE66,1,$FJ66),Capacity!$V$3:$V$258,0),2)+GB$9,255),Capacity!$S$3:$S$258,0),2)))</f>
        <v/>
      </c>
      <c r="GC67" t="str">
        <f>IF(GC66="","",IF($FI66="Y",0,INDEX(Capacity!$S$3:$T$258,MATCH(MOD(INDEX(Capacity!$V$3:$W$258,MATCH(INDEX($J66:$FE66,1,$FJ66),Capacity!$V$3:$V$258,0),2)+GC$9,255),Capacity!$S$3:$S$258,0),2)))</f>
        <v/>
      </c>
      <c r="GD67" t="str">
        <f>IF(GD66="","",IF($FI66="Y",0,INDEX(Capacity!$S$3:$T$258,MATCH(MOD(INDEX(Capacity!$V$3:$W$258,MATCH(INDEX($J66:$FE66,1,$FJ66),Capacity!$V$3:$V$258,0),2)+GD$9,255),Capacity!$S$3:$S$258,0),2)))</f>
        <v/>
      </c>
      <c r="GE67" t="str">
        <f>IF(GE66="","",IF($FI66="Y",0,INDEX(Capacity!$S$3:$T$258,MATCH(MOD(INDEX(Capacity!$V$3:$W$258,MATCH(INDEX($J66:$FE66,1,$FJ66),Capacity!$V$3:$V$258,0),2)+GE$9,255),Capacity!$S$3:$S$258,0),2)))</f>
        <v/>
      </c>
      <c r="GF67" t="str">
        <f>IF(GF66="","",IF($FI66="Y",0,INDEX(Capacity!$S$3:$T$258,MATCH(MOD(INDEX(Capacity!$V$3:$W$258,MATCH(INDEX($J66:$FE66,1,$FJ66),Capacity!$V$3:$V$258,0),2)+GF$9,255),Capacity!$S$3:$S$258,0),2)))</f>
        <v/>
      </c>
      <c r="GG67" t="str">
        <f>IF(GG66="","",IF($FI66="Y",0,INDEX(Capacity!$S$3:$T$258,MATCH(MOD(INDEX(Capacity!$V$3:$W$258,MATCH(INDEX($J66:$FE66,1,$FJ66),Capacity!$V$3:$V$258,0),2)+GG$9,255),Capacity!$S$3:$S$258,0),2)))</f>
        <v/>
      </c>
      <c r="GH67" t="str">
        <f>IF(GH66="","",IF($FI66="Y",0,INDEX(Capacity!$S$3:$T$258,MATCH(MOD(INDEX(Capacity!$V$3:$W$258,MATCH(INDEX($J66:$FE66,1,$FJ66),Capacity!$V$3:$V$258,0),2)+GH$9,255),Capacity!$S$3:$S$258,0),2)))</f>
        <v/>
      </c>
      <c r="GI67" t="str">
        <f>IF(GI66="","",IF($FI66="Y",0,INDEX(Capacity!$S$3:$T$258,MATCH(MOD(INDEX(Capacity!$V$3:$W$258,MATCH(INDEX($J66:$FE66,1,$FJ66),Capacity!$V$3:$V$258,0),2)+GI$9,255),Capacity!$S$3:$S$258,0),2)))</f>
        <v/>
      </c>
      <c r="GJ67" t="str">
        <f>IF(GJ66="","",IF($FI66="Y",0,INDEX(Capacity!$S$3:$T$258,MATCH(MOD(INDEX(Capacity!$V$3:$W$258,MATCH(INDEX($J66:$FE66,1,$FJ66),Capacity!$V$3:$V$258,0),2)+GJ$9,255),Capacity!$S$3:$S$258,0),2)))</f>
        <v/>
      </c>
      <c r="GK67" t="str">
        <f>IF(GK66="","",IF($FI66="Y",0,INDEX(Capacity!$S$3:$T$258,MATCH(MOD(INDEX(Capacity!$V$3:$W$258,MATCH(INDEX($J66:$FE66,1,$FJ66),Capacity!$V$3:$V$258,0),2)+GK$9,255),Capacity!$S$3:$S$258,0),2)))</f>
        <v/>
      </c>
      <c r="GL67" t="str">
        <f>IF(GL66="","",IF($FI66="Y",0,INDEX(Capacity!$S$3:$T$258,MATCH(MOD(INDEX(Capacity!$V$3:$W$258,MATCH(INDEX($J66:$FE66,1,$FJ66),Capacity!$V$3:$V$258,0),2)+GL$9,255),Capacity!$S$3:$S$258,0),2)))</f>
        <v/>
      </c>
      <c r="GM67" t="str">
        <f>IF(GM66="","",IF($FI66="Y",0,INDEX(Capacity!$S$3:$T$258,MATCH(MOD(INDEX(Capacity!$V$3:$W$258,MATCH(INDEX($J66:$FE66,1,$FJ66),Capacity!$V$3:$V$258,0),2)+GM$9,255),Capacity!$S$3:$S$258,0),2)))</f>
        <v/>
      </c>
      <c r="GN67" t="str">
        <f>IF(GN66="","",IF($FI66="Y",0,INDEX(Capacity!$S$3:$T$258,MATCH(MOD(INDEX(Capacity!$V$3:$W$258,MATCH(INDEX($J66:$FE66,1,$FJ66),Capacity!$V$3:$V$258,0),2)+GN$9,255),Capacity!$S$3:$S$258,0),2)))</f>
        <v/>
      </c>
      <c r="GO67" t="str">
        <f>IF(GO66="","",IF($FI66="Y",0,INDEX(Capacity!$S$3:$T$258,MATCH(MOD(INDEX(Capacity!$V$3:$W$258,MATCH(INDEX($J66:$FE66,1,$FJ66),Capacity!$V$3:$V$258,0),2)+GO$9,255),Capacity!$S$3:$S$258,0),2)))</f>
        <v/>
      </c>
      <c r="GP67" t="str">
        <f>IF(GP66="","",IF($FI66="Y",0,INDEX(Capacity!$S$3:$T$258,MATCH(MOD(INDEX(Capacity!$V$3:$W$258,MATCH(INDEX($J66:$FE66,1,$FJ66),Capacity!$V$3:$V$258,0),2)+GP$9,255),Capacity!$S$3:$S$258,0),2)))</f>
        <v/>
      </c>
      <c r="GQ67" t="str">
        <f>IF(GQ66="","",IF($FI66="Y",0,INDEX(Capacity!$S$3:$T$258,MATCH(MOD(INDEX(Capacity!$V$3:$W$258,MATCH(INDEX($J66:$FE66,1,$FJ66),Capacity!$V$3:$V$258,0),2)+GQ$9,255),Capacity!$S$3:$S$258,0),2)))</f>
        <v/>
      </c>
      <c r="GR67" t="str">
        <f>IF(GR66="","",IF($FI66="Y",0,INDEX(Capacity!$S$3:$T$258,MATCH(MOD(INDEX(Capacity!$V$3:$W$258,MATCH(INDEX($J66:$FE66,1,$FJ66),Capacity!$V$3:$V$258,0),2)+GR$9,255),Capacity!$S$3:$S$258,0),2)))</f>
        <v/>
      </c>
      <c r="GS67" t="str">
        <f>IF(GS66="","",IF($FI66="Y",0,INDEX(Capacity!$S$3:$T$258,MATCH(MOD(INDEX(Capacity!$V$3:$W$258,MATCH(INDEX($J66:$FE66,1,$FJ66),Capacity!$V$3:$V$258,0),2)+GS$9,255),Capacity!$S$3:$S$258,0),2)))</f>
        <v/>
      </c>
      <c r="GT67" t="str">
        <f>IF(GT66="","",IF($FI66="Y",0,INDEX(Capacity!$S$3:$T$258,MATCH(MOD(INDEX(Capacity!$V$3:$W$258,MATCH(INDEX($J66:$FE66,1,$FJ66),Capacity!$V$3:$V$258,0),2)+GT$9,255),Capacity!$S$3:$S$258,0),2)))</f>
        <v/>
      </c>
      <c r="GU67" t="str">
        <f>IF(GU66="","",IF($FI66="Y",0,INDEX(Capacity!$S$3:$T$258,MATCH(MOD(INDEX(Capacity!$V$3:$W$258,MATCH(INDEX($J66:$FE66,1,$FJ66),Capacity!$V$3:$V$258,0),2)+GU$9,255),Capacity!$S$3:$S$258,0),2)))</f>
        <v/>
      </c>
      <c r="GV67" t="str">
        <f>IF(GV66="","",IF($FI66="Y",0,INDEX(Capacity!$S$3:$T$258,MATCH(MOD(INDEX(Capacity!$V$3:$W$258,MATCH(INDEX($J66:$FE66,1,$FJ66),Capacity!$V$3:$V$258,0),2)+GV$9,255),Capacity!$S$3:$S$258,0),2)))</f>
        <v/>
      </c>
      <c r="GW67" t="str">
        <f>IF(GW66="","",IF($FI66="Y",0,INDEX(Capacity!$S$3:$T$258,MATCH(MOD(INDEX(Capacity!$V$3:$W$258,MATCH(INDEX($J66:$FE66,1,$FJ66),Capacity!$V$3:$V$258,0),2)+GW$9,255),Capacity!$S$3:$S$258,0),2)))</f>
        <v/>
      </c>
      <c r="GX67" t="str">
        <f>IF(GX66="","",IF($FI66="Y",0,INDEX(Capacity!$S$3:$T$258,MATCH(MOD(INDEX(Capacity!$V$3:$W$258,MATCH(INDEX($J66:$FE66,1,$FJ66),Capacity!$V$3:$V$258,0),2)+GX$9,255),Capacity!$S$3:$S$258,0),2)))</f>
        <v/>
      </c>
      <c r="GY67" t="str">
        <f>IF(GY66="","",IF($FI66="Y",0,INDEX(Capacity!$S$3:$T$258,MATCH(MOD(INDEX(Capacity!$V$3:$W$258,MATCH(INDEX($J66:$FE66,1,$FJ66),Capacity!$V$3:$V$258,0),2)+GY$9,255),Capacity!$S$3:$S$258,0),2)))</f>
        <v/>
      </c>
      <c r="GZ67" t="str">
        <f>IF(GZ66="","",IF($FI66="Y",0,INDEX(Capacity!$S$3:$T$258,MATCH(MOD(INDEX(Capacity!$V$3:$W$258,MATCH(INDEX($J66:$FE66,1,$FJ66),Capacity!$V$3:$V$258,0),2)+GZ$9,255),Capacity!$S$3:$S$258,0),2)))</f>
        <v/>
      </c>
      <c r="HA67" t="str">
        <f>IF(HA66="","",IF($FI66="Y",0,INDEX(Capacity!$S$3:$T$258,MATCH(MOD(INDEX(Capacity!$V$3:$W$258,MATCH(INDEX($J66:$FE66,1,$FJ66),Capacity!$V$3:$V$258,0),2)+HA$9,255),Capacity!$S$3:$S$258,0),2)))</f>
        <v/>
      </c>
      <c r="HB67" t="str">
        <f>IF(HB66="","",IF($FI66="Y",0,INDEX(Capacity!$S$3:$T$258,MATCH(MOD(INDEX(Capacity!$V$3:$W$258,MATCH(INDEX($J66:$FE66,1,$FJ66),Capacity!$V$3:$V$258,0),2)+HB$9,255),Capacity!$S$3:$S$258,0),2)))</f>
        <v/>
      </c>
      <c r="HC67" t="str">
        <f>IF(HC66="","",IF($FI66="Y",0,INDEX(Capacity!$S$3:$T$258,MATCH(MOD(INDEX(Capacity!$V$3:$W$258,MATCH(INDEX($J66:$FE66,1,$FJ66),Capacity!$V$3:$V$258,0),2)+HC$9,255),Capacity!$S$3:$S$258,0),2)))</f>
        <v/>
      </c>
      <c r="HD67" t="str">
        <f>IF(HD66="","",IF($FI66="Y",0,INDEX(Capacity!$S$3:$T$258,MATCH(MOD(INDEX(Capacity!$V$3:$W$258,MATCH(INDEX($J66:$FE66,1,$FJ66),Capacity!$V$3:$V$258,0),2)+HD$9,255),Capacity!$S$3:$S$258,0),2)))</f>
        <v/>
      </c>
      <c r="HE67" t="str">
        <f>IF(HE66="","",IF($FI66="Y",0,INDEX(Capacity!$S$3:$T$258,MATCH(MOD(INDEX(Capacity!$V$3:$W$258,MATCH(INDEX($J66:$FE66,1,$FJ66),Capacity!$V$3:$V$258,0),2)+HE$9,255),Capacity!$S$3:$S$258,0),2)))</f>
        <v/>
      </c>
      <c r="HF67" t="str">
        <f>IF(HF66="","",IF($FI66="Y",0,INDEX(Capacity!$S$3:$T$258,MATCH(MOD(INDEX(Capacity!$V$3:$W$258,MATCH(INDEX($J66:$FE66,1,$FJ66),Capacity!$V$3:$V$258,0),2)+HF$9,255),Capacity!$S$3:$S$258,0),2)))</f>
        <v/>
      </c>
      <c r="HG67" t="str">
        <f>IF(HG66="","",IF($FI66="Y",0,INDEX(Capacity!$S$3:$T$258,MATCH(MOD(INDEX(Capacity!$V$3:$W$258,MATCH(INDEX($J66:$FE66,1,$FJ66),Capacity!$V$3:$V$258,0),2)+HG$9,255),Capacity!$S$3:$S$258,0),2)))</f>
        <v/>
      </c>
      <c r="HH67" t="str">
        <f>IF(HH66="","",IF($FI66="Y",0,INDEX(Capacity!$S$3:$T$258,MATCH(MOD(INDEX(Capacity!$V$3:$W$258,MATCH(INDEX($J66:$FE66,1,$FJ66),Capacity!$V$3:$V$258,0),2)+HH$9,255),Capacity!$S$3:$S$258,0),2)))</f>
        <v/>
      </c>
      <c r="HI67" t="str">
        <f>IF(HI66="","",IF($FI66="Y",0,INDEX(Capacity!$S$3:$T$258,MATCH(MOD(INDEX(Capacity!$V$3:$W$258,MATCH(INDEX($J66:$FE66,1,$FJ66),Capacity!$V$3:$V$258,0),2)+HI$9,255),Capacity!$S$3:$S$258,0),2)))</f>
        <v/>
      </c>
      <c r="HJ67" t="str">
        <f>IF(HJ66="","",IF($FI66="Y",0,INDEX(Capacity!$S$3:$T$258,MATCH(MOD(INDEX(Capacity!$V$3:$W$258,MATCH(INDEX($J66:$FE66,1,$FJ66),Capacity!$V$3:$V$258,0),2)+HJ$9,255),Capacity!$S$3:$S$258,0),2)))</f>
        <v/>
      </c>
      <c r="HK67" t="str">
        <f>IF(HK66="","",IF($FI66="Y",0,INDEX(Capacity!$S$3:$T$258,MATCH(MOD(INDEX(Capacity!$V$3:$W$258,MATCH(INDEX($J66:$FE66,1,$FJ66),Capacity!$V$3:$V$258,0),2)+HK$9,255),Capacity!$S$3:$S$258,0),2)))</f>
        <v/>
      </c>
      <c r="HL67" t="str">
        <f>IF(HL66="","",IF($FI66="Y",0,INDEX(Capacity!$S$3:$T$258,MATCH(MOD(INDEX(Capacity!$V$3:$W$258,MATCH(INDEX($J66:$FE66,1,$FJ66),Capacity!$V$3:$V$258,0),2)+HL$9,255),Capacity!$S$3:$S$258,0),2)))</f>
        <v/>
      </c>
      <c r="HM67" t="str">
        <f>IF(HM66="","",IF($FI66="Y",0,INDEX(Capacity!$S$3:$T$258,MATCH(MOD(INDEX(Capacity!$V$3:$W$258,MATCH(INDEX($J66:$FE66,1,$FJ66),Capacity!$V$3:$V$258,0),2)+HM$9,255),Capacity!$S$3:$S$258,0),2)))</f>
        <v/>
      </c>
      <c r="HN67" t="str">
        <f>IF(HN66="","",IF($FI66="Y",0,INDEX(Capacity!$S$3:$T$258,MATCH(MOD(INDEX(Capacity!$V$3:$W$258,MATCH(INDEX($J66:$FE66,1,$FJ66),Capacity!$V$3:$V$258,0),2)+HN$9,255),Capacity!$S$3:$S$258,0),2)))</f>
        <v/>
      </c>
      <c r="HO67" t="str">
        <f>IF(HO66="","",IF($FI66="Y",0,INDEX(Capacity!$S$3:$T$258,MATCH(MOD(INDEX(Capacity!$V$3:$W$258,MATCH(INDEX($J66:$FE66,1,$FJ66),Capacity!$V$3:$V$258,0),2)+HO$9,255),Capacity!$S$3:$S$258,0),2)))</f>
        <v/>
      </c>
      <c r="HP67" t="str">
        <f>IF(HP66="","",IF($FI66="Y",0,INDEX(Capacity!$S$3:$T$258,MATCH(MOD(INDEX(Capacity!$V$3:$W$258,MATCH(INDEX($J66:$FE66,1,$FJ66),Capacity!$V$3:$V$258,0),2)+HP$9,255),Capacity!$S$3:$S$258,0),2)))</f>
        <v/>
      </c>
      <c r="HQ67" t="str">
        <f>IF(HQ66="","",IF($FI66="Y",0,INDEX(Capacity!$S$3:$T$258,MATCH(MOD(INDEX(Capacity!$V$3:$W$258,MATCH(INDEX($J66:$FE66,1,$FJ66),Capacity!$V$3:$V$258,0),2)+HQ$9,255),Capacity!$S$3:$S$258,0),2)))</f>
        <v/>
      </c>
      <c r="HR67" t="str">
        <f>IF(HR66="","",IF($FI66="Y",0,INDEX(Capacity!$S$3:$T$258,MATCH(MOD(INDEX(Capacity!$V$3:$W$258,MATCH(INDEX($J66:$FE66,1,$FJ66),Capacity!$V$3:$V$258,0),2)+HR$9,255),Capacity!$S$3:$S$258,0),2)))</f>
        <v/>
      </c>
      <c r="HS67" t="str">
        <f>IF(HS66="","",IF($FI66="Y",0,INDEX(Capacity!$S$3:$T$258,MATCH(MOD(INDEX(Capacity!$V$3:$W$258,MATCH(INDEX($J66:$FE66,1,$FJ66),Capacity!$V$3:$V$258,0),2)+HS$9,255),Capacity!$S$3:$S$258,0),2)))</f>
        <v/>
      </c>
      <c r="HT67" t="str">
        <f>IF(HT66="","",IF($FI66="Y",0,INDEX(Capacity!$S$3:$T$258,MATCH(MOD(INDEX(Capacity!$V$3:$W$258,MATCH(INDEX($J66:$FE66,1,$FJ66),Capacity!$V$3:$V$258,0),2)+HT$9,255),Capacity!$S$3:$S$258,0),2)))</f>
        <v/>
      </c>
      <c r="HU67" t="str">
        <f>IF(HU66="","",IF($FI66="Y",0,INDEX(Capacity!$S$3:$T$258,MATCH(MOD(INDEX(Capacity!$V$3:$W$258,MATCH(INDEX($J66:$FE66,1,$FJ66),Capacity!$V$3:$V$258,0),2)+HU$9,255),Capacity!$S$3:$S$258,0),2)))</f>
        <v/>
      </c>
      <c r="HV67" t="str">
        <f>IF(HV66="","",IF($FI66="Y",0,INDEX(Capacity!$S$3:$T$258,MATCH(MOD(INDEX(Capacity!$V$3:$W$258,MATCH(INDEX($J66:$FE66,1,$FJ66),Capacity!$V$3:$V$258,0),2)+HV$9,255),Capacity!$S$3:$S$258,0),2)))</f>
        <v/>
      </c>
      <c r="HW67" t="str">
        <f>IF(HW66="","",IF($FI66="Y",0,INDEX(Capacity!$S$3:$T$258,MATCH(MOD(INDEX(Capacity!$V$3:$W$258,MATCH(INDEX($J66:$FE66,1,$FJ66),Capacity!$V$3:$V$258,0),2)+HW$9,255),Capacity!$S$3:$S$258,0),2)))</f>
        <v/>
      </c>
      <c r="HX67" t="str">
        <f>IF(HX66="","",IF($FI66="Y",0,INDEX(Capacity!$S$3:$T$258,MATCH(MOD(INDEX(Capacity!$V$3:$W$258,MATCH(INDEX($J66:$FE66,1,$FJ66),Capacity!$V$3:$V$258,0),2)+HX$9,255),Capacity!$S$3:$S$258,0),2)))</f>
        <v/>
      </c>
      <c r="HY67" t="str">
        <f>IF(HY66="","",IF($FI66="Y",0,INDEX(Capacity!$S$3:$T$258,MATCH(MOD(INDEX(Capacity!$V$3:$W$258,MATCH(INDEX($J66:$FE66,1,$FJ66),Capacity!$V$3:$V$258,0),2)+HY$9,255),Capacity!$S$3:$S$258,0),2)))</f>
        <v/>
      </c>
      <c r="HZ67" t="str">
        <f>IF(HZ66="","",IF($FI66="Y",0,INDEX(Capacity!$S$3:$T$258,MATCH(MOD(INDEX(Capacity!$V$3:$W$258,MATCH(INDEX($J66:$FE66,1,$FJ66),Capacity!$V$3:$V$258,0),2)+HZ$9,255),Capacity!$S$3:$S$258,0),2)))</f>
        <v/>
      </c>
      <c r="IA67" t="str">
        <f>IF(IA66="","",IF($FI66="Y",0,INDEX(Capacity!$S$3:$T$258,MATCH(MOD(INDEX(Capacity!$V$3:$W$258,MATCH(INDEX($J66:$FE66,1,$FJ66),Capacity!$V$3:$V$258,0),2)+IA$9,255),Capacity!$S$3:$S$258,0),2)))</f>
        <v/>
      </c>
      <c r="IB67" t="str">
        <f>IF(IB66="","",IF($FI66="Y",0,INDEX(Capacity!$S$3:$T$258,MATCH(MOD(INDEX(Capacity!$V$3:$W$258,MATCH(INDEX($J66:$FE66,1,$FJ66),Capacity!$V$3:$V$258,0),2)+IB$9,255),Capacity!$S$3:$S$258,0),2)))</f>
        <v/>
      </c>
      <c r="IC67" t="str">
        <f>IF(IC66="","",IF($FI66="Y",0,INDEX(Capacity!$S$3:$T$258,MATCH(MOD(INDEX(Capacity!$V$3:$W$258,MATCH(INDEX($J66:$FE66,1,$FJ66),Capacity!$V$3:$V$258,0),2)+IC$9,255),Capacity!$S$3:$S$258,0),2)))</f>
        <v/>
      </c>
      <c r="ID67" t="str">
        <f>IF(ID66="","",IF($FI66="Y",0,INDEX(Capacity!$S$3:$T$258,MATCH(MOD(INDEX(Capacity!$V$3:$W$258,MATCH(INDEX($J66:$FE66,1,$FJ66),Capacity!$V$3:$V$258,0),2)+ID$9,255),Capacity!$S$3:$S$258,0),2)))</f>
        <v/>
      </c>
      <c r="IE67" t="str">
        <f>IF(IE66="","",IF($FI66="Y",0,INDEX(Capacity!$S$3:$T$258,MATCH(MOD(INDEX(Capacity!$V$3:$W$258,MATCH(INDEX($J66:$FE66,1,$FJ66),Capacity!$V$3:$V$258,0),2)+IE$9,255),Capacity!$S$3:$S$258,0),2)))</f>
        <v/>
      </c>
      <c r="IF67" t="str">
        <f>IF(IF66="","",IF($FI66="Y",0,INDEX(Capacity!$S$3:$T$258,MATCH(MOD(INDEX(Capacity!$V$3:$W$258,MATCH(INDEX($J66:$FE66,1,$FJ66),Capacity!$V$3:$V$258,0),2)+IF$9,255),Capacity!$S$3:$S$258,0),2)))</f>
        <v/>
      </c>
      <c r="IG67" t="str">
        <f>IF(IG66="","",IF($FI66="Y",0,INDEX(Capacity!$S$3:$T$258,MATCH(MOD(INDEX(Capacity!$V$3:$W$258,MATCH(INDEX($J66:$FE66,1,$FJ66),Capacity!$V$3:$V$258,0),2)+IG$9,255),Capacity!$S$3:$S$258,0),2)))</f>
        <v/>
      </c>
      <c r="IH67" t="str">
        <f>IF(IH66="","",IF($FI66="Y",0,INDEX(Capacity!$S$3:$T$258,MATCH(MOD(INDEX(Capacity!$V$3:$W$258,MATCH(INDEX($J66:$FE66,1,$FJ66),Capacity!$V$3:$V$258,0),2)+IH$9,255),Capacity!$S$3:$S$258,0),2)))</f>
        <v/>
      </c>
      <c r="II67" t="str">
        <f>IF(II66="","",IF($FI66="Y",0,INDEX(Capacity!$S$3:$T$258,MATCH(MOD(INDEX(Capacity!$V$3:$W$258,MATCH(INDEX($J66:$FE66,1,$FJ66),Capacity!$V$3:$V$258,0),2)+II$9,255),Capacity!$S$3:$S$258,0),2)))</f>
        <v/>
      </c>
      <c r="IJ67" t="str">
        <f>IF(IJ66="","",IF($FI66="Y",0,INDEX(Capacity!$S$3:$T$258,MATCH(MOD(INDEX(Capacity!$V$3:$W$258,MATCH(INDEX($J66:$FE66,1,$FJ66),Capacity!$V$3:$V$258,0),2)+IJ$9,255),Capacity!$S$3:$S$258,0),2)))</f>
        <v/>
      </c>
      <c r="IK67" t="str">
        <f>IF(IK66="","",IF($FI66="Y",0,INDEX(Capacity!$S$3:$T$258,MATCH(MOD(INDEX(Capacity!$V$3:$W$258,MATCH(INDEX($J66:$FE66,1,$FJ66),Capacity!$V$3:$V$258,0),2)+IK$9,255),Capacity!$S$3:$S$258,0),2)))</f>
        <v/>
      </c>
      <c r="IL67" t="str">
        <f>IF(IL66="","",IF($FI66="Y",0,INDEX(Capacity!$S$3:$T$258,MATCH(MOD(INDEX(Capacity!$V$3:$W$258,MATCH(INDEX($J66:$FE66,1,$FJ66),Capacity!$V$3:$V$258,0),2)+IL$9,255),Capacity!$S$3:$S$258,0),2)))</f>
        <v/>
      </c>
      <c r="IM67" t="str">
        <f>IF(IM66="","",IF($FI66="Y",0,INDEX(Capacity!$S$3:$T$258,MATCH(MOD(INDEX(Capacity!$V$3:$W$258,MATCH(INDEX($J66:$FE66,1,$FJ66),Capacity!$V$3:$V$258,0),2)+IM$9,255),Capacity!$S$3:$S$258,0),2)))</f>
        <v/>
      </c>
      <c r="IN67" t="str">
        <f>IF(IN66="","",IF($FI66="Y",0,INDEX(Capacity!$S$3:$T$258,MATCH(MOD(INDEX(Capacity!$V$3:$W$258,MATCH(INDEX($J66:$FE66,1,$FJ66),Capacity!$V$3:$V$258,0),2)+IN$9,255),Capacity!$S$3:$S$258,0),2)))</f>
        <v/>
      </c>
      <c r="IO67" t="str">
        <f>IF(IO66="","",IF($FI66="Y",0,INDEX(Capacity!$S$3:$T$258,MATCH(MOD(INDEX(Capacity!$V$3:$W$258,MATCH(INDEX($J66:$FE66,1,$FJ66),Capacity!$V$3:$V$258,0),2)+IO$9,255),Capacity!$S$3:$S$258,0),2)))</f>
        <v/>
      </c>
      <c r="IP67" t="str">
        <f>IF(IP66="","",IF($FI66="Y",0,INDEX(Capacity!$S$3:$T$258,MATCH(MOD(INDEX(Capacity!$V$3:$W$258,MATCH(INDEX($J66:$FE66,1,$FJ66),Capacity!$V$3:$V$258,0),2)+IP$9,255),Capacity!$S$3:$S$258,0),2)))</f>
        <v/>
      </c>
      <c r="IQ67" t="str">
        <f>IF(IQ66="","",IF($FI66="Y",0,INDEX(Capacity!$S$3:$T$258,MATCH(MOD(INDEX(Capacity!$V$3:$W$258,MATCH(INDEX($J66:$FE66,1,$FJ66),Capacity!$V$3:$V$258,0),2)+IQ$9,255),Capacity!$S$3:$S$258,0),2)))</f>
        <v/>
      </c>
      <c r="IR67" t="str">
        <f>IF(IR66="","",IF($FI66="Y",0,INDEX(Capacity!$S$3:$T$258,MATCH(MOD(INDEX(Capacity!$V$3:$W$258,MATCH(INDEX($J66:$FE66,1,$FJ66),Capacity!$V$3:$V$258,0),2)+IR$9,255),Capacity!$S$3:$S$258,0),2)))</f>
        <v/>
      </c>
      <c r="IS67" t="str">
        <f>IF(IS66="","",IF($FI66="Y",0,INDEX(Capacity!$S$3:$T$258,MATCH(MOD(INDEX(Capacity!$V$3:$W$258,MATCH(INDEX($J66:$FE66,1,$FJ66),Capacity!$V$3:$V$258,0),2)+IS$9,255),Capacity!$S$3:$S$258,0),2)))</f>
        <v/>
      </c>
      <c r="IT67" t="str">
        <f>IF(IT66="","",IF($FI66="Y",0,INDEX(Capacity!$S$3:$T$258,MATCH(MOD(INDEX(Capacity!$V$3:$W$258,MATCH(INDEX($J66:$FE66,1,$FJ66),Capacity!$V$3:$V$258,0),2)+IT$9,255),Capacity!$S$3:$S$258,0),2)))</f>
        <v/>
      </c>
      <c r="IU67" t="str">
        <f>IF(IU66="","",IF($FI66="Y",0,INDEX(Capacity!$S$3:$T$258,MATCH(MOD(INDEX(Capacity!$V$3:$W$258,MATCH(INDEX($J66:$FE66,1,$FJ66),Capacity!$V$3:$V$258,0),2)+IU$9,255),Capacity!$S$3:$S$258,0),2)))</f>
        <v/>
      </c>
      <c r="IV67" t="str">
        <f>IF(IV66="","",IF($FI66="Y",0,INDEX(Capacity!$S$3:$T$258,MATCH(MOD(INDEX(Capacity!$V$3:$W$258,MATCH(INDEX($J66:$FE66,1,$FJ66),Capacity!$V$3:$V$258,0),2)+IV$9,255),Capacity!$S$3:$S$258,0),2)))</f>
        <v/>
      </c>
      <c r="IW67" t="str">
        <f>IF(IW66="","",IF($FI66="Y",0,INDEX(Capacity!$S$3:$T$258,MATCH(MOD(INDEX(Capacity!$V$3:$W$258,MATCH(INDEX($J66:$FE66,1,$FJ66),Capacity!$V$3:$V$258,0),2)+IW$9,255),Capacity!$S$3:$S$258,0),2)))</f>
        <v/>
      </c>
      <c r="IX67" t="str">
        <f>IF(IX66="","",IF($FI66="Y",0,INDEX(Capacity!$S$3:$T$258,MATCH(MOD(INDEX(Capacity!$V$3:$W$258,MATCH(INDEX($J66:$FE66,1,$FJ66),Capacity!$V$3:$V$258,0),2)+IX$9,255),Capacity!$S$3:$S$258,0),2)))</f>
        <v/>
      </c>
      <c r="IY67" t="str">
        <f>IF(IY66="","",IF($FI66="Y",0,INDEX(Capacity!$S$3:$T$258,MATCH(MOD(INDEX(Capacity!$V$3:$W$258,MATCH(INDEX($J66:$FE66,1,$FJ66),Capacity!$V$3:$V$258,0),2)+IY$9,255),Capacity!$S$3:$S$258,0),2)))</f>
        <v/>
      </c>
      <c r="IZ67" t="str">
        <f>IF(IZ66="","",IF($FI66="Y",0,INDEX(Capacity!$S$3:$T$258,MATCH(MOD(INDEX(Capacity!$V$3:$W$258,MATCH(INDEX($J66:$FE66,1,$FJ66),Capacity!$V$3:$V$258,0),2)+IZ$9,255),Capacity!$S$3:$S$258,0),2)))</f>
        <v/>
      </c>
      <c r="JA67" t="str">
        <f>IF(JA66="","",IF($FI66="Y",0,INDEX(Capacity!$S$3:$T$258,MATCH(MOD(INDEX(Capacity!$V$3:$W$258,MATCH(INDEX($J66:$FE66,1,$FJ66),Capacity!$V$3:$V$258,0),2)+JA$9,255),Capacity!$S$3:$S$258,0),2)))</f>
        <v/>
      </c>
      <c r="JB67" t="str">
        <f>IF(JB66="","",IF($FI66="Y",0,INDEX(Capacity!$S$3:$T$258,MATCH(MOD(INDEX(Capacity!$V$3:$W$258,MATCH(INDEX($J66:$FE66,1,$FJ66),Capacity!$V$3:$V$258,0),2)+JB$9,255),Capacity!$S$3:$S$258,0),2)))</f>
        <v/>
      </c>
      <c r="JC67" t="str">
        <f>IF(JC66="","",IF($FI66="Y",0,INDEX(Capacity!$S$3:$T$258,MATCH(MOD(INDEX(Capacity!$V$3:$W$258,MATCH(INDEX($J66:$FE66,1,$FJ66),Capacity!$V$3:$V$258,0),2)+JC$9,255),Capacity!$S$3:$S$258,0),2)))</f>
        <v/>
      </c>
      <c r="JD67" t="str">
        <f>IF(JD66="","",IF($FI66="Y",0,INDEX(Capacity!$S$3:$T$258,MATCH(MOD(INDEX(Capacity!$V$3:$W$258,MATCH(INDEX($J66:$FE66,1,$FJ66),Capacity!$V$3:$V$258,0),2)+JD$9,255),Capacity!$S$3:$S$258,0),2)))</f>
        <v/>
      </c>
      <c r="JE67" t="str">
        <f>IF(JE66="","",IF($FI66="Y",0,INDEX(Capacity!$S$3:$T$258,MATCH(MOD(INDEX(Capacity!$V$3:$W$258,MATCH(INDEX($J66:$FE66,1,$FJ66),Capacity!$V$3:$V$258,0),2)+JE$9,255),Capacity!$S$3:$S$258,0),2)))</f>
        <v/>
      </c>
      <c r="JF67" t="str">
        <f>IF(JF66="","",IF($FI66="Y",0,INDEX(Capacity!$S$3:$T$258,MATCH(MOD(INDEX(Capacity!$V$3:$W$258,MATCH(INDEX($J66:$FE66,1,$FJ66),Capacity!$V$3:$V$258,0),2)+JF$9,255),Capacity!$S$3:$S$258,0),2)))</f>
        <v/>
      </c>
      <c r="JG67" t="str">
        <f>IF(JG66="","",IF($FI66="Y",0,INDEX(Capacity!$S$3:$T$258,MATCH(MOD(INDEX(Capacity!$V$3:$W$258,MATCH(INDEX($J66:$FE66,1,$FJ66),Capacity!$V$3:$V$258,0),2)+JG$9,255),Capacity!$S$3:$S$258,0),2)))</f>
        <v/>
      </c>
      <c r="JH67" t="str">
        <f>IF(JH66="","",IF($FI66="Y",0,INDEX(Capacity!$S$3:$T$258,MATCH(MOD(INDEX(Capacity!$V$3:$W$258,MATCH(INDEX($J66:$FE66,1,$FJ66),Capacity!$V$3:$V$258,0),2)+JH$9,255),Capacity!$S$3:$S$258,0),2)))</f>
        <v/>
      </c>
      <c r="JI67" t="str">
        <f>IF(JI66="","",IF($FI66="Y",0,INDEX(Capacity!$S$3:$T$258,MATCH(MOD(INDEX(Capacity!$V$3:$W$258,MATCH(INDEX($J66:$FE66,1,$FJ66),Capacity!$V$3:$V$258,0),2)+JI$9,255),Capacity!$S$3:$S$258,0),2)))</f>
        <v/>
      </c>
      <c r="JJ67" t="str">
        <f>IF(JJ66="","",IF($FI66="Y",0,INDEX(Capacity!$S$3:$T$258,MATCH(MOD(INDEX(Capacity!$V$3:$W$258,MATCH(INDEX($J66:$FE66,1,$FJ66),Capacity!$V$3:$V$258,0),2)+JJ$9,255),Capacity!$S$3:$S$258,0),2)))</f>
        <v/>
      </c>
      <c r="JK67" t="str">
        <f>IF(JK66="","",IF($FI66="Y",0,INDEX(Capacity!$S$3:$T$258,MATCH(MOD(INDEX(Capacity!$V$3:$W$258,MATCH(INDEX($J66:$FE66,1,$FJ66),Capacity!$V$3:$V$258,0),2)+JK$9,255),Capacity!$S$3:$S$258,0),2)))</f>
        <v/>
      </c>
      <c r="JL67" t="str">
        <f>IF(JL66="","",IF($FI66="Y",0,INDEX(Capacity!$S$3:$T$258,MATCH(MOD(INDEX(Capacity!$V$3:$W$258,MATCH(INDEX($J66:$FE66,1,$FJ66),Capacity!$V$3:$V$258,0),2)+JL$9,255),Capacity!$S$3:$S$258,0),2)))</f>
        <v/>
      </c>
      <c r="JM67" t="str">
        <f>IF(JM66="","",IF($FI66="Y",0,INDEX(Capacity!$S$3:$T$258,MATCH(MOD(INDEX(Capacity!$V$3:$W$258,MATCH(INDEX($J66:$FE66,1,$FJ66),Capacity!$V$3:$V$258,0),2)+JM$9,255),Capacity!$S$3:$S$258,0),2)))</f>
        <v/>
      </c>
      <c r="JN67" t="str">
        <f>IF(JN66="","",IF($FI66="Y",0,INDEX(Capacity!$S$3:$T$258,MATCH(MOD(INDEX(Capacity!$V$3:$W$258,MATCH(INDEX($J66:$FE66,1,$FJ66),Capacity!$V$3:$V$258,0),2)+JN$9,255),Capacity!$S$3:$S$258,0),2)))</f>
        <v/>
      </c>
      <c r="JO67" t="str">
        <f>IF(JO66="","",IF($FI66="Y",0,INDEX(Capacity!$S$3:$T$258,MATCH(MOD(INDEX(Capacity!$V$3:$W$258,MATCH(INDEX($J66:$FE66,1,$FJ66),Capacity!$V$3:$V$258,0),2)+JO$9,255),Capacity!$S$3:$S$258,0),2)))</f>
        <v/>
      </c>
      <c r="JP67" t="str">
        <f>IF(JP66="","",IF($FI66="Y",0,INDEX(Capacity!$S$3:$T$258,MATCH(MOD(INDEX(Capacity!$V$3:$W$258,MATCH(INDEX($J66:$FE66,1,$FJ66),Capacity!$V$3:$V$258,0),2)+JP$9,255),Capacity!$S$3:$S$258,0),2)))</f>
        <v/>
      </c>
      <c r="JQ67" t="str">
        <f>IF(JQ66="","",IF($FI66="Y",0,INDEX(Capacity!$S$3:$T$258,MATCH(MOD(INDEX(Capacity!$V$3:$W$258,MATCH(INDEX($J66:$FE66,1,$FJ66),Capacity!$V$3:$V$258,0),2)+JQ$9,255),Capacity!$S$3:$S$258,0),2)))</f>
        <v/>
      </c>
      <c r="JR67" t="str">
        <f>IF(JR66="","",IF($FI66="Y",0,INDEX(Capacity!$S$3:$T$258,MATCH(MOD(INDEX(Capacity!$V$3:$W$258,MATCH(INDEX($J66:$FE66,1,$FJ66),Capacity!$V$3:$V$258,0),2)+JR$9,255),Capacity!$S$3:$S$258,0),2)))</f>
        <v/>
      </c>
      <c r="JS67" t="str">
        <f>IF(JS66="","",IF($FI66="Y",0,INDEX(Capacity!$S$3:$T$258,MATCH(MOD(INDEX(Capacity!$V$3:$W$258,MATCH(INDEX($J66:$FE66,1,$FJ66),Capacity!$V$3:$V$258,0),2)+JS$9,255),Capacity!$S$3:$S$258,0),2)))</f>
        <v/>
      </c>
      <c r="JT67" t="str">
        <f>IF(JT66="","",IF($FI66="Y",0,INDEX(Capacity!$S$3:$T$258,MATCH(MOD(INDEX(Capacity!$V$3:$W$258,MATCH(INDEX($J66:$FE66,1,$FJ66),Capacity!$V$3:$V$258,0),2)+JT$9,255),Capacity!$S$3:$S$258,0),2)))</f>
        <v/>
      </c>
      <c r="JU67" t="str">
        <f>IF(JU66="","",IF($FI66="Y",0,INDEX(Capacity!$S$3:$T$258,MATCH(MOD(INDEX(Capacity!$V$3:$W$258,MATCH(INDEX($J66:$FE66,1,$FJ66),Capacity!$V$3:$V$258,0),2)+JU$9,255),Capacity!$S$3:$S$258,0),2)))</f>
        <v/>
      </c>
      <c r="JV67" t="str">
        <f>IF(JV66="","",IF($FI66="Y",0,INDEX(Capacity!$S$3:$T$258,MATCH(MOD(INDEX(Capacity!$V$3:$W$258,MATCH(INDEX($J66:$FE66,1,$FJ66),Capacity!$V$3:$V$258,0),2)+JV$9,255),Capacity!$S$3:$S$258,0),2)))</f>
        <v/>
      </c>
      <c r="JW67" t="str">
        <f>IF(JW66="","",IF($FI66="Y",0,INDEX(Capacity!$S$3:$T$258,MATCH(MOD(INDEX(Capacity!$V$3:$W$258,MATCH(INDEX($J66:$FE66,1,$FJ66),Capacity!$V$3:$V$258,0),2)+JW$9,255),Capacity!$S$3:$S$258,0),2)))</f>
        <v/>
      </c>
      <c r="JX67" t="str">
        <f>IF(JX66="","",IF($FI66="Y",0,INDEX(Capacity!$S$3:$T$258,MATCH(MOD(INDEX(Capacity!$V$3:$W$258,MATCH(INDEX($J66:$FE66,1,$FJ66),Capacity!$V$3:$V$258,0),2)+JX$9,255),Capacity!$S$3:$S$258,0),2)))</f>
        <v/>
      </c>
      <c r="JY67" t="str">
        <f>IF(JY66="","",IF($FI66="Y",0,INDEX(Capacity!$S$3:$T$258,MATCH(MOD(INDEX(Capacity!$V$3:$W$258,MATCH(INDEX($J66:$FE66,1,$FJ66),Capacity!$V$3:$V$258,0),2)+JY$9,255),Capacity!$S$3:$S$258,0),2)))</f>
        <v/>
      </c>
      <c r="JZ67" t="str">
        <f>IF(JZ66="","",IF($FI66="Y",0,INDEX(Capacity!$S$3:$T$258,MATCH(MOD(INDEX(Capacity!$V$3:$W$258,MATCH(INDEX($J66:$FE66,1,$FJ66),Capacity!$V$3:$V$258,0),2)+JZ$9,255),Capacity!$S$3:$S$258,0),2)))</f>
        <v/>
      </c>
      <c r="KA67" t="str">
        <f>IF(KA66="","",IF($FI66="Y",0,INDEX(Capacity!$S$3:$T$258,MATCH(MOD(INDEX(Capacity!$V$3:$W$258,MATCH(INDEX($J66:$FE66,1,$FJ66),Capacity!$V$3:$V$258,0),2)+KA$9,255),Capacity!$S$3:$S$258,0),2)))</f>
        <v/>
      </c>
      <c r="KB67" t="str">
        <f>IF(KB66="","",IF($FI66="Y",0,INDEX(Capacity!$S$3:$T$258,MATCH(MOD(INDEX(Capacity!$V$3:$W$258,MATCH(INDEX($J66:$FE66,1,$FJ66),Capacity!$V$3:$V$258,0),2)+KB$9,255),Capacity!$S$3:$S$258,0),2)))</f>
        <v/>
      </c>
      <c r="KC67" t="str">
        <f>IF(KC66="","",IF($FI66="Y",0,INDEX(Capacity!$S$3:$T$258,MATCH(MOD(INDEX(Capacity!$V$3:$W$258,MATCH(INDEX($J66:$FE66,1,$FJ66),Capacity!$V$3:$V$258,0),2)+KC$9,255),Capacity!$S$3:$S$258,0),2)))</f>
        <v/>
      </c>
      <c r="KD67" t="str">
        <f>IF(KD66="","",IF($FI66="Y",0,INDEX(Capacity!$S$3:$T$258,MATCH(MOD(INDEX(Capacity!$V$3:$W$258,MATCH(INDEX($J66:$FE66,1,$FJ66),Capacity!$V$3:$V$258,0),2)+KD$9,255),Capacity!$S$3:$S$258,0),2)))</f>
        <v/>
      </c>
      <c r="KE67" t="str">
        <f>IF(KE66="","",IF($FI66="Y",0,INDEX(Capacity!$S$3:$T$258,MATCH(MOD(INDEX(Capacity!$V$3:$W$258,MATCH(INDEX($J66:$FE66,1,$FJ66),Capacity!$V$3:$V$258,0),2)+KE$9,255),Capacity!$S$3:$S$258,0),2)))</f>
        <v/>
      </c>
      <c r="KF67" t="str">
        <f>IF(KF66="","",IF($FI66="Y",0,INDEX(Capacity!$S$3:$T$258,MATCH(MOD(INDEX(Capacity!$V$3:$W$258,MATCH(INDEX($J66:$FE66,1,$FJ66),Capacity!$V$3:$V$258,0),2)+KF$9,255),Capacity!$S$3:$S$258,0),2)))</f>
        <v/>
      </c>
      <c r="KG67" t="str">
        <f>IF(KG66="","",IF($FI66="Y",0,INDEX(Capacity!$S$3:$T$258,MATCH(MOD(INDEX(Capacity!$V$3:$W$258,MATCH(INDEX($J66:$FE66,1,$FJ66),Capacity!$V$3:$V$258,0),2)+KG$9,255),Capacity!$S$3:$S$258,0),2)))</f>
        <v/>
      </c>
      <c r="KH67" t="str">
        <f>IF(KH66="","",IF($FI66="Y",0,INDEX(Capacity!$S$3:$T$258,MATCH(MOD(INDEX(Capacity!$V$3:$W$258,MATCH(INDEX($J66:$FE66,1,$FJ66),Capacity!$V$3:$V$258,0),2)+KH$9,255),Capacity!$S$3:$S$258,0),2)))</f>
        <v/>
      </c>
      <c r="KI67" t="str">
        <f>IF(KI66="","",IF($FI66="Y",0,INDEX(Capacity!$S$3:$T$258,MATCH(MOD(INDEX(Capacity!$V$3:$W$258,MATCH(INDEX($J66:$FE66,1,$FJ66),Capacity!$V$3:$V$258,0),2)+KI$9,255),Capacity!$S$3:$S$258,0),2)))</f>
        <v/>
      </c>
      <c r="KJ67" t="str">
        <f>IF(KJ66="","",IF($FI66="Y",0,INDEX(Capacity!$S$3:$T$258,MATCH(MOD(INDEX(Capacity!$V$3:$W$258,MATCH(INDEX($J66:$FE66,1,$FJ66),Capacity!$V$3:$V$258,0),2)+KJ$9,255),Capacity!$S$3:$S$258,0),2)))</f>
        <v/>
      </c>
      <c r="KK67" t="str">
        <f>IF(KK66="","",IF($FI66="Y",0,INDEX(Capacity!$S$3:$T$258,MATCH(MOD(INDEX(Capacity!$V$3:$W$258,MATCH(INDEX($J66:$FE66,1,$FJ66),Capacity!$V$3:$V$258,0),2)+KK$9,255),Capacity!$S$3:$S$258,0),2)))</f>
        <v/>
      </c>
      <c r="KL67" t="str">
        <f>IF(KL66="","",IF($FI66="Y",0,INDEX(Capacity!$S$3:$T$258,MATCH(MOD(INDEX(Capacity!$V$3:$W$258,MATCH(INDEX($J66:$FE66,1,$FJ66),Capacity!$V$3:$V$258,0),2)+KL$9,255),Capacity!$S$3:$S$258,0),2)))</f>
        <v/>
      </c>
      <c r="KM67" t="str">
        <f>IF(KM66="","",IF($FI66="Y",0,INDEX(Capacity!$S$3:$T$258,MATCH(MOD(INDEX(Capacity!$V$3:$W$258,MATCH(INDEX($J66:$FE66,1,$FJ66),Capacity!$V$3:$V$258,0),2)+KM$9,255),Capacity!$S$3:$S$258,0),2)))</f>
        <v/>
      </c>
      <c r="KN67" t="str">
        <f>IF(KN66="","",IF($FI66="Y",0,INDEX(Capacity!$S$3:$T$258,MATCH(MOD(INDEX(Capacity!$V$3:$W$258,MATCH(INDEX($J66:$FE66,1,$FJ66),Capacity!$V$3:$V$258,0),2)+KN$9,255),Capacity!$S$3:$S$258,0),2)))</f>
        <v/>
      </c>
      <c r="KO67" t="str">
        <f>IF(KO66="","",IF($FI66="Y",0,INDEX(Capacity!$S$3:$T$258,MATCH(MOD(INDEX(Capacity!$V$3:$W$258,MATCH(INDEX($J66:$FE66,1,$FJ66),Capacity!$V$3:$V$258,0),2)+KO$9,255),Capacity!$S$3:$S$258,0),2)))</f>
        <v/>
      </c>
      <c r="KP67" t="str">
        <f>IF(KP66="","",IF($FI66="Y",0,INDEX(Capacity!$S$3:$T$258,MATCH(MOD(INDEX(Capacity!$V$3:$W$258,MATCH(INDEX($J66:$FE66,1,$FJ66),Capacity!$V$3:$V$258,0),2)+KP$9,255),Capacity!$S$3:$S$258,0),2)))</f>
        <v/>
      </c>
      <c r="KQ67" t="str">
        <f>IF(KQ66="","",IF($FI66="Y",0,INDEX(Capacity!$S$3:$T$258,MATCH(MOD(INDEX(Capacity!$V$3:$W$258,MATCH(INDEX($J66:$FE66,1,$FJ66),Capacity!$V$3:$V$258,0),2)+KQ$9,255),Capacity!$S$3:$S$258,0),2)))</f>
        <v/>
      </c>
      <c r="KR67" t="str">
        <f>IF(KR66="","",IF($FI66="Y",0,INDEX(Capacity!$S$3:$T$258,MATCH(MOD(INDEX(Capacity!$V$3:$W$258,MATCH(INDEX($J66:$FE66,1,$FJ66),Capacity!$V$3:$V$258,0),2)+KR$9,255),Capacity!$S$3:$S$258,0),2)))</f>
        <v/>
      </c>
      <c r="KS67" t="str">
        <f>IF(KS66="","",IF($FI66="Y",0,INDEX(Capacity!$S$3:$T$258,MATCH(MOD(INDEX(Capacity!$V$3:$W$258,MATCH(INDEX($J66:$FE66,1,$FJ66),Capacity!$V$3:$V$258,0),2)+KS$9,255),Capacity!$S$3:$S$258,0),2)))</f>
        <v/>
      </c>
      <c r="KT67" t="str">
        <f>IF(KT66="","",IF($FI66="Y",0,INDEX(Capacity!$S$3:$T$258,MATCH(MOD(INDEX(Capacity!$V$3:$W$258,MATCH(INDEX($J66:$FE66,1,$FJ66),Capacity!$V$3:$V$258,0),2)+KT$9,255),Capacity!$S$3:$S$258,0),2)))</f>
        <v/>
      </c>
      <c r="KU67" t="str">
        <f>IF(KU66="","",IF($FI66="Y",0,INDEX(Capacity!$S$3:$T$258,MATCH(MOD(INDEX(Capacity!$V$3:$W$258,MATCH(INDEX($J66:$FE66,1,$FJ66),Capacity!$V$3:$V$258,0),2)+KU$9,255),Capacity!$S$3:$S$258,0),2)))</f>
        <v/>
      </c>
      <c r="KV67" t="str">
        <f>IF(KV66="","",IF($FI66="Y",0,INDEX(Capacity!$S$3:$T$258,MATCH(MOD(INDEX(Capacity!$V$3:$W$258,MATCH(INDEX($J66:$FE66,1,$FJ66),Capacity!$V$3:$V$258,0),2)+KV$9,255),Capacity!$S$3:$S$258,0),2)))</f>
        <v/>
      </c>
      <c r="KW67" t="str">
        <f>IF(KW66="","",IF($FI66="Y",0,INDEX(Capacity!$S$3:$T$258,MATCH(MOD(INDEX(Capacity!$V$3:$W$258,MATCH(INDEX($J66:$FE66,1,$FJ66),Capacity!$V$3:$V$258,0),2)+KW$9,255),Capacity!$S$3:$S$258,0),2)))</f>
        <v/>
      </c>
      <c r="KX67" t="str">
        <f>IF(KX66="","",IF($FI66="Y",0,INDEX(Capacity!$S$3:$T$258,MATCH(MOD(INDEX(Capacity!$V$3:$W$258,MATCH(INDEX($J66:$FE66,1,$FJ66),Capacity!$V$3:$V$258,0),2)+KX$9,255),Capacity!$S$3:$S$258,0),2)))</f>
        <v/>
      </c>
      <c r="KY67" t="str">
        <f>IF(KY66="","",IF($FI66="Y",0,INDEX(Capacity!$S$3:$T$258,MATCH(MOD(INDEX(Capacity!$V$3:$W$258,MATCH(INDEX($J66:$FE66,1,$FJ66),Capacity!$V$3:$V$258,0),2)+KY$9,255),Capacity!$S$3:$S$258,0),2)))</f>
        <v/>
      </c>
      <c r="KZ67" t="str">
        <f>IF(KZ66="","",IF($FI66="Y",0,INDEX(Capacity!$S$3:$T$258,MATCH(MOD(INDEX(Capacity!$V$3:$W$258,MATCH(INDEX($J66:$FE66,1,$FJ66),Capacity!$V$3:$V$258,0),2)+KZ$9,255),Capacity!$S$3:$S$258,0),2)))</f>
        <v/>
      </c>
      <c r="LA67" t="str">
        <f>IF(LA66="","",IF($FI66="Y",0,INDEX(Capacity!$S$3:$T$258,MATCH(MOD(INDEX(Capacity!$V$3:$W$258,MATCH(INDEX($J66:$FE66,1,$FJ66),Capacity!$V$3:$V$258,0),2)+LA$9,255),Capacity!$S$3:$S$258,0),2)))</f>
        <v/>
      </c>
      <c r="LB67" t="str">
        <f>IF(LB66="","",IF($FI66="Y",0,INDEX(Capacity!$S$3:$T$258,MATCH(MOD(INDEX(Capacity!$V$3:$W$258,MATCH(INDEX($J66:$FE66,1,$FJ66),Capacity!$V$3:$V$258,0),2)+LB$9,255),Capacity!$S$3:$S$258,0),2)))</f>
        <v/>
      </c>
      <c r="LC67" t="str">
        <f>IF(LC66="","",IF($FI66="Y",0,INDEX(Capacity!$S$3:$T$258,MATCH(MOD(INDEX(Capacity!$V$3:$W$258,MATCH(INDEX($J66:$FE66,1,$FJ66),Capacity!$V$3:$V$258,0),2)+LC$9,255),Capacity!$S$3:$S$258,0),2)))</f>
        <v/>
      </c>
      <c r="LD67" t="str">
        <f>IF(LD66="","",IF($FI66="Y",0,INDEX(Capacity!$S$3:$T$258,MATCH(MOD(INDEX(Capacity!$V$3:$W$258,MATCH(INDEX($J66:$FE66,1,$FJ66),Capacity!$V$3:$V$258,0),2)+LD$9,255),Capacity!$S$3:$S$258,0),2)))</f>
        <v/>
      </c>
      <c r="LE67" t="str">
        <f>IF(LE66="","",IF($FI66="Y",0,INDEX(Capacity!$S$3:$T$258,MATCH(MOD(INDEX(Capacity!$V$3:$W$258,MATCH(INDEX($J66:$FE66,1,$FJ66),Capacity!$V$3:$V$258,0),2)+LE$9,255),Capacity!$S$3:$S$258,0),2)))</f>
        <v/>
      </c>
      <c r="LF67" t="str">
        <f>IF(LF66="","",IF($FI66="Y",0,INDEX(Capacity!$S$3:$T$258,MATCH(MOD(INDEX(Capacity!$V$3:$W$258,MATCH(INDEX($J66:$FE66,1,$FJ66),Capacity!$V$3:$V$258,0),2)+LF$9,255),Capacity!$S$3:$S$258,0),2)))</f>
        <v/>
      </c>
      <c r="LG67" t="str">
        <f>IF(LG66="","",IF($FI66="Y",0,INDEX(Capacity!$S$3:$T$258,MATCH(MOD(INDEX(Capacity!$V$3:$W$258,MATCH(INDEX($J66:$FE66,1,$FJ66),Capacity!$V$3:$V$258,0),2)+LG$9,255),Capacity!$S$3:$S$258,0),2)))</f>
        <v/>
      </c>
      <c r="LH67" t="str">
        <f>IF(LH66="","",IF($FI66="Y",0,INDEX(Capacity!$S$3:$T$258,MATCH(MOD(INDEX(Capacity!$V$3:$W$258,MATCH(INDEX($J66:$FE66,1,$FJ66),Capacity!$V$3:$V$258,0),2)+LH$9,255),Capacity!$S$3:$S$258,0),2)))</f>
        <v/>
      </c>
    </row>
    <row r="68" spans="9:320" x14ac:dyDescent="0.25">
      <c r="I68" s="7">
        <f t="shared" si="26"/>
        <v>59</v>
      </c>
      <c r="J68" t="str">
        <f t="shared" si="70"/>
        <v/>
      </c>
      <c r="K68" t="str">
        <f t="shared" si="70"/>
        <v/>
      </c>
      <c r="L68" t="str">
        <f t="shared" si="70"/>
        <v/>
      </c>
      <c r="M68" t="str">
        <f t="shared" si="70"/>
        <v/>
      </c>
      <c r="N68" t="str">
        <f t="shared" si="70"/>
        <v/>
      </c>
      <c r="O68" t="str">
        <f t="shared" si="70"/>
        <v/>
      </c>
      <c r="P68" t="str">
        <f t="shared" si="70"/>
        <v/>
      </c>
      <c r="Q68" t="str">
        <f t="shared" si="70"/>
        <v/>
      </c>
      <c r="R68" t="str">
        <f t="shared" si="70"/>
        <v/>
      </c>
      <c r="S68" t="str">
        <f t="shared" si="70"/>
        <v/>
      </c>
      <c r="T68" t="str">
        <f t="shared" si="70"/>
        <v/>
      </c>
      <c r="U68" t="str">
        <f t="shared" si="70"/>
        <v/>
      </c>
      <c r="V68" t="str">
        <f t="shared" si="70"/>
        <v/>
      </c>
      <c r="W68" t="str">
        <f t="shared" si="70"/>
        <v/>
      </c>
      <c r="X68" t="str">
        <f t="shared" si="70"/>
        <v/>
      </c>
      <c r="Y68" t="str">
        <f t="shared" si="70"/>
        <v/>
      </c>
      <c r="Z68" t="str">
        <f t="shared" si="69"/>
        <v/>
      </c>
      <c r="AA68" t="str">
        <f t="shared" si="69"/>
        <v/>
      </c>
      <c r="AB68" t="str">
        <f t="shared" si="69"/>
        <v/>
      </c>
      <c r="AC68" t="str">
        <f t="shared" si="69"/>
        <v/>
      </c>
      <c r="AD68" t="str">
        <f t="shared" si="69"/>
        <v/>
      </c>
      <c r="AE68" t="str">
        <f t="shared" si="69"/>
        <v/>
      </c>
      <c r="AF68" t="str">
        <f t="shared" si="69"/>
        <v/>
      </c>
      <c r="AG68" t="str">
        <f t="shared" si="69"/>
        <v/>
      </c>
      <c r="AH68" t="str">
        <f t="shared" si="69"/>
        <v/>
      </c>
      <c r="AI68" t="str">
        <f t="shared" si="69"/>
        <v/>
      </c>
      <c r="AJ68" t="str">
        <f t="shared" si="69"/>
        <v/>
      </c>
      <c r="AK68" t="str">
        <f t="shared" si="69"/>
        <v/>
      </c>
      <c r="AL68" t="str">
        <f t="shared" si="69"/>
        <v/>
      </c>
      <c r="AM68" t="str">
        <f t="shared" si="69"/>
        <v/>
      </c>
      <c r="AN68" t="str">
        <f t="shared" si="69"/>
        <v/>
      </c>
      <c r="AO68" t="str">
        <f t="shared" si="60"/>
        <v/>
      </c>
      <c r="AP68" t="str">
        <f t="shared" si="60"/>
        <v/>
      </c>
      <c r="AQ68" t="str">
        <f t="shared" si="60"/>
        <v/>
      </c>
      <c r="AR68" t="str">
        <f t="shared" si="60"/>
        <v/>
      </c>
      <c r="AS68" t="str">
        <f t="shared" si="60"/>
        <v/>
      </c>
      <c r="AT68" t="str">
        <f t="shared" si="60"/>
        <v/>
      </c>
      <c r="AU68" t="str">
        <f t="shared" si="60"/>
        <v/>
      </c>
      <c r="AV68" t="str">
        <f t="shared" si="60"/>
        <v/>
      </c>
      <c r="AW68" t="str">
        <f t="shared" si="60"/>
        <v/>
      </c>
      <c r="AX68" t="str">
        <f t="shared" si="60"/>
        <v/>
      </c>
      <c r="AY68" t="str">
        <f t="shared" si="60"/>
        <v/>
      </c>
      <c r="AZ68" t="str">
        <f t="shared" si="60"/>
        <v/>
      </c>
      <c r="BA68" t="str">
        <f t="shared" si="60"/>
        <v/>
      </c>
      <c r="BB68" t="str">
        <f t="shared" si="60"/>
        <v/>
      </c>
      <c r="BC68" t="str">
        <f t="shared" si="60"/>
        <v/>
      </c>
      <c r="BD68" t="str">
        <f t="shared" si="60"/>
        <v/>
      </c>
      <c r="BE68" t="str">
        <f t="shared" si="64"/>
        <v/>
      </c>
      <c r="BF68" t="str">
        <f t="shared" si="62"/>
        <v/>
      </c>
      <c r="BG68" t="str">
        <f t="shared" si="62"/>
        <v/>
      </c>
      <c r="BH68" t="str">
        <f t="shared" si="62"/>
        <v/>
      </c>
      <c r="BI68" t="str">
        <f t="shared" si="62"/>
        <v/>
      </c>
      <c r="BJ68" t="str">
        <f t="shared" si="62"/>
        <v/>
      </c>
      <c r="BK68" t="str">
        <f t="shared" si="62"/>
        <v/>
      </c>
      <c r="BL68" t="str">
        <f t="shared" si="62"/>
        <v/>
      </c>
      <c r="BM68" t="str">
        <f t="shared" si="62"/>
        <v/>
      </c>
      <c r="BN68" t="str">
        <f t="shared" si="62"/>
        <v/>
      </c>
      <c r="BO68" t="str">
        <f t="shared" si="62"/>
        <v/>
      </c>
      <c r="BP68">
        <f t="shared" si="62"/>
        <v>0</v>
      </c>
      <c r="BQ68">
        <f t="shared" si="62"/>
        <v>220</v>
      </c>
      <c r="BR68">
        <f t="shared" si="62"/>
        <v>24</v>
      </c>
      <c r="BS68">
        <f t="shared" si="62"/>
        <v>225</v>
      </c>
      <c r="BT68">
        <f t="shared" si="62"/>
        <v>66</v>
      </c>
      <c r="BU68">
        <f t="shared" si="62"/>
        <v>125</v>
      </c>
      <c r="BV68">
        <f t="shared" si="67"/>
        <v>162</v>
      </c>
      <c r="BW68">
        <f t="shared" si="67"/>
        <v>177</v>
      </c>
      <c r="BX68">
        <f t="shared" si="67"/>
        <v>235</v>
      </c>
      <c r="BY68">
        <f t="shared" si="67"/>
        <v>49</v>
      </c>
      <c r="BZ68">
        <f t="shared" si="67"/>
        <v>207</v>
      </c>
      <c r="CA68">
        <f t="shared" si="67"/>
        <v>0</v>
      </c>
      <c r="CB68">
        <f t="shared" si="67"/>
        <v>0</v>
      </c>
      <c r="CC68">
        <f t="shared" si="67"/>
        <v>0</v>
      </c>
      <c r="CD68">
        <f t="shared" si="67"/>
        <v>0</v>
      </c>
      <c r="CE68">
        <f t="shared" si="67"/>
        <v>0</v>
      </c>
      <c r="CF68">
        <f t="shared" si="67"/>
        <v>0</v>
      </c>
      <c r="CG68">
        <f t="shared" si="67"/>
        <v>0</v>
      </c>
      <c r="CH68">
        <f t="shared" si="67"/>
        <v>0</v>
      </c>
      <c r="CI68">
        <f t="shared" si="67"/>
        <v>0</v>
      </c>
      <c r="CJ68">
        <f t="shared" si="67"/>
        <v>0</v>
      </c>
      <c r="CK68">
        <f t="shared" si="65"/>
        <v>0</v>
      </c>
      <c r="CL68">
        <f t="shared" si="65"/>
        <v>0</v>
      </c>
      <c r="CM68">
        <f t="shared" si="65"/>
        <v>0</v>
      </c>
      <c r="CN68">
        <f t="shared" si="65"/>
        <v>0</v>
      </c>
      <c r="CO68">
        <f t="shared" si="65"/>
        <v>0</v>
      </c>
      <c r="CP68">
        <f t="shared" si="65"/>
        <v>0</v>
      </c>
      <c r="CQ68">
        <f t="shared" si="65"/>
        <v>0</v>
      </c>
      <c r="CR68">
        <f t="shared" si="65"/>
        <v>0</v>
      </c>
      <c r="CS68">
        <f t="shared" si="65"/>
        <v>0</v>
      </c>
      <c r="CT68">
        <f t="shared" si="65"/>
        <v>0</v>
      </c>
      <c r="CU68">
        <f t="shared" si="65"/>
        <v>0</v>
      </c>
      <c r="CV68">
        <f t="shared" si="65"/>
        <v>0</v>
      </c>
      <c r="CW68">
        <f t="shared" si="65"/>
        <v>0</v>
      </c>
      <c r="CX68">
        <f t="shared" si="65"/>
        <v>0</v>
      </c>
      <c r="CY68">
        <f t="shared" si="65"/>
        <v>0</v>
      </c>
      <c r="CZ68">
        <f t="shared" si="65"/>
        <v>0</v>
      </c>
      <c r="DA68">
        <f t="shared" si="71"/>
        <v>0</v>
      </c>
      <c r="DB68">
        <f t="shared" si="61"/>
        <v>0</v>
      </c>
      <c r="DC68">
        <f t="shared" si="61"/>
        <v>0</v>
      </c>
      <c r="DD68">
        <f t="shared" si="61"/>
        <v>0</v>
      </c>
      <c r="DE68">
        <f t="shared" si="61"/>
        <v>0</v>
      </c>
      <c r="DF68">
        <f t="shared" si="61"/>
        <v>0</v>
      </c>
      <c r="DG68">
        <f t="shared" si="61"/>
        <v>0</v>
      </c>
      <c r="DH68">
        <f t="shared" si="61"/>
        <v>0</v>
      </c>
      <c r="DI68">
        <f t="shared" si="68"/>
        <v>0</v>
      </c>
      <c r="DJ68">
        <f t="shared" si="68"/>
        <v>0</v>
      </c>
      <c r="DK68">
        <f t="shared" si="68"/>
        <v>0</v>
      </c>
      <c r="DL68">
        <f t="shared" si="68"/>
        <v>0</v>
      </c>
      <c r="DM68">
        <f t="shared" si="68"/>
        <v>0</v>
      </c>
      <c r="DN68">
        <f t="shared" si="68"/>
        <v>0</v>
      </c>
      <c r="DO68">
        <f t="shared" si="68"/>
        <v>0</v>
      </c>
      <c r="DP68">
        <f t="shared" si="68"/>
        <v>0</v>
      </c>
      <c r="DQ68">
        <f t="shared" si="68"/>
        <v>0</v>
      </c>
      <c r="DR68">
        <f t="shared" si="68"/>
        <v>0</v>
      </c>
      <c r="DS68">
        <f t="shared" si="68"/>
        <v>0</v>
      </c>
      <c r="DT68">
        <f t="shared" si="68"/>
        <v>0</v>
      </c>
      <c r="DU68">
        <f t="shared" si="68"/>
        <v>0</v>
      </c>
      <c r="DV68">
        <f t="shared" si="68"/>
        <v>0</v>
      </c>
      <c r="DW68">
        <f t="shared" si="68"/>
        <v>0</v>
      </c>
      <c r="DX68">
        <f t="shared" si="63"/>
        <v>0</v>
      </c>
      <c r="DY68">
        <f t="shared" si="63"/>
        <v>0</v>
      </c>
      <c r="DZ68">
        <f t="shared" si="63"/>
        <v>0</v>
      </c>
      <c r="EA68">
        <f t="shared" si="63"/>
        <v>0</v>
      </c>
      <c r="EB68">
        <f t="shared" si="63"/>
        <v>0</v>
      </c>
      <c r="EC68">
        <f t="shared" si="63"/>
        <v>0</v>
      </c>
      <c r="ED68">
        <f t="shared" si="63"/>
        <v>0</v>
      </c>
      <c r="EE68">
        <f t="shared" si="63"/>
        <v>0</v>
      </c>
      <c r="EF68">
        <f t="shared" si="63"/>
        <v>0</v>
      </c>
      <c r="EG68">
        <f t="shared" si="63"/>
        <v>0</v>
      </c>
      <c r="EH68">
        <f t="shared" si="63"/>
        <v>0</v>
      </c>
      <c r="EI68">
        <f t="shared" si="63"/>
        <v>0</v>
      </c>
      <c r="EJ68">
        <f t="shared" si="66"/>
        <v>0</v>
      </c>
      <c r="EK68">
        <f t="shared" si="66"/>
        <v>0</v>
      </c>
      <c r="EL68">
        <f t="shared" si="66"/>
        <v>0</v>
      </c>
      <c r="EM68">
        <f t="shared" si="66"/>
        <v>0</v>
      </c>
      <c r="EN68">
        <f t="shared" si="66"/>
        <v>0</v>
      </c>
      <c r="EO68">
        <f t="shared" si="66"/>
        <v>0</v>
      </c>
      <c r="EP68">
        <f t="shared" si="66"/>
        <v>0</v>
      </c>
      <c r="EQ68">
        <f t="shared" si="66"/>
        <v>0</v>
      </c>
      <c r="ER68">
        <f t="shared" si="66"/>
        <v>0</v>
      </c>
      <c r="ES68">
        <f t="shared" si="66"/>
        <v>0</v>
      </c>
      <c r="ET68">
        <f t="shared" si="66"/>
        <v>0</v>
      </c>
      <c r="EU68">
        <f t="shared" si="66"/>
        <v>0</v>
      </c>
      <c r="EV68">
        <f t="shared" si="66"/>
        <v>0</v>
      </c>
      <c r="EW68">
        <f t="shared" si="66"/>
        <v>0</v>
      </c>
      <c r="EX68">
        <f t="shared" si="66"/>
        <v>0</v>
      </c>
      <c r="EY68">
        <f t="shared" si="66"/>
        <v>0</v>
      </c>
      <c r="EZ68">
        <f t="shared" si="66"/>
        <v>0</v>
      </c>
      <c r="FA68">
        <f t="shared" si="66"/>
        <v>0</v>
      </c>
      <c r="FB68">
        <f t="shared" si="66"/>
        <v>0</v>
      </c>
      <c r="FC68">
        <f t="shared" si="66"/>
        <v>0</v>
      </c>
      <c r="FD68">
        <f t="shared" si="66"/>
        <v>0</v>
      </c>
      <c r="FE68">
        <f t="shared" si="66"/>
        <v>0</v>
      </c>
      <c r="FG68" s="48" t="str">
        <f t="shared" si="27"/>
        <v/>
      </c>
      <c r="FI68" s="1" t="str">
        <f t="shared" si="24"/>
        <v/>
      </c>
      <c r="FJ68">
        <f t="shared" si="25"/>
        <v>60</v>
      </c>
      <c r="FK68">
        <f>FM8-FJ67+1</f>
        <v>-15</v>
      </c>
      <c r="FM68">
        <f>IF(FM67="","",IF($FI67="Y",0,INDEX(Capacity!$S$3:$T$258,MATCH(MOD(INDEX(Capacity!$V$3:$W$258,MATCH(INDEX($J67:$FE67,1,$FJ67),Capacity!$V$3:$V$258,0),2)+FM$9,255),Capacity!$S$3:$S$258,0),2)))</f>
        <v>56</v>
      </c>
      <c r="FN68">
        <f>IF(FN67="","",IF($FI67="Y",0,INDEX(Capacity!$S$3:$T$258,MATCH(MOD(INDEX(Capacity!$V$3:$W$258,MATCH(INDEX($J67:$FE67,1,$FJ67),Capacity!$V$3:$V$258,0),2)+FN$9,255),Capacity!$S$3:$S$258,0),2)))</f>
        <v>141</v>
      </c>
      <c r="FO68">
        <f>IF(FO67="","",IF($FI67="Y",0,INDEX(Capacity!$S$3:$T$258,MATCH(MOD(INDEX(Capacity!$V$3:$W$258,MATCH(INDEX($J67:$FE67,1,$FJ67),Capacity!$V$3:$V$258,0),2)+FO$9,255),Capacity!$S$3:$S$258,0),2)))</f>
        <v>135</v>
      </c>
      <c r="FP68">
        <f>IF(FP67="","",IF($FI67="Y",0,INDEX(Capacity!$S$3:$T$258,MATCH(MOD(INDEX(Capacity!$V$3:$W$258,MATCH(INDEX($J67:$FE67,1,$FJ67),Capacity!$V$3:$V$258,0),2)+FP$9,255),Capacity!$S$3:$S$258,0),2)))</f>
        <v>131</v>
      </c>
      <c r="FQ68">
        <f>IF(FQ67="","",IF($FI67="Y",0,INDEX(Capacity!$S$3:$T$258,MATCH(MOD(INDEX(Capacity!$V$3:$W$258,MATCH(INDEX($J67:$FE67,1,$FJ67),Capacity!$V$3:$V$258,0),2)+FQ$9,255),Capacity!$S$3:$S$258,0),2)))</f>
        <v>128</v>
      </c>
      <c r="FR68">
        <f>IF(FR67="","",IF($FI67="Y",0,INDEX(Capacity!$S$3:$T$258,MATCH(MOD(INDEX(Capacity!$V$3:$W$258,MATCH(INDEX($J67:$FE67,1,$FJ67),Capacity!$V$3:$V$258,0),2)+FR$9,255),Capacity!$S$3:$S$258,0),2)))</f>
        <v>95</v>
      </c>
      <c r="FS68">
        <f>IF(FS67="","",IF($FI67="Y",0,INDEX(Capacity!$S$3:$T$258,MATCH(MOD(INDEX(Capacity!$V$3:$W$258,MATCH(INDEX($J67:$FE67,1,$FJ67),Capacity!$V$3:$V$258,0),2)+FS$9,255),Capacity!$S$3:$S$258,0),2)))</f>
        <v>76</v>
      </c>
      <c r="FT68">
        <f>IF(FT67="","",IF($FI67="Y",0,INDEX(Capacity!$S$3:$T$258,MATCH(MOD(INDEX(Capacity!$V$3:$W$258,MATCH(INDEX($J67:$FE67,1,$FJ67),Capacity!$V$3:$V$258,0),2)+FT$9,255),Capacity!$S$3:$S$258,0),2)))</f>
        <v>116</v>
      </c>
      <c r="FU68">
        <f>IF(FU67="","",IF($FI67="Y",0,INDEX(Capacity!$S$3:$T$258,MATCH(MOD(INDEX(Capacity!$V$3:$W$258,MATCH(INDEX($J67:$FE67,1,$FJ67),Capacity!$V$3:$V$258,0),2)+FU$9,255),Capacity!$S$3:$S$258,0),2)))</f>
        <v>106</v>
      </c>
      <c r="FV68">
        <f>IF(FV67="","",IF($FI67="Y",0,INDEX(Capacity!$S$3:$T$258,MATCH(MOD(INDEX(Capacity!$V$3:$W$258,MATCH(INDEX($J67:$FE67,1,$FJ67),Capacity!$V$3:$V$258,0),2)+FV$9,255),Capacity!$S$3:$S$258,0),2)))</f>
        <v>243</v>
      </c>
      <c r="FW68">
        <f>IF(FW67="","",IF($FI67="Y",0,INDEX(Capacity!$S$3:$T$258,MATCH(MOD(INDEX(Capacity!$V$3:$W$258,MATCH(INDEX($J67:$FE67,1,$FJ67),Capacity!$V$3:$V$258,0),2)+FW$9,255),Capacity!$S$3:$S$258,0),2)))</f>
        <v>207</v>
      </c>
      <c r="FX68" t="str">
        <f>IF(FX67="","",IF($FI67="Y",0,INDEX(Capacity!$S$3:$T$258,MATCH(MOD(INDEX(Capacity!$V$3:$W$258,MATCH(INDEX($J67:$FE67,1,$FJ67),Capacity!$V$3:$V$258,0),2)+FX$9,255),Capacity!$S$3:$S$258,0),2)))</f>
        <v/>
      </c>
      <c r="FY68" t="str">
        <f>IF(FY67="","",IF($FI67="Y",0,INDEX(Capacity!$S$3:$T$258,MATCH(MOD(INDEX(Capacity!$V$3:$W$258,MATCH(INDEX($J67:$FE67,1,$FJ67),Capacity!$V$3:$V$258,0),2)+FY$9,255),Capacity!$S$3:$S$258,0),2)))</f>
        <v/>
      </c>
      <c r="FZ68" t="str">
        <f>IF(FZ67="","",IF($FI67="Y",0,INDEX(Capacity!$S$3:$T$258,MATCH(MOD(INDEX(Capacity!$V$3:$W$258,MATCH(INDEX($J67:$FE67,1,$FJ67),Capacity!$V$3:$V$258,0),2)+FZ$9,255),Capacity!$S$3:$S$258,0),2)))</f>
        <v/>
      </c>
      <c r="GA68" t="str">
        <f>IF(GA67="","",IF($FI67="Y",0,INDEX(Capacity!$S$3:$T$258,MATCH(MOD(INDEX(Capacity!$V$3:$W$258,MATCH(INDEX($J67:$FE67,1,$FJ67),Capacity!$V$3:$V$258,0),2)+GA$9,255),Capacity!$S$3:$S$258,0),2)))</f>
        <v/>
      </c>
      <c r="GB68" t="str">
        <f>IF(GB67="","",IF($FI67="Y",0,INDEX(Capacity!$S$3:$T$258,MATCH(MOD(INDEX(Capacity!$V$3:$W$258,MATCH(INDEX($J67:$FE67,1,$FJ67),Capacity!$V$3:$V$258,0),2)+GB$9,255),Capacity!$S$3:$S$258,0),2)))</f>
        <v/>
      </c>
      <c r="GC68" t="str">
        <f>IF(GC67="","",IF($FI67="Y",0,INDEX(Capacity!$S$3:$T$258,MATCH(MOD(INDEX(Capacity!$V$3:$W$258,MATCH(INDEX($J67:$FE67,1,$FJ67),Capacity!$V$3:$V$258,0),2)+GC$9,255),Capacity!$S$3:$S$258,0),2)))</f>
        <v/>
      </c>
      <c r="GD68" t="str">
        <f>IF(GD67="","",IF($FI67="Y",0,INDEX(Capacity!$S$3:$T$258,MATCH(MOD(INDEX(Capacity!$V$3:$W$258,MATCH(INDEX($J67:$FE67,1,$FJ67),Capacity!$V$3:$V$258,0),2)+GD$9,255),Capacity!$S$3:$S$258,0),2)))</f>
        <v/>
      </c>
      <c r="GE68" t="str">
        <f>IF(GE67="","",IF($FI67="Y",0,INDEX(Capacity!$S$3:$T$258,MATCH(MOD(INDEX(Capacity!$V$3:$W$258,MATCH(INDEX($J67:$FE67,1,$FJ67),Capacity!$V$3:$V$258,0),2)+GE$9,255),Capacity!$S$3:$S$258,0),2)))</f>
        <v/>
      </c>
      <c r="GF68" t="str">
        <f>IF(GF67="","",IF($FI67="Y",0,INDEX(Capacity!$S$3:$T$258,MATCH(MOD(INDEX(Capacity!$V$3:$W$258,MATCH(INDEX($J67:$FE67,1,$FJ67),Capacity!$V$3:$V$258,0),2)+GF$9,255),Capacity!$S$3:$S$258,0),2)))</f>
        <v/>
      </c>
      <c r="GG68" t="str">
        <f>IF(GG67="","",IF($FI67="Y",0,INDEX(Capacity!$S$3:$T$258,MATCH(MOD(INDEX(Capacity!$V$3:$W$258,MATCH(INDEX($J67:$FE67,1,$FJ67),Capacity!$V$3:$V$258,0),2)+GG$9,255),Capacity!$S$3:$S$258,0),2)))</f>
        <v/>
      </c>
      <c r="GH68" t="str">
        <f>IF(GH67="","",IF($FI67="Y",0,INDEX(Capacity!$S$3:$T$258,MATCH(MOD(INDEX(Capacity!$V$3:$W$258,MATCH(INDEX($J67:$FE67,1,$FJ67),Capacity!$V$3:$V$258,0),2)+GH$9,255),Capacity!$S$3:$S$258,0),2)))</f>
        <v/>
      </c>
      <c r="GI68" t="str">
        <f>IF(GI67="","",IF($FI67="Y",0,INDEX(Capacity!$S$3:$T$258,MATCH(MOD(INDEX(Capacity!$V$3:$W$258,MATCH(INDEX($J67:$FE67,1,$FJ67),Capacity!$V$3:$V$258,0),2)+GI$9,255),Capacity!$S$3:$S$258,0),2)))</f>
        <v/>
      </c>
      <c r="GJ68" t="str">
        <f>IF(GJ67="","",IF($FI67="Y",0,INDEX(Capacity!$S$3:$T$258,MATCH(MOD(INDEX(Capacity!$V$3:$W$258,MATCH(INDEX($J67:$FE67,1,$FJ67),Capacity!$V$3:$V$258,0),2)+GJ$9,255),Capacity!$S$3:$S$258,0),2)))</f>
        <v/>
      </c>
      <c r="GK68" t="str">
        <f>IF(GK67="","",IF($FI67="Y",0,INDEX(Capacity!$S$3:$T$258,MATCH(MOD(INDEX(Capacity!$V$3:$W$258,MATCH(INDEX($J67:$FE67,1,$FJ67),Capacity!$V$3:$V$258,0),2)+GK$9,255),Capacity!$S$3:$S$258,0),2)))</f>
        <v/>
      </c>
      <c r="GL68" t="str">
        <f>IF(GL67="","",IF($FI67="Y",0,INDEX(Capacity!$S$3:$T$258,MATCH(MOD(INDEX(Capacity!$V$3:$W$258,MATCH(INDEX($J67:$FE67,1,$FJ67),Capacity!$V$3:$V$258,0),2)+GL$9,255),Capacity!$S$3:$S$258,0),2)))</f>
        <v/>
      </c>
      <c r="GM68" t="str">
        <f>IF(GM67="","",IF($FI67="Y",0,INDEX(Capacity!$S$3:$T$258,MATCH(MOD(INDEX(Capacity!$V$3:$W$258,MATCH(INDEX($J67:$FE67,1,$FJ67),Capacity!$V$3:$V$258,0),2)+GM$9,255),Capacity!$S$3:$S$258,0),2)))</f>
        <v/>
      </c>
      <c r="GN68" t="str">
        <f>IF(GN67="","",IF($FI67="Y",0,INDEX(Capacity!$S$3:$T$258,MATCH(MOD(INDEX(Capacity!$V$3:$W$258,MATCH(INDEX($J67:$FE67,1,$FJ67),Capacity!$V$3:$V$258,0),2)+GN$9,255),Capacity!$S$3:$S$258,0),2)))</f>
        <v/>
      </c>
      <c r="GO68" t="str">
        <f>IF(GO67="","",IF($FI67="Y",0,INDEX(Capacity!$S$3:$T$258,MATCH(MOD(INDEX(Capacity!$V$3:$W$258,MATCH(INDEX($J67:$FE67,1,$FJ67),Capacity!$V$3:$V$258,0),2)+GO$9,255),Capacity!$S$3:$S$258,0),2)))</f>
        <v/>
      </c>
      <c r="GP68" t="str">
        <f>IF(GP67="","",IF($FI67="Y",0,INDEX(Capacity!$S$3:$T$258,MATCH(MOD(INDEX(Capacity!$V$3:$W$258,MATCH(INDEX($J67:$FE67,1,$FJ67),Capacity!$V$3:$V$258,0),2)+GP$9,255),Capacity!$S$3:$S$258,0),2)))</f>
        <v/>
      </c>
      <c r="GQ68" t="str">
        <f>IF(GQ67="","",IF($FI67="Y",0,INDEX(Capacity!$S$3:$T$258,MATCH(MOD(INDEX(Capacity!$V$3:$W$258,MATCH(INDEX($J67:$FE67,1,$FJ67),Capacity!$V$3:$V$258,0),2)+GQ$9,255),Capacity!$S$3:$S$258,0),2)))</f>
        <v/>
      </c>
      <c r="GR68" t="str">
        <f>IF(GR67="","",IF($FI67="Y",0,INDEX(Capacity!$S$3:$T$258,MATCH(MOD(INDEX(Capacity!$V$3:$W$258,MATCH(INDEX($J67:$FE67,1,$FJ67),Capacity!$V$3:$V$258,0),2)+GR$9,255),Capacity!$S$3:$S$258,0),2)))</f>
        <v/>
      </c>
      <c r="GS68" t="str">
        <f>IF(GS67="","",IF($FI67="Y",0,INDEX(Capacity!$S$3:$T$258,MATCH(MOD(INDEX(Capacity!$V$3:$W$258,MATCH(INDEX($J67:$FE67,1,$FJ67),Capacity!$V$3:$V$258,0),2)+GS$9,255),Capacity!$S$3:$S$258,0),2)))</f>
        <v/>
      </c>
      <c r="GT68" t="str">
        <f>IF(GT67="","",IF($FI67="Y",0,INDEX(Capacity!$S$3:$T$258,MATCH(MOD(INDEX(Capacity!$V$3:$W$258,MATCH(INDEX($J67:$FE67,1,$FJ67),Capacity!$V$3:$V$258,0),2)+GT$9,255),Capacity!$S$3:$S$258,0),2)))</f>
        <v/>
      </c>
      <c r="GU68" t="str">
        <f>IF(GU67="","",IF($FI67="Y",0,INDEX(Capacity!$S$3:$T$258,MATCH(MOD(INDEX(Capacity!$V$3:$W$258,MATCH(INDEX($J67:$FE67,1,$FJ67),Capacity!$V$3:$V$258,0),2)+GU$9,255),Capacity!$S$3:$S$258,0),2)))</f>
        <v/>
      </c>
      <c r="GV68" t="str">
        <f>IF(GV67="","",IF($FI67="Y",0,INDEX(Capacity!$S$3:$T$258,MATCH(MOD(INDEX(Capacity!$V$3:$W$258,MATCH(INDEX($J67:$FE67,1,$FJ67),Capacity!$V$3:$V$258,0),2)+GV$9,255),Capacity!$S$3:$S$258,0),2)))</f>
        <v/>
      </c>
      <c r="GW68" t="str">
        <f>IF(GW67="","",IF($FI67="Y",0,INDEX(Capacity!$S$3:$T$258,MATCH(MOD(INDEX(Capacity!$V$3:$W$258,MATCH(INDEX($J67:$FE67,1,$FJ67),Capacity!$V$3:$V$258,0),2)+GW$9,255),Capacity!$S$3:$S$258,0),2)))</f>
        <v/>
      </c>
      <c r="GX68" t="str">
        <f>IF(GX67="","",IF($FI67="Y",0,INDEX(Capacity!$S$3:$T$258,MATCH(MOD(INDEX(Capacity!$V$3:$W$258,MATCH(INDEX($J67:$FE67,1,$FJ67),Capacity!$V$3:$V$258,0),2)+GX$9,255),Capacity!$S$3:$S$258,0),2)))</f>
        <v/>
      </c>
      <c r="GY68" t="str">
        <f>IF(GY67="","",IF($FI67="Y",0,INDEX(Capacity!$S$3:$T$258,MATCH(MOD(INDEX(Capacity!$V$3:$W$258,MATCH(INDEX($J67:$FE67,1,$FJ67),Capacity!$V$3:$V$258,0),2)+GY$9,255),Capacity!$S$3:$S$258,0),2)))</f>
        <v/>
      </c>
      <c r="GZ68" t="str">
        <f>IF(GZ67="","",IF($FI67="Y",0,INDEX(Capacity!$S$3:$T$258,MATCH(MOD(INDEX(Capacity!$V$3:$W$258,MATCH(INDEX($J67:$FE67,1,$FJ67),Capacity!$V$3:$V$258,0),2)+GZ$9,255),Capacity!$S$3:$S$258,0),2)))</f>
        <v/>
      </c>
      <c r="HA68" t="str">
        <f>IF(HA67="","",IF($FI67="Y",0,INDEX(Capacity!$S$3:$T$258,MATCH(MOD(INDEX(Capacity!$V$3:$W$258,MATCH(INDEX($J67:$FE67,1,$FJ67),Capacity!$V$3:$V$258,0),2)+HA$9,255),Capacity!$S$3:$S$258,0),2)))</f>
        <v/>
      </c>
      <c r="HB68" t="str">
        <f>IF(HB67="","",IF($FI67="Y",0,INDEX(Capacity!$S$3:$T$258,MATCH(MOD(INDEX(Capacity!$V$3:$W$258,MATCH(INDEX($J67:$FE67,1,$FJ67),Capacity!$V$3:$V$258,0),2)+HB$9,255),Capacity!$S$3:$S$258,0),2)))</f>
        <v/>
      </c>
      <c r="HC68" t="str">
        <f>IF(HC67="","",IF($FI67="Y",0,INDEX(Capacity!$S$3:$T$258,MATCH(MOD(INDEX(Capacity!$V$3:$W$258,MATCH(INDEX($J67:$FE67,1,$FJ67),Capacity!$V$3:$V$258,0),2)+HC$9,255),Capacity!$S$3:$S$258,0),2)))</f>
        <v/>
      </c>
      <c r="HD68" t="str">
        <f>IF(HD67="","",IF($FI67="Y",0,INDEX(Capacity!$S$3:$T$258,MATCH(MOD(INDEX(Capacity!$V$3:$W$258,MATCH(INDEX($J67:$FE67,1,$FJ67),Capacity!$V$3:$V$258,0),2)+HD$9,255),Capacity!$S$3:$S$258,0),2)))</f>
        <v/>
      </c>
      <c r="HE68" t="str">
        <f>IF(HE67="","",IF($FI67="Y",0,INDEX(Capacity!$S$3:$T$258,MATCH(MOD(INDEX(Capacity!$V$3:$W$258,MATCH(INDEX($J67:$FE67,1,$FJ67),Capacity!$V$3:$V$258,0),2)+HE$9,255),Capacity!$S$3:$S$258,0),2)))</f>
        <v/>
      </c>
      <c r="HF68" t="str">
        <f>IF(HF67="","",IF($FI67="Y",0,INDEX(Capacity!$S$3:$T$258,MATCH(MOD(INDEX(Capacity!$V$3:$W$258,MATCH(INDEX($J67:$FE67,1,$FJ67),Capacity!$V$3:$V$258,0),2)+HF$9,255),Capacity!$S$3:$S$258,0),2)))</f>
        <v/>
      </c>
      <c r="HG68" t="str">
        <f>IF(HG67="","",IF($FI67="Y",0,INDEX(Capacity!$S$3:$T$258,MATCH(MOD(INDEX(Capacity!$V$3:$W$258,MATCH(INDEX($J67:$FE67,1,$FJ67),Capacity!$V$3:$V$258,0),2)+HG$9,255),Capacity!$S$3:$S$258,0),2)))</f>
        <v/>
      </c>
      <c r="HH68" t="str">
        <f>IF(HH67="","",IF($FI67="Y",0,INDEX(Capacity!$S$3:$T$258,MATCH(MOD(INDEX(Capacity!$V$3:$W$258,MATCH(INDEX($J67:$FE67,1,$FJ67),Capacity!$V$3:$V$258,0),2)+HH$9,255),Capacity!$S$3:$S$258,0),2)))</f>
        <v/>
      </c>
      <c r="HI68" t="str">
        <f>IF(HI67="","",IF($FI67="Y",0,INDEX(Capacity!$S$3:$T$258,MATCH(MOD(INDEX(Capacity!$V$3:$W$258,MATCH(INDEX($J67:$FE67,1,$FJ67),Capacity!$V$3:$V$258,0),2)+HI$9,255),Capacity!$S$3:$S$258,0),2)))</f>
        <v/>
      </c>
      <c r="HJ68" t="str">
        <f>IF(HJ67="","",IF($FI67="Y",0,INDEX(Capacity!$S$3:$T$258,MATCH(MOD(INDEX(Capacity!$V$3:$W$258,MATCH(INDEX($J67:$FE67,1,$FJ67),Capacity!$V$3:$V$258,0),2)+HJ$9,255),Capacity!$S$3:$S$258,0),2)))</f>
        <v/>
      </c>
      <c r="HK68" t="str">
        <f>IF(HK67="","",IF($FI67="Y",0,INDEX(Capacity!$S$3:$T$258,MATCH(MOD(INDEX(Capacity!$V$3:$W$258,MATCH(INDEX($J67:$FE67,1,$FJ67),Capacity!$V$3:$V$258,0),2)+HK$9,255),Capacity!$S$3:$S$258,0),2)))</f>
        <v/>
      </c>
      <c r="HL68" t="str">
        <f>IF(HL67="","",IF($FI67="Y",0,INDEX(Capacity!$S$3:$T$258,MATCH(MOD(INDEX(Capacity!$V$3:$W$258,MATCH(INDEX($J67:$FE67,1,$FJ67),Capacity!$V$3:$V$258,0),2)+HL$9,255),Capacity!$S$3:$S$258,0),2)))</f>
        <v/>
      </c>
      <c r="HM68" t="str">
        <f>IF(HM67="","",IF($FI67="Y",0,INDEX(Capacity!$S$3:$T$258,MATCH(MOD(INDEX(Capacity!$V$3:$W$258,MATCH(INDEX($J67:$FE67,1,$FJ67),Capacity!$V$3:$V$258,0),2)+HM$9,255),Capacity!$S$3:$S$258,0),2)))</f>
        <v/>
      </c>
      <c r="HN68" t="str">
        <f>IF(HN67="","",IF($FI67="Y",0,INDEX(Capacity!$S$3:$T$258,MATCH(MOD(INDEX(Capacity!$V$3:$W$258,MATCH(INDEX($J67:$FE67,1,$FJ67),Capacity!$V$3:$V$258,0),2)+HN$9,255),Capacity!$S$3:$S$258,0),2)))</f>
        <v/>
      </c>
      <c r="HO68" t="str">
        <f>IF(HO67="","",IF($FI67="Y",0,INDEX(Capacity!$S$3:$T$258,MATCH(MOD(INDEX(Capacity!$V$3:$W$258,MATCH(INDEX($J67:$FE67,1,$FJ67),Capacity!$V$3:$V$258,0),2)+HO$9,255),Capacity!$S$3:$S$258,0),2)))</f>
        <v/>
      </c>
      <c r="HP68" t="str">
        <f>IF(HP67="","",IF($FI67="Y",0,INDEX(Capacity!$S$3:$T$258,MATCH(MOD(INDEX(Capacity!$V$3:$W$258,MATCH(INDEX($J67:$FE67,1,$FJ67),Capacity!$V$3:$V$258,0),2)+HP$9,255),Capacity!$S$3:$S$258,0),2)))</f>
        <v/>
      </c>
      <c r="HQ68" t="str">
        <f>IF(HQ67="","",IF($FI67="Y",0,INDEX(Capacity!$S$3:$T$258,MATCH(MOD(INDEX(Capacity!$V$3:$W$258,MATCH(INDEX($J67:$FE67,1,$FJ67),Capacity!$V$3:$V$258,0),2)+HQ$9,255),Capacity!$S$3:$S$258,0),2)))</f>
        <v/>
      </c>
      <c r="HR68" t="str">
        <f>IF(HR67="","",IF($FI67="Y",0,INDEX(Capacity!$S$3:$T$258,MATCH(MOD(INDEX(Capacity!$V$3:$W$258,MATCH(INDEX($J67:$FE67,1,$FJ67),Capacity!$V$3:$V$258,0),2)+HR$9,255),Capacity!$S$3:$S$258,0),2)))</f>
        <v/>
      </c>
      <c r="HS68" t="str">
        <f>IF(HS67="","",IF($FI67="Y",0,INDEX(Capacity!$S$3:$T$258,MATCH(MOD(INDEX(Capacity!$V$3:$W$258,MATCH(INDEX($J67:$FE67,1,$FJ67),Capacity!$V$3:$V$258,0),2)+HS$9,255),Capacity!$S$3:$S$258,0),2)))</f>
        <v/>
      </c>
      <c r="HT68" t="str">
        <f>IF(HT67="","",IF($FI67="Y",0,INDEX(Capacity!$S$3:$T$258,MATCH(MOD(INDEX(Capacity!$V$3:$W$258,MATCH(INDEX($J67:$FE67,1,$FJ67),Capacity!$V$3:$V$258,0),2)+HT$9,255),Capacity!$S$3:$S$258,0),2)))</f>
        <v/>
      </c>
      <c r="HU68" t="str">
        <f>IF(HU67="","",IF($FI67="Y",0,INDEX(Capacity!$S$3:$T$258,MATCH(MOD(INDEX(Capacity!$V$3:$W$258,MATCH(INDEX($J67:$FE67,1,$FJ67),Capacity!$V$3:$V$258,0),2)+HU$9,255),Capacity!$S$3:$S$258,0),2)))</f>
        <v/>
      </c>
      <c r="HV68" t="str">
        <f>IF(HV67="","",IF($FI67="Y",0,INDEX(Capacity!$S$3:$T$258,MATCH(MOD(INDEX(Capacity!$V$3:$W$258,MATCH(INDEX($J67:$FE67,1,$FJ67),Capacity!$V$3:$V$258,0),2)+HV$9,255),Capacity!$S$3:$S$258,0),2)))</f>
        <v/>
      </c>
      <c r="HW68" t="str">
        <f>IF(HW67="","",IF($FI67="Y",0,INDEX(Capacity!$S$3:$T$258,MATCH(MOD(INDEX(Capacity!$V$3:$W$258,MATCH(INDEX($J67:$FE67,1,$FJ67),Capacity!$V$3:$V$258,0),2)+HW$9,255),Capacity!$S$3:$S$258,0),2)))</f>
        <v/>
      </c>
      <c r="HX68" t="str">
        <f>IF(HX67="","",IF($FI67="Y",0,INDEX(Capacity!$S$3:$T$258,MATCH(MOD(INDEX(Capacity!$V$3:$W$258,MATCH(INDEX($J67:$FE67,1,$FJ67),Capacity!$V$3:$V$258,0),2)+HX$9,255),Capacity!$S$3:$S$258,0),2)))</f>
        <v/>
      </c>
      <c r="HY68" t="str">
        <f>IF(HY67="","",IF($FI67="Y",0,INDEX(Capacity!$S$3:$T$258,MATCH(MOD(INDEX(Capacity!$V$3:$W$258,MATCH(INDEX($J67:$FE67,1,$FJ67),Capacity!$V$3:$V$258,0),2)+HY$9,255),Capacity!$S$3:$S$258,0),2)))</f>
        <v/>
      </c>
      <c r="HZ68" t="str">
        <f>IF(HZ67="","",IF($FI67="Y",0,INDEX(Capacity!$S$3:$T$258,MATCH(MOD(INDEX(Capacity!$V$3:$W$258,MATCH(INDEX($J67:$FE67,1,$FJ67),Capacity!$V$3:$V$258,0),2)+HZ$9,255),Capacity!$S$3:$S$258,0),2)))</f>
        <v/>
      </c>
      <c r="IA68" t="str">
        <f>IF(IA67="","",IF($FI67="Y",0,INDEX(Capacity!$S$3:$T$258,MATCH(MOD(INDEX(Capacity!$V$3:$W$258,MATCH(INDEX($J67:$FE67,1,$FJ67),Capacity!$V$3:$V$258,0),2)+IA$9,255),Capacity!$S$3:$S$258,0),2)))</f>
        <v/>
      </c>
      <c r="IB68" t="str">
        <f>IF(IB67="","",IF($FI67="Y",0,INDEX(Capacity!$S$3:$T$258,MATCH(MOD(INDEX(Capacity!$V$3:$W$258,MATCH(INDEX($J67:$FE67,1,$FJ67),Capacity!$V$3:$V$258,0),2)+IB$9,255),Capacity!$S$3:$S$258,0),2)))</f>
        <v/>
      </c>
      <c r="IC68" t="str">
        <f>IF(IC67="","",IF($FI67="Y",0,INDEX(Capacity!$S$3:$T$258,MATCH(MOD(INDEX(Capacity!$V$3:$W$258,MATCH(INDEX($J67:$FE67,1,$FJ67),Capacity!$V$3:$V$258,0),2)+IC$9,255),Capacity!$S$3:$S$258,0),2)))</f>
        <v/>
      </c>
      <c r="ID68" t="str">
        <f>IF(ID67="","",IF($FI67="Y",0,INDEX(Capacity!$S$3:$T$258,MATCH(MOD(INDEX(Capacity!$V$3:$W$258,MATCH(INDEX($J67:$FE67,1,$FJ67),Capacity!$V$3:$V$258,0),2)+ID$9,255),Capacity!$S$3:$S$258,0),2)))</f>
        <v/>
      </c>
      <c r="IE68" t="str">
        <f>IF(IE67="","",IF($FI67="Y",0,INDEX(Capacity!$S$3:$T$258,MATCH(MOD(INDEX(Capacity!$V$3:$W$258,MATCH(INDEX($J67:$FE67,1,$FJ67),Capacity!$V$3:$V$258,0),2)+IE$9,255),Capacity!$S$3:$S$258,0),2)))</f>
        <v/>
      </c>
      <c r="IF68" t="str">
        <f>IF(IF67="","",IF($FI67="Y",0,INDEX(Capacity!$S$3:$T$258,MATCH(MOD(INDEX(Capacity!$V$3:$W$258,MATCH(INDEX($J67:$FE67,1,$FJ67),Capacity!$V$3:$V$258,0),2)+IF$9,255),Capacity!$S$3:$S$258,0),2)))</f>
        <v/>
      </c>
      <c r="IG68" t="str">
        <f>IF(IG67="","",IF($FI67="Y",0,INDEX(Capacity!$S$3:$T$258,MATCH(MOD(INDEX(Capacity!$V$3:$W$258,MATCH(INDEX($J67:$FE67,1,$FJ67),Capacity!$V$3:$V$258,0),2)+IG$9,255),Capacity!$S$3:$S$258,0),2)))</f>
        <v/>
      </c>
      <c r="IH68" t="str">
        <f>IF(IH67="","",IF($FI67="Y",0,INDEX(Capacity!$S$3:$T$258,MATCH(MOD(INDEX(Capacity!$V$3:$W$258,MATCH(INDEX($J67:$FE67,1,$FJ67),Capacity!$V$3:$V$258,0),2)+IH$9,255),Capacity!$S$3:$S$258,0),2)))</f>
        <v/>
      </c>
      <c r="II68" t="str">
        <f>IF(II67="","",IF($FI67="Y",0,INDEX(Capacity!$S$3:$T$258,MATCH(MOD(INDEX(Capacity!$V$3:$W$258,MATCH(INDEX($J67:$FE67,1,$FJ67),Capacity!$V$3:$V$258,0),2)+II$9,255),Capacity!$S$3:$S$258,0),2)))</f>
        <v/>
      </c>
      <c r="IJ68" t="str">
        <f>IF(IJ67="","",IF($FI67="Y",0,INDEX(Capacity!$S$3:$T$258,MATCH(MOD(INDEX(Capacity!$V$3:$W$258,MATCH(INDEX($J67:$FE67,1,$FJ67),Capacity!$V$3:$V$258,0),2)+IJ$9,255),Capacity!$S$3:$S$258,0),2)))</f>
        <v/>
      </c>
      <c r="IK68" t="str">
        <f>IF(IK67="","",IF($FI67="Y",0,INDEX(Capacity!$S$3:$T$258,MATCH(MOD(INDEX(Capacity!$V$3:$W$258,MATCH(INDEX($J67:$FE67,1,$FJ67),Capacity!$V$3:$V$258,0),2)+IK$9,255),Capacity!$S$3:$S$258,0),2)))</f>
        <v/>
      </c>
      <c r="IL68" t="str">
        <f>IF(IL67="","",IF($FI67="Y",0,INDEX(Capacity!$S$3:$T$258,MATCH(MOD(INDEX(Capacity!$V$3:$W$258,MATCH(INDEX($J67:$FE67,1,$FJ67),Capacity!$V$3:$V$258,0),2)+IL$9,255),Capacity!$S$3:$S$258,0),2)))</f>
        <v/>
      </c>
      <c r="IM68" t="str">
        <f>IF(IM67="","",IF($FI67="Y",0,INDEX(Capacity!$S$3:$T$258,MATCH(MOD(INDEX(Capacity!$V$3:$W$258,MATCH(INDEX($J67:$FE67,1,$FJ67),Capacity!$V$3:$V$258,0),2)+IM$9,255),Capacity!$S$3:$S$258,0),2)))</f>
        <v/>
      </c>
      <c r="IN68" t="str">
        <f>IF(IN67="","",IF($FI67="Y",0,INDEX(Capacity!$S$3:$T$258,MATCH(MOD(INDEX(Capacity!$V$3:$W$258,MATCH(INDEX($J67:$FE67,1,$FJ67),Capacity!$V$3:$V$258,0),2)+IN$9,255),Capacity!$S$3:$S$258,0),2)))</f>
        <v/>
      </c>
      <c r="IO68" t="str">
        <f>IF(IO67="","",IF($FI67="Y",0,INDEX(Capacity!$S$3:$T$258,MATCH(MOD(INDEX(Capacity!$V$3:$W$258,MATCH(INDEX($J67:$FE67,1,$FJ67),Capacity!$V$3:$V$258,0),2)+IO$9,255),Capacity!$S$3:$S$258,0),2)))</f>
        <v/>
      </c>
      <c r="IP68" t="str">
        <f>IF(IP67="","",IF($FI67="Y",0,INDEX(Capacity!$S$3:$T$258,MATCH(MOD(INDEX(Capacity!$V$3:$W$258,MATCH(INDEX($J67:$FE67,1,$FJ67),Capacity!$V$3:$V$258,0),2)+IP$9,255),Capacity!$S$3:$S$258,0),2)))</f>
        <v/>
      </c>
      <c r="IQ68" t="str">
        <f>IF(IQ67="","",IF($FI67="Y",0,INDEX(Capacity!$S$3:$T$258,MATCH(MOD(INDEX(Capacity!$V$3:$W$258,MATCH(INDEX($J67:$FE67,1,$FJ67),Capacity!$V$3:$V$258,0),2)+IQ$9,255),Capacity!$S$3:$S$258,0),2)))</f>
        <v/>
      </c>
      <c r="IR68" t="str">
        <f>IF(IR67="","",IF($FI67="Y",0,INDEX(Capacity!$S$3:$T$258,MATCH(MOD(INDEX(Capacity!$V$3:$W$258,MATCH(INDEX($J67:$FE67,1,$FJ67),Capacity!$V$3:$V$258,0),2)+IR$9,255),Capacity!$S$3:$S$258,0),2)))</f>
        <v/>
      </c>
      <c r="IS68" t="str">
        <f>IF(IS67="","",IF($FI67="Y",0,INDEX(Capacity!$S$3:$T$258,MATCH(MOD(INDEX(Capacity!$V$3:$W$258,MATCH(INDEX($J67:$FE67,1,$FJ67),Capacity!$V$3:$V$258,0),2)+IS$9,255),Capacity!$S$3:$S$258,0),2)))</f>
        <v/>
      </c>
      <c r="IT68" t="str">
        <f>IF(IT67="","",IF($FI67="Y",0,INDEX(Capacity!$S$3:$T$258,MATCH(MOD(INDEX(Capacity!$V$3:$W$258,MATCH(INDEX($J67:$FE67,1,$FJ67),Capacity!$V$3:$V$258,0),2)+IT$9,255),Capacity!$S$3:$S$258,0),2)))</f>
        <v/>
      </c>
      <c r="IU68" t="str">
        <f>IF(IU67="","",IF($FI67="Y",0,INDEX(Capacity!$S$3:$T$258,MATCH(MOD(INDEX(Capacity!$V$3:$W$258,MATCH(INDEX($J67:$FE67,1,$FJ67),Capacity!$V$3:$V$258,0),2)+IU$9,255),Capacity!$S$3:$S$258,0),2)))</f>
        <v/>
      </c>
      <c r="IV68" t="str">
        <f>IF(IV67="","",IF($FI67="Y",0,INDEX(Capacity!$S$3:$T$258,MATCH(MOD(INDEX(Capacity!$V$3:$W$258,MATCH(INDEX($J67:$FE67,1,$FJ67),Capacity!$V$3:$V$258,0),2)+IV$9,255),Capacity!$S$3:$S$258,0),2)))</f>
        <v/>
      </c>
      <c r="IW68" t="str">
        <f>IF(IW67="","",IF($FI67="Y",0,INDEX(Capacity!$S$3:$T$258,MATCH(MOD(INDEX(Capacity!$V$3:$W$258,MATCH(INDEX($J67:$FE67,1,$FJ67),Capacity!$V$3:$V$258,0),2)+IW$9,255),Capacity!$S$3:$S$258,0),2)))</f>
        <v/>
      </c>
      <c r="IX68" t="str">
        <f>IF(IX67="","",IF($FI67="Y",0,INDEX(Capacity!$S$3:$T$258,MATCH(MOD(INDEX(Capacity!$V$3:$W$258,MATCH(INDEX($J67:$FE67,1,$FJ67),Capacity!$V$3:$V$258,0),2)+IX$9,255),Capacity!$S$3:$S$258,0),2)))</f>
        <v/>
      </c>
      <c r="IY68" t="str">
        <f>IF(IY67="","",IF($FI67="Y",0,INDEX(Capacity!$S$3:$T$258,MATCH(MOD(INDEX(Capacity!$V$3:$W$258,MATCH(INDEX($J67:$FE67,1,$FJ67),Capacity!$V$3:$V$258,0),2)+IY$9,255),Capacity!$S$3:$S$258,0),2)))</f>
        <v/>
      </c>
      <c r="IZ68" t="str">
        <f>IF(IZ67="","",IF($FI67="Y",0,INDEX(Capacity!$S$3:$T$258,MATCH(MOD(INDEX(Capacity!$V$3:$W$258,MATCH(INDEX($J67:$FE67,1,$FJ67),Capacity!$V$3:$V$258,0),2)+IZ$9,255),Capacity!$S$3:$S$258,0),2)))</f>
        <v/>
      </c>
      <c r="JA68" t="str">
        <f>IF(JA67="","",IF($FI67="Y",0,INDEX(Capacity!$S$3:$T$258,MATCH(MOD(INDEX(Capacity!$V$3:$W$258,MATCH(INDEX($J67:$FE67,1,$FJ67),Capacity!$V$3:$V$258,0),2)+JA$9,255),Capacity!$S$3:$S$258,0),2)))</f>
        <v/>
      </c>
      <c r="JB68" t="str">
        <f>IF(JB67="","",IF($FI67="Y",0,INDEX(Capacity!$S$3:$T$258,MATCH(MOD(INDEX(Capacity!$V$3:$W$258,MATCH(INDEX($J67:$FE67,1,$FJ67),Capacity!$V$3:$V$258,0),2)+JB$9,255),Capacity!$S$3:$S$258,0),2)))</f>
        <v/>
      </c>
      <c r="JC68" t="str">
        <f>IF(JC67="","",IF($FI67="Y",0,INDEX(Capacity!$S$3:$T$258,MATCH(MOD(INDEX(Capacity!$V$3:$W$258,MATCH(INDEX($J67:$FE67,1,$FJ67),Capacity!$V$3:$V$258,0),2)+JC$9,255),Capacity!$S$3:$S$258,0),2)))</f>
        <v/>
      </c>
      <c r="JD68" t="str">
        <f>IF(JD67="","",IF($FI67="Y",0,INDEX(Capacity!$S$3:$T$258,MATCH(MOD(INDEX(Capacity!$V$3:$W$258,MATCH(INDEX($J67:$FE67,1,$FJ67),Capacity!$V$3:$V$258,0),2)+JD$9,255),Capacity!$S$3:$S$258,0),2)))</f>
        <v/>
      </c>
      <c r="JE68" t="str">
        <f>IF(JE67="","",IF($FI67="Y",0,INDEX(Capacity!$S$3:$T$258,MATCH(MOD(INDEX(Capacity!$V$3:$W$258,MATCH(INDEX($J67:$FE67,1,$FJ67),Capacity!$V$3:$V$258,0),2)+JE$9,255),Capacity!$S$3:$S$258,0),2)))</f>
        <v/>
      </c>
      <c r="JF68" t="str">
        <f>IF(JF67="","",IF($FI67="Y",0,INDEX(Capacity!$S$3:$T$258,MATCH(MOD(INDEX(Capacity!$V$3:$W$258,MATCH(INDEX($J67:$FE67,1,$FJ67),Capacity!$V$3:$V$258,0),2)+JF$9,255),Capacity!$S$3:$S$258,0),2)))</f>
        <v/>
      </c>
      <c r="JG68" t="str">
        <f>IF(JG67="","",IF($FI67="Y",0,INDEX(Capacity!$S$3:$T$258,MATCH(MOD(INDEX(Capacity!$V$3:$W$258,MATCH(INDEX($J67:$FE67,1,$FJ67),Capacity!$V$3:$V$258,0),2)+JG$9,255),Capacity!$S$3:$S$258,0),2)))</f>
        <v/>
      </c>
      <c r="JH68" t="str">
        <f>IF(JH67="","",IF($FI67="Y",0,INDEX(Capacity!$S$3:$T$258,MATCH(MOD(INDEX(Capacity!$V$3:$W$258,MATCH(INDEX($J67:$FE67,1,$FJ67),Capacity!$V$3:$V$258,0),2)+JH$9,255),Capacity!$S$3:$S$258,0),2)))</f>
        <v/>
      </c>
      <c r="JI68" t="str">
        <f>IF(JI67="","",IF($FI67="Y",0,INDEX(Capacity!$S$3:$T$258,MATCH(MOD(INDEX(Capacity!$V$3:$W$258,MATCH(INDEX($J67:$FE67,1,$FJ67),Capacity!$V$3:$V$258,0),2)+JI$9,255),Capacity!$S$3:$S$258,0),2)))</f>
        <v/>
      </c>
      <c r="JJ68" t="str">
        <f>IF(JJ67="","",IF($FI67="Y",0,INDEX(Capacity!$S$3:$T$258,MATCH(MOD(INDEX(Capacity!$V$3:$W$258,MATCH(INDEX($J67:$FE67,1,$FJ67),Capacity!$V$3:$V$258,0),2)+JJ$9,255),Capacity!$S$3:$S$258,0),2)))</f>
        <v/>
      </c>
      <c r="JK68" t="str">
        <f>IF(JK67="","",IF($FI67="Y",0,INDEX(Capacity!$S$3:$T$258,MATCH(MOD(INDEX(Capacity!$V$3:$W$258,MATCH(INDEX($J67:$FE67,1,$FJ67),Capacity!$V$3:$V$258,0),2)+JK$9,255),Capacity!$S$3:$S$258,0),2)))</f>
        <v/>
      </c>
      <c r="JL68" t="str">
        <f>IF(JL67="","",IF($FI67="Y",0,INDEX(Capacity!$S$3:$T$258,MATCH(MOD(INDEX(Capacity!$V$3:$W$258,MATCH(INDEX($J67:$FE67,1,$FJ67),Capacity!$V$3:$V$258,0),2)+JL$9,255),Capacity!$S$3:$S$258,0),2)))</f>
        <v/>
      </c>
      <c r="JM68" t="str">
        <f>IF(JM67="","",IF($FI67="Y",0,INDEX(Capacity!$S$3:$T$258,MATCH(MOD(INDEX(Capacity!$V$3:$W$258,MATCH(INDEX($J67:$FE67,1,$FJ67),Capacity!$V$3:$V$258,0),2)+JM$9,255),Capacity!$S$3:$S$258,0),2)))</f>
        <v/>
      </c>
      <c r="JN68" t="str">
        <f>IF(JN67="","",IF($FI67="Y",0,INDEX(Capacity!$S$3:$T$258,MATCH(MOD(INDEX(Capacity!$V$3:$W$258,MATCH(INDEX($J67:$FE67,1,$FJ67),Capacity!$V$3:$V$258,0),2)+JN$9,255),Capacity!$S$3:$S$258,0),2)))</f>
        <v/>
      </c>
      <c r="JO68" t="str">
        <f>IF(JO67="","",IF($FI67="Y",0,INDEX(Capacity!$S$3:$T$258,MATCH(MOD(INDEX(Capacity!$V$3:$W$258,MATCH(INDEX($J67:$FE67,1,$FJ67),Capacity!$V$3:$V$258,0),2)+JO$9,255),Capacity!$S$3:$S$258,0),2)))</f>
        <v/>
      </c>
      <c r="JP68" t="str">
        <f>IF(JP67="","",IF($FI67="Y",0,INDEX(Capacity!$S$3:$T$258,MATCH(MOD(INDEX(Capacity!$V$3:$W$258,MATCH(INDEX($J67:$FE67,1,$FJ67),Capacity!$V$3:$V$258,0),2)+JP$9,255),Capacity!$S$3:$S$258,0),2)))</f>
        <v/>
      </c>
      <c r="JQ68" t="str">
        <f>IF(JQ67="","",IF($FI67="Y",0,INDEX(Capacity!$S$3:$T$258,MATCH(MOD(INDEX(Capacity!$V$3:$W$258,MATCH(INDEX($J67:$FE67,1,$FJ67),Capacity!$V$3:$V$258,0),2)+JQ$9,255),Capacity!$S$3:$S$258,0),2)))</f>
        <v/>
      </c>
      <c r="JR68" t="str">
        <f>IF(JR67="","",IF($FI67="Y",0,INDEX(Capacity!$S$3:$T$258,MATCH(MOD(INDEX(Capacity!$V$3:$W$258,MATCH(INDEX($J67:$FE67,1,$FJ67),Capacity!$V$3:$V$258,0),2)+JR$9,255),Capacity!$S$3:$S$258,0),2)))</f>
        <v/>
      </c>
      <c r="JS68" t="str">
        <f>IF(JS67="","",IF($FI67="Y",0,INDEX(Capacity!$S$3:$T$258,MATCH(MOD(INDEX(Capacity!$V$3:$W$258,MATCH(INDEX($J67:$FE67,1,$FJ67),Capacity!$V$3:$V$258,0),2)+JS$9,255),Capacity!$S$3:$S$258,0),2)))</f>
        <v/>
      </c>
      <c r="JT68" t="str">
        <f>IF(JT67="","",IF($FI67="Y",0,INDEX(Capacity!$S$3:$T$258,MATCH(MOD(INDEX(Capacity!$V$3:$W$258,MATCH(INDEX($J67:$FE67,1,$FJ67),Capacity!$V$3:$V$258,0),2)+JT$9,255),Capacity!$S$3:$S$258,0),2)))</f>
        <v/>
      </c>
      <c r="JU68" t="str">
        <f>IF(JU67="","",IF($FI67="Y",0,INDEX(Capacity!$S$3:$T$258,MATCH(MOD(INDEX(Capacity!$V$3:$W$258,MATCH(INDEX($J67:$FE67,1,$FJ67),Capacity!$V$3:$V$258,0),2)+JU$9,255),Capacity!$S$3:$S$258,0),2)))</f>
        <v/>
      </c>
      <c r="JV68" t="str">
        <f>IF(JV67="","",IF($FI67="Y",0,INDEX(Capacity!$S$3:$T$258,MATCH(MOD(INDEX(Capacity!$V$3:$W$258,MATCH(INDEX($J67:$FE67,1,$FJ67),Capacity!$V$3:$V$258,0),2)+JV$9,255),Capacity!$S$3:$S$258,0),2)))</f>
        <v/>
      </c>
      <c r="JW68" t="str">
        <f>IF(JW67="","",IF($FI67="Y",0,INDEX(Capacity!$S$3:$T$258,MATCH(MOD(INDEX(Capacity!$V$3:$W$258,MATCH(INDEX($J67:$FE67,1,$FJ67),Capacity!$V$3:$V$258,0),2)+JW$9,255),Capacity!$S$3:$S$258,0),2)))</f>
        <v/>
      </c>
      <c r="JX68" t="str">
        <f>IF(JX67="","",IF($FI67="Y",0,INDEX(Capacity!$S$3:$T$258,MATCH(MOD(INDEX(Capacity!$V$3:$W$258,MATCH(INDEX($J67:$FE67,1,$FJ67),Capacity!$V$3:$V$258,0),2)+JX$9,255),Capacity!$S$3:$S$258,0),2)))</f>
        <v/>
      </c>
      <c r="JY68" t="str">
        <f>IF(JY67="","",IF($FI67="Y",0,INDEX(Capacity!$S$3:$T$258,MATCH(MOD(INDEX(Capacity!$V$3:$W$258,MATCH(INDEX($J67:$FE67,1,$FJ67),Capacity!$V$3:$V$258,0),2)+JY$9,255),Capacity!$S$3:$S$258,0),2)))</f>
        <v/>
      </c>
      <c r="JZ68" t="str">
        <f>IF(JZ67="","",IF($FI67="Y",0,INDEX(Capacity!$S$3:$T$258,MATCH(MOD(INDEX(Capacity!$V$3:$W$258,MATCH(INDEX($J67:$FE67,1,$FJ67),Capacity!$V$3:$V$258,0),2)+JZ$9,255),Capacity!$S$3:$S$258,0),2)))</f>
        <v/>
      </c>
      <c r="KA68" t="str">
        <f>IF(KA67="","",IF($FI67="Y",0,INDEX(Capacity!$S$3:$T$258,MATCH(MOD(INDEX(Capacity!$V$3:$W$258,MATCH(INDEX($J67:$FE67,1,$FJ67),Capacity!$V$3:$V$258,0),2)+KA$9,255),Capacity!$S$3:$S$258,0),2)))</f>
        <v/>
      </c>
      <c r="KB68" t="str">
        <f>IF(KB67="","",IF($FI67="Y",0,INDEX(Capacity!$S$3:$T$258,MATCH(MOD(INDEX(Capacity!$V$3:$W$258,MATCH(INDEX($J67:$FE67,1,$FJ67),Capacity!$V$3:$V$258,0),2)+KB$9,255),Capacity!$S$3:$S$258,0),2)))</f>
        <v/>
      </c>
      <c r="KC68" t="str">
        <f>IF(KC67="","",IF($FI67="Y",0,INDEX(Capacity!$S$3:$T$258,MATCH(MOD(INDEX(Capacity!$V$3:$W$258,MATCH(INDEX($J67:$FE67,1,$FJ67),Capacity!$V$3:$V$258,0),2)+KC$9,255),Capacity!$S$3:$S$258,0),2)))</f>
        <v/>
      </c>
      <c r="KD68" t="str">
        <f>IF(KD67="","",IF($FI67="Y",0,INDEX(Capacity!$S$3:$T$258,MATCH(MOD(INDEX(Capacity!$V$3:$W$258,MATCH(INDEX($J67:$FE67,1,$FJ67),Capacity!$V$3:$V$258,0),2)+KD$9,255),Capacity!$S$3:$S$258,0),2)))</f>
        <v/>
      </c>
      <c r="KE68" t="str">
        <f>IF(KE67="","",IF($FI67="Y",0,INDEX(Capacity!$S$3:$T$258,MATCH(MOD(INDEX(Capacity!$V$3:$W$258,MATCH(INDEX($J67:$FE67,1,$FJ67),Capacity!$V$3:$V$258,0),2)+KE$9,255),Capacity!$S$3:$S$258,0),2)))</f>
        <v/>
      </c>
      <c r="KF68" t="str">
        <f>IF(KF67="","",IF($FI67="Y",0,INDEX(Capacity!$S$3:$T$258,MATCH(MOD(INDEX(Capacity!$V$3:$W$258,MATCH(INDEX($J67:$FE67,1,$FJ67),Capacity!$V$3:$V$258,0),2)+KF$9,255),Capacity!$S$3:$S$258,0),2)))</f>
        <v/>
      </c>
      <c r="KG68" t="str">
        <f>IF(KG67="","",IF($FI67="Y",0,INDEX(Capacity!$S$3:$T$258,MATCH(MOD(INDEX(Capacity!$V$3:$W$258,MATCH(INDEX($J67:$FE67,1,$FJ67),Capacity!$V$3:$V$258,0),2)+KG$9,255),Capacity!$S$3:$S$258,0),2)))</f>
        <v/>
      </c>
      <c r="KH68" t="str">
        <f>IF(KH67="","",IF($FI67="Y",0,INDEX(Capacity!$S$3:$T$258,MATCH(MOD(INDEX(Capacity!$V$3:$W$258,MATCH(INDEX($J67:$FE67,1,$FJ67),Capacity!$V$3:$V$258,0),2)+KH$9,255),Capacity!$S$3:$S$258,0),2)))</f>
        <v/>
      </c>
      <c r="KI68" t="str">
        <f>IF(KI67="","",IF($FI67="Y",0,INDEX(Capacity!$S$3:$T$258,MATCH(MOD(INDEX(Capacity!$V$3:$W$258,MATCH(INDEX($J67:$FE67,1,$FJ67),Capacity!$V$3:$V$258,0),2)+KI$9,255),Capacity!$S$3:$S$258,0),2)))</f>
        <v/>
      </c>
      <c r="KJ68" t="str">
        <f>IF(KJ67="","",IF($FI67="Y",0,INDEX(Capacity!$S$3:$T$258,MATCH(MOD(INDEX(Capacity!$V$3:$W$258,MATCH(INDEX($J67:$FE67,1,$FJ67),Capacity!$V$3:$V$258,0),2)+KJ$9,255),Capacity!$S$3:$S$258,0),2)))</f>
        <v/>
      </c>
      <c r="KK68" t="str">
        <f>IF(KK67="","",IF($FI67="Y",0,INDEX(Capacity!$S$3:$T$258,MATCH(MOD(INDEX(Capacity!$V$3:$W$258,MATCH(INDEX($J67:$FE67,1,$FJ67),Capacity!$V$3:$V$258,0),2)+KK$9,255),Capacity!$S$3:$S$258,0),2)))</f>
        <v/>
      </c>
      <c r="KL68" t="str">
        <f>IF(KL67="","",IF($FI67="Y",0,INDEX(Capacity!$S$3:$T$258,MATCH(MOD(INDEX(Capacity!$V$3:$W$258,MATCH(INDEX($J67:$FE67,1,$FJ67),Capacity!$V$3:$V$258,0),2)+KL$9,255),Capacity!$S$3:$S$258,0),2)))</f>
        <v/>
      </c>
      <c r="KM68" t="str">
        <f>IF(KM67="","",IF($FI67="Y",0,INDEX(Capacity!$S$3:$T$258,MATCH(MOD(INDEX(Capacity!$V$3:$W$258,MATCH(INDEX($J67:$FE67,1,$FJ67),Capacity!$V$3:$V$258,0),2)+KM$9,255),Capacity!$S$3:$S$258,0),2)))</f>
        <v/>
      </c>
      <c r="KN68" t="str">
        <f>IF(KN67="","",IF($FI67="Y",0,INDEX(Capacity!$S$3:$T$258,MATCH(MOD(INDEX(Capacity!$V$3:$W$258,MATCH(INDEX($J67:$FE67,1,$FJ67),Capacity!$V$3:$V$258,0),2)+KN$9,255),Capacity!$S$3:$S$258,0),2)))</f>
        <v/>
      </c>
      <c r="KO68" t="str">
        <f>IF(KO67="","",IF($FI67="Y",0,INDEX(Capacity!$S$3:$T$258,MATCH(MOD(INDEX(Capacity!$V$3:$W$258,MATCH(INDEX($J67:$FE67,1,$FJ67),Capacity!$V$3:$V$258,0),2)+KO$9,255),Capacity!$S$3:$S$258,0),2)))</f>
        <v/>
      </c>
      <c r="KP68" t="str">
        <f>IF(KP67="","",IF($FI67="Y",0,INDEX(Capacity!$S$3:$T$258,MATCH(MOD(INDEX(Capacity!$V$3:$W$258,MATCH(INDEX($J67:$FE67,1,$FJ67),Capacity!$V$3:$V$258,0),2)+KP$9,255),Capacity!$S$3:$S$258,0),2)))</f>
        <v/>
      </c>
      <c r="KQ68" t="str">
        <f>IF(KQ67="","",IF($FI67="Y",0,INDEX(Capacity!$S$3:$T$258,MATCH(MOD(INDEX(Capacity!$V$3:$W$258,MATCH(INDEX($J67:$FE67,1,$FJ67),Capacity!$V$3:$V$258,0),2)+KQ$9,255),Capacity!$S$3:$S$258,0),2)))</f>
        <v/>
      </c>
      <c r="KR68" t="str">
        <f>IF(KR67="","",IF($FI67="Y",0,INDEX(Capacity!$S$3:$T$258,MATCH(MOD(INDEX(Capacity!$V$3:$W$258,MATCH(INDEX($J67:$FE67,1,$FJ67),Capacity!$V$3:$V$258,0),2)+KR$9,255),Capacity!$S$3:$S$258,0),2)))</f>
        <v/>
      </c>
      <c r="KS68" t="str">
        <f>IF(KS67="","",IF($FI67="Y",0,INDEX(Capacity!$S$3:$T$258,MATCH(MOD(INDEX(Capacity!$V$3:$W$258,MATCH(INDEX($J67:$FE67,1,$FJ67),Capacity!$V$3:$V$258,0),2)+KS$9,255),Capacity!$S$3:$S$258,0),2)))</f>
        <v/>
      </c>
      <c r="KT68" t="str">
        <f>IF(KT67="","",IF($FI67="Y",0,INDEX(Capacity!$S$3:$T$258,MATCH(MOD(INDEX(Capacity!$V$3:$W$258,MATCH(INDEX($J67:$FE67,1,$FJ67),Capacity!$V$3:$V$258,0),2)+KT$9,255),Capacity!$S$3:$S$258,0),2)))</f>
        <v/>
      </c>
      <c r="KU68" t="str">
        <f>IF(KU67="","",IF($FI67="Y",0,INDEX(Capacity!$S$3:$T$258,MATCH(MOD(INDEX(Capacity!$V$3:$W$258,MATCH(INDEX($J67:$FE67,1,$FJ67),Capacity!$V$3:$V$258,0),2)+KU$9,255),Capacity!$S$3:$S$258,0),2)))</f>
        <v/>
      </c>
      <c r="KV68" t="str">
        <f>IF(KV67="","",IF($FI67="Y",0,INDEX(Capacity!$S$3:$T$258,MATCH(MOD(INDEX(Capacity!$V$3:$W$258,MATCH(INDEX($J67:$FE67,1,$FJ67),Capacity!$V$3:$V$258,0),2)+KV$9,255),Capacity!$S$3:$S$258,0),2)))</f>
        <v/>
      </c>
      <c r="KW68" t="str">
        <f>IF(KW67="","",IF($FI67="Y",0,INDEX(Capacity!$S$3:$T$258,MATCH(MOD(INDEX(Capacity!$V$3:$W$258,MATCH(INDEX($J67:$FE67,1,$FJ67),Capacity!$V$3:$V$258,0),2)+KW$9,255),Capacity!$S$3:$S$258,0),2)))</f>
        <v/>
      </c>
      <c r="KX68" t="str">
        <f>IF(KX67="","",IF($FI67="Y",0,INDEX(Capacity!$S$3:$T$258,MATCH(MOD(INDEX(Capacity!$V$3:$W$258,MATCH(INDEX($J67:$FE67,1,$FJ67),Capacity!$V$3:$V$258,0),2)+KX$9,255),Capacity!$S$3:$S$258,0),2)))</f>
        <v/>
      </c>
      <c r="KY68" t="str">
        <f>IF(KY67="","",IF($FI67="Y",0,INDEX(Capacity!$S$3:$T$258,MATCH(MOD(INDEX(Capacity!$V$3:$W$258,MATCH(INDEX($J67:$FE67,1,$FJ67),Capacity!$V$3:$V$258,0),2)+KY$9,255),Capacity!$S$3:$S$258,0),2)))</f>
        <v/>
      </c>
      <c r="KZ68" t="str">
        <f>IF(KZ67="","",IF($FI67="Y",0,INDEX(Capacity!$S$3:$T$258,MATCH(MOD(INDEX(Capacity!$V$3:$W$258,MATCH(INDEX($J67:$FE67,1,$FJ67),Capacity!$V$3:$V$258,0),2)+KZ$9,255),Capacity!$S$3:$S$258,0),2)))</f>
        <v/>
      </c>
      <c r="LA68" t="str">
        <f>IF(LA67="","",IF($FI67="Y",0,INDEX(Capacity!$S$3:$T$258,MATCH(MOD(INDEX(Capacity!$V$3:$W$258,MATCH(INDEX($J67:$FE67,1,$FJ67),Capacity!$V$3:$V$258,0),2)+LA$9,255),Capacity!$S$3:$S$258,0),2)))</f>
        <v/>
      </c>
      <c r="LB68" t="str">
        <f>IF(LB67="","",IF($FI67="Y",0,INDEX(Capacity!$S$3:$T$258,MATCH(MOD(INDEX(Capacity!$V$3:$W$258,MATCH(INDEX($J67:$FE67,1,$FJ67),Capacity!$V$3:$V$258,0),2)+LB$9,255),Capacity!$S$3:$S$258,0),2)))</f>
        <v/>
      </c>
      <c r="LC68" t="str">
        <f>IF(LC67="","",IF($FI67="Y",0,INDEX(Capacity!$S$3:$T$258,MATCH(MOD(INDEX(Capacity!$V$3:$W$258,MATCH(INDEX($J67:$FE67,1,$FJ67),Capacity!$V$3:$V$258,0),2)+LC$9,255),Capacity!$S$3:$S$258,0),2)))</f>
        <v/>
      </c>
      <c r="LD68" t="str">
        <f>IF(LD67="","",IF($FI67="Y",0,INDEX(Capacity!$S$3:$T$258,MATCH(MOD(INDEX(Capacity!$V$3:$W$258,MATCH(INDEX($J67:$FE67,1,$FJ67),Capacity!$V$3:$V$258,0),2)+LD$9,255),Capacity!$S$3:$S$258,0),2)))</f>
        <v/>
      </c>
      <c r="LE68" t="str">
        <f>IF(LE67="","",IF($FI67="Y",0,INDEX(Capacity!$S$3:$T$258,MATCH(MOD(INDEX(Capacity!$V$3:$W$258,MATCH(INDEX($J67:$FE67,1,$FJ67),Capacity!$V$3:$V$258,0),2)+LE$9,255),Capacity!$S$3:$S$258,0),2)))</f>
        <v/>
      </c>
      <c r="LF68" t="str">
        <f>IF(LF67="","",IF($FI67="Y",0,INDEX(Capacity!$S$3:$T$258,MATCH(MOD(INDEX(Capacity!$V$3:$W$258,MATCH(INDEX($J67:$FE67,1,$FJ67),Capacity!$V$3:$V$258,0),2)+LF$9,255),Capacity!$S$3:$S$258,0),2)))</f>
        <v/>
      </c>
      <c r="LG68" t="str">
        <f>IF(LG67="","",IF($FI67="Y",0,INDEX(Capacity!$S$3:$T$258,MATCH(MOD(INDEX(Capacity!$V$3:$W$258,MATCH(INDEX($J67:$FE67,1,$FJ67),Capacity!$V$3:$V$258,0),2)+LG$9,255),Capacity!$S$3:$S$258,0),2)))</f>
        <v/>
      </c>
      <c r="LH68" t="str">
        <f>IF(LH67="","",IF($FI67="Y",0,INDEX(Capacity!$S$3:$T$258,MATCH(MOD(INDEX(Capacity!$V$3:$W$258,MATCH(INDEX($J67:$FE67,1,$FJ67),Capacity!$V$3:$V$258,0),2)+LH$9,255),Capacity!$S$3:$S$258,0),2)))</f>
        <v/>
      </c>
    </row>
    <row r="69" spans="9:320" x14ac:dyDescent="0.25">
      <c r="I69" s="7">
        <f t="shared" si="26"/>
        <v>60</v>
      </c>
      <c r="J69" t="str">
        <f t="shared" si="70"/>
        <v/>
      </c>
      <c r="K69" t="str">
        <f t="shared" si="70"/>
        <v/>
      </c>
      <c r="L69" t="str">
        <f t="shared" si="70"/>
        <v/>
      </c>
      <c r="M69" t="str">
        <f t="shared" si="70"/>
        <v/>
      </c>
      <c r="N69" t="str">
        <f t="shared" si="70"/>
        <v/>
      </c>
      <c r="O69" t="str">
        <f t="shared" si="70"/>
        <v/>
      </c>
      <c r="P69" t="str">
        <f t="shared" si="70"/>
        <v/>
      </c>
      <c r="Q69" t="str">
        <f t="shared" si="70"/>
        <v/>
      </c>
      <c r="R69" t="str">
        <f t="shared" si="70"/>
        <v/>
      </c>
      <c r="S69" t="str">
        <f t="shared" si="70"/>
        <v/>
      </c>
      <c r="T69" t="str">
        <f t="shared" si="70"/>
        <v/>
      </c>
      <c r="U69" t="str">
        <f t="shared" si="70"/>
        <v/>
      </c>
      <c r="V69" t="str">
        <f t="shared" si="70"/>
        <v/>
      </c>
      <c r="W69" t="str">
        <f t="shared" si="70"/>
        <v/>
      </c>
      <c r="X69" t="str">
        <f t="shared" si="70"/>
        <v/>
      </c>
      <c r="Y69" t="str">
        <f t="shared" si="70"/>
        <v/>
      </c>
      <c r="Z69" t="str">
        <f t="shared" si="69"/>
        <v/>
      </c>
      <c r="AA69" t="str">
        <f t="shared" si="69"/>
        <v/>
      </c>
      <c r="AB69" t="str">
        <f t="shared" si="69"/>
        <v/>
      </c>
      <c r="AC69" t="str">
        <f t="shared" si="69"/>
        <v/>
      </c>
      <c r="AD69" t="str">
        <f t="shared" si="69"/>
        <v/>
      </c>
      <c r="AE69" t="str">
        <f t="shared" si="69"/>
        <v/>
      </c>
      <c r="AF69" t="str">
        <f t="shared" si="69"/>
        <v/>
      </c>
      <c r="AG69" t="str">
        <f t="shared" si="69"/>
        <v/>
      </c>
      <c r="AH69" t="str">
        <f t="shared" si="69"/>
        <v/>
      </c>
      <c r="AI69" t="str">
        <f t="shared" si="69"/>
        <v/>
      </c>
      <c r="AJ69" t="str">
        <f t="shared" si="69"/>
        <v/>
      </c>
      <c r="AK69" t="str">
        <f t="shared" si="69"/>
        <v/>
      </c>
      <c r="AL69" t="str">
        <f t="shared" si="69"/>
        <v/>
      </c>
      <c r="AM69" t="str">
        <f t="shared" si="69"/>
        <v/>
      </c>
      <c r="AN69" t="str">
        <f t="shared" si="69"/>
        <v/>
      </c>
      <c r="AO69" t="str">
        <f t="shared" si="60"/>
        <v/>
      </c>
      <c r="AP69" t="str">
        <f t="shared" si="60"/>
        <v/>
      </c>
      <c r="AQ69" t="str">
        <f t="shared" si="60"/>
        <v/>
      </c>
      <c r="AR69" t="str">
        <f t="shared" si="60"/>
        <v/>
      </c>
      <c r="AS69" t="str">
        <f t="shared" si="60"/>
        <v/>
      </c>
      <c r="AT69" t="str">
        <f t="shared" si="60"/>
        <v/>
      </c>
      <c r="AU69" t="str">
        <f t="shared" si="60"/>
        <v/>
      </c>
      <c r="AV69" t="str">
        <f t="shared" si="60"/>
        <v/>
      </c>
      <c r="AW69" t="str">
        <f t="shared" si="60"/>
        <v/>
      </c>
      <c r="AX69" t="str">
        <f t="shared" si="60"/>
        <v/>
      </c>
      <c r="AY69" t="str">
        <f t="shared" si="60"/>
        <v/>
      </c>
      <c r="AZ69" t="str">
        <f t="shared" si="60"/>
        <v/>
      </c>
      <c r="BA69" t="str">
        <f t="shared" si="60"/>
        <v/>
      </c>
      <c r="BB69" t="str">
        <f t="shared" si="60"/>
        <v/>
      </c>
      <c r="BC69" t="str">
        <f t="shared" si="60"/>
        <v/>
      </c>
      <c r="BD69" t="str">
        <f t="shared" si="60"/>
        <v/>
      </c>
      <c r="BE69" t="str">
        <f t="shared" si="64"/>
        <v/>
      </c>
      <c r="BF69" t="str">
        <f t="shared" si="62"/>
        <v/>
      </c>
      <c r="BG69" t="str">
        <f t="shared" si="62"/>
        <v/>
      </c>
      <c r="BH69" t="str">
        <f t="shared" si="62"/>
        <v/>
      </c>
      <c r="BI69" t="str">
        <f t="shared" si="62"/>
        <v/>
      </c>
      <c r="BJ69" t="str">
        <f t="shared" si="62"/>
        <v/>
      </c>
      <c r="BK69" t="str">
        <f t="shared" si="62"/>
        <v/>
      </c>
      <c r="BL69" t="str">
        <f t="shared" si="62"/>
        <v/>
      </c>
      <c r="BM69" t="str">
        <f t="shared" si="62"/>
        <v/>
      </c>
      <c r="BN69" t="str">
        <f t="shared" si="62"/>
        <v/>
      </c>
      <c r="BO69" t="str">
        <f t="shared" si="62"/>
        <v/>
      </c>
      <c r="BP69" t="str">
        <f t="shared" si="62"/>
        <v/>
      </c>
      <c r="BQ69">
        <f t="shared" si="62"/>
        <v>0</v>
      </c>
      <c r="BR69">
        <f t="shared" si="62"/>
        <v>220</v>
      </c>
      <c r="BS69">
        <f t="shared" si="62"/>
        <v>111</v>
      </c>
      <c r="BT69">
        <f t="shared" si="62"/>
        <v>177</v>
      </c>
      <c r="BU69">
        <f t="shared" si="62"/>
        <v>102</v>
      </c>
      <c r="BV69">
        <f t="shared" si="67"/>
        <v>167</v>
      </c>
      <c r="BW69">
        <f t="shared" si="67"/>
        <v>181</v>
      </c>
      <c r="BX69">
        <f t="shared" si="67"/>
        <v>51</v>
      </c>
      <c r="BY69">
        <f t="shared" si="67"/>
        <v>55</v>
      </c>
      <c r="BZ69">
        <f t="shared" si="67"/>
        <v>153</v>
      </c>
      <c r="CA69">
        <f t="shared" si="67"/>
        <v>247</v>
      </c>
      <c r="CB69">
        <f t="shared" si="67"/>
        <v>0</v>
      </c>
      <c r="CC69">
        <f t="shared" si="67"/>
        <v>0</v>
      </c>
      <c r="CD69">
        <f t="shared" si="67"/>
        <v>0</v>
      </c>
      <c r="CE69">
        <f t="shared" si="67"/>
        <v>0</v>
      </c>
      <c r="CF69">
        <f t="shared" si="67"/>
        <v>0</v>
      </c>
      <c r="CG69">
        <f t="shared" si="67"/>
        <v>0</v>
      </c>
      <c r="CH69">
        <f t="shared" si="67"/>
        <v>0</v>
      </c>
      <c r="CI69">
        <f t="shared" si="67"/>
        <v>0</v>
      </c>
      <c r="CJ69">
        <f t="shared" si="67"/>
        <v>0</v>
      </c>
      <c r="CK69">
        <f t="shared" si="65"/>
        <v>0</v>
      </c>
      <c r="CL69">
        <f t="shared" si="65"/>
        <v>0</v>
      </c>
      <c r="CM69">
        <f t="shared" si="65"/>
        <v>0</v>
      </c>
      <c r="CN69">
        <f t="shared" si="65"/>
        <v>0</v>
      </c>
      <c r="CO69">
        <f t="shared" si="65"/>
        <v>0</v>
      </c>
      <c r="CP69">
        <f t="shared" si="65"/>
        <v>0</v>
      </c>
      <c r="CQ69">
        <f t="shared" si="65"/>
        <v>0</v>
      </c>
      <c r="CR69">
        <f t="shared" si="65"/>
        <v>0</v>
      </c>
      <c r="CS69">
        <f t="shared" si="65"/>
        <v>0</v>
      </c>
      <c r="CT69">
        <f t="shared" si="65"/>
        <v>0</v>
      </c>
      <c r="CU69">
        <f t="shared" si="65"/>
        <v>0</v>
      </c>
      <c r="CV69">
        <f t="shared" si="65"/>
        <v>0</v>
      </c>
      <c r="CW69">
        <f t="shared" si="65"/>
        <v>0</v>
      </c>
      <c r="CX69">
        <f t="shared" si="65"/>
        <v>0</v>
      </c>
      <c r="CY69">
        <f t="shared" si="65"/>
        <v>0</v>
      </c>
      <c r="CZ69">
        <f t="shared" si="65"/>
        <v>0</v>
      </c>
      <c r="DA69">
        <f t="shared" si="71"/>
        <v>0</v>
      </c>
      <c r="DB69">
        <f t="shared" si="61"/>
        <v>0</v>
      </c>
      <c r="DC69">
        <f t="shared" si="61"/>
        <v>0</v>
      </c>
      <c r="DD69">
        <f t="shared" si="61"/>
        <v>0</v>
      </c>
      <c r="DE69">
        <f t="shared" si="61"/>
        <v>0</v>
      </c>
      <c r="DF69">
        <f t="shared" si="61"/>
        <v>0</v>
      </c>
      <c r="DG69">
        <f t="shared" si="61"/>
        <v>0</v>
      </c>
      <c r="DH69">
        <f t="shared" si="61"/>
        <v>0</v>
      </c>
      <c r="DI69">
        <f t="shared" si="68"/>
        <v>0</v>
      </c>
      <c r="DJ69">
        <f t="shared" si="68"/>
        <v>0</v>
      </c>
      <c r="DK69">
        <f t="shared" si="68"/>
        <v>0</v>
      </c>
      <c r="DL69">
        <f t="shared" si="68"/>
        <v>0</v>
      </c>
      <c r="DM69">
        <f t="shared" si="68"/>
        <v>0</v>
      </c>
      <c r="DN69">
        <f t="shared" si="68"/>
        <v>0</v>
      </c>
      <c r="DO69">
        <f t="shared" si="68"/>
        <v>0</v>
      </c>
      <c r="DP69">
        <f t="shared" si="68"/>
        <v>0</v>
      </c>
      <c r="DQ69">
        <f t="shared" si="68"/>
        <v>0</v>
      </c>
      <c r="DR69">
        <f t="shared" si="68"/>
        <v>0</v>
      </c>
      <c r="DS69">
        <f t="shared" si="68"/>
        <v>0</v>
      </c>
      <c r="DT69">
        <f t="shared" si="68"/>
        <v>0</v>
      </c>
      <c r="DU69">
        <f t="shared" si="68"/>
        <v>0</v>
      </c>
      <c r="DV69">
        <f t="shared" si="68"/>
        <v>0</v>
      </c>
      <c r="DW69">
        <f t="shared" si="68"/>
        <v>0</v>
      </c>
      <c r="DX69">
        <f t="shared" si="63"/>
        <v>0</v>
      </c>
      <c r="DY69">
        <f t="shared" si="63"/>
        <v>0</v>
      </c>
      <c r="DZ69">
        <f t="shared" si="63"/>
        <v>0</v>
      </c>
      <c r="EA69">
        <f t="shared" si="63"/>
        <v>0</v>
      </c>
      <c r="EB69">
        <f t="shared" si="63"/>
        <v>0</v>
      </c>
      <c r="EC69">
        <f t="shared" si="63"/>
        <v>0</v>
      </c>
      <c r="ED69">
        <f t="shared" si="63"/>
        <v>0</v>
      </c>
      <c r="EE69">
        <f t="shared" si="63"/>
        <v>0</v>
      </c>
      <c r="EF69">
        <f t="shared" si="63"/>
        <v>0</v>
      </c>
      <c r="EG69">
        <f t="shared" si="63"/>
        <v>0</v>
      </c>
      <c r="EH69">
        <f t="shared" si="63"/>
        <v>0</v>
      </c>
      <c r="EI69">
        <f t="shared" si="63"/>
        <v>0</v>
      </c>
      <c r="EJ69">
        <f t="shared" si="66"/>
        <v>0</v>
      </c>
      <c r="EK69">
        <f t="shared" si="66"/>
        <v>0</v>
      </c>
      <c r="EL69">
        <f t="shared" si="66"/>
        <v>0</v>
      </c>
      <c r="EM69">
        <f t="shared" si="66"/>
        <v>0</v>
      </c>
      <c r="EN69">
        <f t="shared" si="66"/>
        <v>0</v>
      </c>
      <c r="EO69">
        <f t="shared" si="66"/>
        <v>0</v>
      </c>
      <c r="EP69">
        <f t="shared" si="66"/>
        <v>0</v>
      </c>
      <c r="EQ69">
        <f t="shared" si="66"/>
        <v>0</v>
      </c>
      <c r="ER69">
        <f t="shared" si="66"/>
        <v>0</v>
      </c>
      <c r="ES69">
        <f t="shared" si="66"/>
        <v>0</v>
      </c>
      <c r="ET69">
        <f t="shared" si="66"/>
        <v>0</v>
      </c>
      <c r="EU69">
        <f t="shared" si="66"/>
        <v>0</v>
      </c>
      <c r="EV69">
        <f t="shared" si="66"/>
        <v>0</v>
      </c>
      <c r="EW69">
        <f t="shared" si="66"/>
        <v>0</v>
      </c>
      <c r="EX69">
        <f t="shared" si="66"/>
        <v>0</v>
      </c>
      <c r="EY69">
        <f t="shared" si="66"/>
        <v>0</v>
      </c>
      <c r="EZ69">
        <f t="shared" si="66"/>
        <v>0</v>
      </c>
      <c r="FA69">
        <f t="shared" si="66"/>
        <v>0</v>
      </c>
      <c r="FB69">
        <f t="shared" si="66"/>
        <v>0</v>
      </c>
      <c r="FC69">
        <f t="shared" si="66"/>
        <v>0</v>
      </c>
      <c r="FD69">
        <f t="shared" si="66"/>
        <v>0</v>
      </c>
      <c r="FE69">
        <f t="shared" si="66"/>
        <v>0</v>
      </c>
      <c r="FG69" s="48" t="str">
        <f t="shared" si="27"/>
        <v/>
      </c>
      <c r="FI69" s="1" t="str">
        <f t="shared" si="24"/>
        <v/>
      </c>
      <c r="FJ69">
        <f t="shared" si="25"/>
        <v>61</v>
      </c>
      <c r="FK69">
        <f>FM8-FJ68+1</f>
        <v>-16</v>
      </c>
      <c r="FM69">
        <f>IF(FM68="","",IF($FI68="Y",0,INDEX(Capacity!$S$3:$T$258,MATCH(MOD(INDEX(Capacity!$V$3:$W$258,MATCH(INDEX($J68:$FE68,1,$FJ68),Capacity!$V$3:$V$258,0),2)+FM$9,255),Capacity!$S$3:$S$258,0),2)))</f>
        <v>220</v>
      </c>
      <c r="FN69">
        <f>IF(FN68="","",IF($FI68="Y",0,INDEX(Capacity!$S$3:$T$258,MATCH(MOD(INDEX(Capacity!$V$3:$W$258,MATCH(INDEX($J68:$FE68,1,$FJ68),Capacity!$V$3:$V$258,0),2)+FN$9,255),Capacity!$S$3:$S$258,0),2)))</f>
        <v>196</v>
      </c>
      <c r="FO69">
        <f>IF(FO68="","",IF($FI68="Y",0,INDEX(Capacity!$S$3:$T$258,MATCH(MOD(INDEX(Capacity!$V$3:$W$258,MATCH(INDEX($J68:$FE68,1,$FJ68),Capacity!$V$3:$V$258,0),2)+FO$9,255),Capacity!$S$3:$S$258,0),2)))</f>
        <v>142</v>
      </c>
      <c r="FP69">
        <f>IF(FP68="","",IF($FI68="Y",0,INDEX(Capacity!$S$3:$T$258,MATCH(MOD(INDEX(Capacity!$V$3:$W$258,MATCH(INDEX($J68:$FE68,1,$FJ68),Capacity!$V$3:$V$258,0),2)+FP$9,255),Capacity!$S$3:$S$258,0),2)))</f>
        <v>243</v>
      </c>
      <c r="FQ69">
        <f>IF(FQ68="","",IF($FI68="Y",0,INDEX(Capacity!$S$3:$T$258,MATCH(MOD(INDEX(Capacity!$V$3:$W$258,MATCH(INDEX($J68:$FE68,1,$FJ68),Capacity!$V$3:$V$258,0),2)+FQ$9,255),Capacity!$S$3:$S$258,0),2)))</f>
        <v>27</v>
      </c>
      <c r="FR69">
        <f>IF(FR68="","",IF($FI68="Y",0,INDEX(Capacity!$S$3:$T$258,MATCH(MOD(INDEX(Capacity!$V$3:$W$258,MATCH(INDEX($J68:$FE68,1,$FJ68),Capacity!$V$3:$V$258,0),2)+FR$9,255),Capacity!$S$3:$S$258,0),2)))</f>
        <v>5</v>
      </c>
      <c r="FS69">
        <f>IF(FS68="","",IF($FI68="Y",0,INDEX(Capacity!$S$3:$T$258,MATCH(MOD(INDEX(Capacity!$V$3:$W$258,MATCH(INDEX($J68:$FE68,1,$FJ68),Capacity!$V$3:$V$258,0),2)+FS$9,255),Capacity!$S$3:$S$258,0),2)))</f>
        <v>4</v>
      </c>
      <c r="FT69">
        <f>IF(FT68="","",IF($FI68="Y",0,INDEX(Capacity!$S$3:$T$258,MATCH(MOD(INDEX(Capacity!$V$3:$W$258,MATCH(INDEX($J68:$FE68,1,$FJ68),Capacity!$V$3:$V$258,0),2)+FT$9,255),Capacity!$S$3:$S$258,0),2)))</f>
        <v>216</v>
      </c>
      <c r="FU69">
        <f>IF(FU68="","",IF($FI68="Y",0,INDEX(Capacity!$S$3:$T$258,MATCH(MOD(INDEX(Capacity!$V$3:$W$258,MATCH(INDEX($J68:$FE68,1,$FJ68),Capacity!$V$3:$V$258,0),2)+FU$9,255),Capacity!$S$3:$S$258,0),2)))</f>
        <v>6</v>
      </c>
      <c r="FV69">
        <f>IF(FV68="","",IF($FI68="Y",0,INDEX(Capacity!$S$3:$T$258,MATCH(MOD(INDEX(Capacity!$V$3:$W$258,MATCH(INDEX($J68:$FE68,1,$FJ68),Capacity!$V$3:$V$258,0),2)+FV$9,255),Capacity!$S$3:$S$258,0),2)))</f>
        <v>86</v>
      </c>
      <c r="FW69">
        <f>IF(FW68="","",IF($FI68="Y",0,INDEX(Capacity!$S$3:$T$258,MATCH(MOD(INDEX(Capacity!$V$3:$W$258,MATCH(INDEX($J68:$FE68,1,$FJ68),Capacity!$V$3:$V$258,0),2)+FW$9,255),Capacity!$S$3:$S$258,0),2)))</f>
        <v>247</v>
      </c>
      <c r="FX69" t="str">
        <f>IF(FX68="","",IF($FI68="Y",0,INDEX(Capacity!$S$3:$T$258,MATCH(MOD(INDEX(Capacity!$V$3:$W$258,MATCH(INDEX($J68:$FE68,1,$FJ68),Capacity!$V$3:$V$258,0),2)+FX$9,255),Capacity!$S$3:$S$258,0),2)))</f>
        <v/>
      </c>
      <c r="FY69" t="str">
        <f>IF(FY68="","",IF($FI68="Y",0,INDEX(Capacity!$S$3:$T$258,MATCH(MOD(INDEX(Capacity!$V$3:$W$258,MATCH(INDEX($J68:$FE68,1,$FJ68),Capacity!$V$3:$V$258,0),2)+FY$9,255),Capacity!$S$3:$S$258,0),2)))</f>
        <v/>
      </c>
      <c r="FZ69" t="str">
        <f>IF(FZ68="","",IF($FI68="Y",0,INDEX(Capacity!$S$3:$T$258,MATCH(MOD(INDEX(Capacity!$V$3:$W$258,MATCH(INDEX($J68:$FE68,1,$FJ68),Capacity!$V$3:$V$258,0),2)+FZ$9,255),Capacity!$S$3:$S$258,0),2)))</f>
        <v/>
      </c>
      <c r="GA69" t="str">
        <f>IF(GA68="","",IF($FI68="Y",0,INDEX(Capacity!$S$3:$T$258,MATCH(MOD(INDEX(Capacity!$V$3:$W$258,MATCH(INDEX($J68:$FE68,1,$FJ68),Capacity!$V$3:$V$258,0),2)+GA$9,255),Capacity!$S$3:$S$258,0),2)))</f>
        <v/>
      </c>
      <c r="GB69" t="str">
        <f>IF(GB68="","",IF($FI68="Y",0,INDEX(Capacity!$S$3:$T$258,MATCH(MOD(INDEX(Capacity!$V$3:$W$258,MATCH(INDEX($J68:$FE68,1,$FJ68),Capacity!$V$3:$V$258,0),2)+GB$9,255),Capacity!$S$3:$S$258,0),2)))</f>
        <v/>
      </c>
      <c r="GC69" t="str">
        <f>IF(GC68="","",IF($FI68="Y",0,INDEX(Capacity!$S$3:$T$258,MATCH(MOD(INDEX(Capacity!$V$3:$W$258,MATCH(INDEX($J68:$FE68,1,$FJ68),Capacity!$V$3:$V$258,0),2)+GC$9,255),Capacity!$S$3:$S$258,0),2)))</f>
        <v/>
      </c>
      <c r="GD69" t="str">
        <f>IF(GD68="","",IF($FI68="Y",0,INDEX(Capacity!$S$3:$T$258,MATCH(MOD(INDEX(Capacity!$V$3:$W$258,MATCH(INDEX($J68:$FE68,1,$FJ68),Capacity!$V$3:$V$258,0),2)+GD$9,255),Capacity!$S$3:$S$258,0),2)))</f>
        <v/>
      </c>
      <c r="GE69" t="str">
        <f>IF(GE68="","",IF($FI68="Y",0,INDEX(Capacity!$S$3:$T$258,MATCH(MOD(INDEX(Capacity!$V$3:$W$258,MATCH(INDEX($J68:$FE68,1,$FJ68),Capacity!$V$3:$V$258,0),2)+GE$9,255),Capacity!$S$3:$S$258,0),2)))</f>
        <v/>
      </c>
      <c r="GF69" t="str">
        <f>IF(GF68="","",IF($FI68="Y",0,INDEX(Capacity!$S$3:$T$258,MATCH(MOD(INDEX(Capacity!$V$3:$W$258,MATCH(INDEX($J68:$FE68,1,$FJ68),Capacity!$V$3:$V$258,0),2)+GF$9,255),Capacity!$S$3:$S$258,0),2)))</f>
        <v/>
      </c>
      <c r="GG69" t="str">
        <f>IF(GG68="","",IF($FI68="Y",0,INDEX(Capacity!$S$3:$T$258,MATCH(MOD(INDEX(Capacity!$V$3:$W$258,MATCH(INDEX($J68:$FE68,1,$FJ68),Capacity!$V$3:$V$258,0),2)+GG$9,255),Capacity!$S$3:$S$258,0),2)))</f>
        <v/>
      </c>
      <c r="GH69" t="str">
        <f>IF(GH68="","",IF($FI68="Y",0,INDEX(Capacity!$S$3:$T$258,MATCH(MOD(INDEX(Capacity!$V$3:$W$258,MATCH(INDEX($J68:$FE68,1,$FJ68),Capacity!$V$3:$V$258,0),2)+GH$9,255),Capacity!$S$3:$S$258,0),2)))</f>
        <v/>
      </c>
      <c r="GI69" t="str">
        <f>IF(GI68="","",IF($FI68="Y",0,INDEX(Capacity!$S$3:$T$258,MATCH(MOD(INDEX(Capacity!$V$3:$W$258,MATCH(INDEX($J68:$FE68,1,$FJ68),Capacity!$V$3:$V$258,0),2)+GI$9,255),Capacity!$S$3:$S$258,0),2)))</f>
        <v/>
      </c>
      <c r="GJ69" t="str">
        <f>IF(GJ68="","",IF($FI68="Y",0,INDEX(Capacity!$S$3:$T$258,MATCH(MOD(INDEX(Capacity!$V$3:$W$258,MATCH(INDEX($J68:$FE68,1,$FJ68),Capacity!$V$3:$V$258,0),2)+GJ$9,255),Capacity!$S$3:$S$258,0),2)))</f>
        <v/>
      </c>
      <c r="GK69" t="str">
        <f>IF(GK68="","",IF($FI68="Y",0,INDEX(Capacity!$S$3:$T$258,MATCH(MOD(INDEX(Capacity!$V$3:$W$258,MATCH(INDEX($J68:$FE68,1,$FJ68),Capacity!$V$3:$V$258,0),2)+GK$9,255),Capacity!$S$3:$S$258,0),2)))</f>
        <v/>
      </c>
      <c r="GL69" t="str">
        <f>IF(GL68="","",IF($FI68="Y",0,INDEX(Capacity!$S$3:$T$258,MATCH(MOD(INDEX(Capacity!$V$3:$W$258,MATCH(INDEX($J68:$FE68,1,$FJ68),Capacity!$V$3:$V$258,0),2)+GL$9,255),Capacity!$S$3:$S$258,0),2)))</f>
        <v/>
      </c>
      <c r="GM69" t="str">
        <f>IF(GM68="","",IF($FI68="Y",0,INDEX(Capacity!$S$3:$T$258,MATCH(MOD(INDEX(Capacity!$V$3:$W$258,MATCH(INDEX($J68:$FE68,1,$FJ68),Capacity!$V$3:$V$258,0),2)+GM$9,255),Capacity!$S$3:$S$258,0),2)))</f>
        <v/>
      </c>
      <c r="GN69" t="str">
        <f>IF(GN68="","",IF($FI68="Y",0,INDEX(Capacity!$S$3:$T$258,MATCH(MOD(INDEX(Capacity!$V$3:$W$258,MATCH(INDEX($J68:$FE68,1,$FJ68),Capacity!$V$3:$V$258,0),2)+GN$9,255),Capacity!$S$3:$S$258,0),2)))</f>
        <v/>
      </c>
      <c r="GO69" t="str">
        <f>IF(GO68="","",IF($FI68="Y",0,INDEX(Capacity!$S$3:$T$258,MATCH(MOD(INDEX(Capacity!$V$3:$W$258,MATCH(INDEX($J68:$FE68,1,$FJ68),Capacity!$V$3:$V$258,0),2)+GO$9,255),Capacity!$S$3:$S$258,0),2)))</f>
        <v/>
      </c>
      <c r="GP69" t="str">
        <f>IF(GP68="","",IF($FI68="Y",0,INDEX(Capacity!$S$3:$T$258,MATCH(MOD(INDEX(Capacity!$V$3:$W$258,MATCH(INDEX($J68:$FE68,1,$FJ68),Capacity!$V$3:$V$258,0),2)+GP$9,255),Capacity!$S$3:$S$258,0),2)))</f>
        <v/>
      </c>
      <c r="GQ69" t="str">
        <f>IF(GQ68="","",IF($FI68="Y",0,INDEX(Capacity!$S$3:$T$258,MATCH(MOD(INDEX(Capacity!$V$3:$W$258,MATCH(INDEX($J68:$FE68,1,$FJ68),Capacity!$V$3:$V$258,0),2)+GQ$9,255),Capacity!$S$3:$S$258,0),2)))</f>
        <v/>
      </c>
      <c r="GR69" t="str">
        <f>IF(GR68="","",IF($FI68="Y",0,INDEX(Capacity!$S$3:$T$258,MATCH(MOD(INDEX(Capacity!$V$3:$W$258,MATCH(INDEX($J68:$FE68,1,$FJ68),Capacity!$V$3:$V$258,0),2)+GR$9,255),Capacity!$S$3:$S$258,0),2)))</f>
        <v/>
      </c>
      <c r="GS69" t="str">
        <f>IF(GS68="","",IF($FI68="Y",0,INDEX(Capacity!$S$3:$T$258,MATCH(MOD(INDEX(Capacity!$V$3:$W$258,MATCH(INDEX($J68:$FE68,1,$FJ68),Capacity!$V$3:$V$258,0),2)+GS$9,255),Capacity!$S$3:$S$258,0),2)))</f>
        <v/>
      </c>
      <c r="GT69" t="str">
        <f>IF(GT68="","",IF($FI68="Y",0,INDEX(Capacity!$S$3:$T$258,MATCH(MOD(INDEX(Capacity!$V$3:$W$258,MATCH(INDEX($J68:$FE68,1,$FJ68),Capacity!$V$3:$V$258,0),2)+GT$9,255),Capacity!$S$3:$S$258,0),2)))</f>
        <v/>
      </c>
      <c r="GU69" t="str">
        <f>IF(GU68="","",IF($FI68="Y",0,INDEX(Capacity!$S$3:$T$258,MATCH(MOD(INDEX(Capacity!$V$3:$W$258,MATCH(INDEX($J68:$FE68,1,$FJ68),Capacity!$V$3:$V$258,0),2)+GU$9,255),Capacity!$S$3:$S$258,0),2)))</f>
        <v/>
      </c>
      <c r="GV69" t="str">
        <f>IF(GV68="","",IF($FI68="Y",0,INDEX(Capacity!$S$3:$T$258,MATCH(MOD(INDEX(Capacity!$V$3:$W$258,MATCH(INDEX($J68:$FE68,1,$FJ68),Capacity!$V$3:$V$258,0),2)+GV$9,255),Capacity!$S$3:$S$258,0),2)))</f>
        <v/>
      </c>
      <c r="GW69" t="str">
        <f>IF(GW68="","",IF($FI68="Y",0,INDEX(Capacity!$S$3:$T$258,MATCH(MOD(INDEX(Capacity!$V$3:$W$258,MATCH(INDEX($J68:$FE68,1,$FJ68),Capacity!$V$3:$V$258,0),2)+GW$9,255),Capacity!$S$3:$S$258,0),2)))</f>
        <v/>
      </c>
      <c r="GX69" t="str">
        <f>IF(GX68="","",IF($FI68="Y",0,INDEX(Capacity!$S$3:$T$258,MATCH(MOD(INDEX(Capacity!$V$3:$W$258,MATCH(INDEX($J68:$FE68,1,$FJ68),Capacity!$V$3:$V$258,0),2)+GX$9,255),Capacity!$S$3:$S$258,0),2)))</f>
        <v/>
      </c>
      <c r="GY69" t="str">
        <f>IF(GY68="","",IF($FI68="Y",0,INDEX(Capacity!$S$3:$T$258,MATCH(MOD(INDEX(Capacity!$V$3:$W$258,MATCH(INDEX($J68:$FE68,1,$FJ68),Capacity!$V$3:$V$258,0),2)+GY$9,255),Capacity!$S$3:$S$258,0),2)))</f>
        <v/>
      </c>
      <c r="GZ69" t="str">
        <f>IF(GZ68="","",IF($FI68="Y",0,INDEX(Capacity!$S$3:$T$258,MATCH(MOD(INDEX(Capacity!$V$3:$W$258,MATCH(INDEX($J68:$FE68,1,$FJ68),Capacity!$V$3:$V$258,0),2)+GZ$9,255),Capacity!$S$3:$S$258,0),2)))</f>
        <v/>
      </c>
      <c r="HA69" t="str">
        <f>IF(HA68="","",IF($FI68="Y",0,INDEX(Capacity!$S$3:$T$258,MATCH(MOD(INDEX(Capacity!$V$3:$W$258,MATCH(INDEX($J68:$FE68,1,$FJ68),Capacity!$V$3:$V$258,0),2)+HA$9,255),Capacity!$S$3:$S$258,0),2)))</f>
        <v/>
      </c>
      <c r="HB69" t="str">
        <f>IF(HB68="","",IF($FI68="Y",0,INDEX(Capacity!$S$3:$T$258,MATCH(MOD(INDEX(Capacity!$V$3:$W$258,MATCH(INDEX($J68:$FE68,1,$FJ68),Capacity!$V$3:$V$258,0),2)+HB$9,255),Capacity!$S$3:$S$258,0),2)))</f>
        <v/>
      </c>
      <c r="HC69" t="str">
        <f>IF(HC68="","",IF($FI68="Y",0,INDEX(Capacity!$S$3:$T$258,MATCH(MOD(INDEX(Capacity!$V$3:$W$258,MATCH(INDEX($J68:$FE68,1,$FJ68),Capacity!$V$3:$V$258,0),2)+HC$9,255),Capacity!$S$3:$S$258,0),2)))</f>
        <v/>
      </c>
      <c r="HD69" t="str">
        <f>IF(HD68="","",IF($FI68="Y",0,INDEX(Capacity!$S$3:$T$258,MATCH(MOD(INDEX(Capacity!$V$3:$W$258,MATCH(INDEX($J68:$FE68,1,$FJ68),Capacity!$V$3:$V$258,0),2)+HD$9,255),Capacity!$S$3:$S$258,0),2)))</f>
        <v/>
      </c>
      <c r="HE69" t="str">
        <f>IF(HE68="","",IF($FI68="Y",0,INDEX(Capacity!$S$3:$T$258,MATCH(MOD(INDEX(Capacity!$V$3:$W$258,MATCH(INDEX($J68:$FE68,1,$FJ68),Capacity!$V$3:$V$258,0),2)+HE$9,255),Capacity!$S$3:$S$258,0),2)))</f>
        <v/>
      </c>
      <c r="HF69" t="str">
        <f>IF(HF68="","",IF($FI68="Y",0,INDEX(Capacity!$S$3:$T$258,MATCH(MOD(INDEX(Capacity!$V$3:$W$258,MATCH(INDEX($J68:$FE68,1,$FJ68),Capacity!$V$3:$V$258,0),2)+HF$9,255),Capacity!$S$3:$S$258,0),2)))</f>
        <v/>
      </c>
      <c r="HG69" t="str">
        <f>IF(HG68="","",IF($FI68="Y",0,INDEX(Capacity!$S$3:$T$258,MATCH(MOD(INDEX(Capacity!$V$3:$W$258,MATCH(INDEX($J68:$FE68,1,$FJ68),Capacity!$V$3:$V$258,0),2)+HG$9,255),Capacity!$S$3:$S$258,0),2)))</f>
        <v/>
      </c>
      <c r="HH69" t="str">
        <f>IF(HH68="","",IF($FI68="Y",0,INDEX(Capacity!$S$3:$T$258,MATCH(MOD(INDEX(Capacity!$V$3:$W$258,MATCH(INDEX($J68:$FE68,1,$FJ68),Capacity!$V$3:$V$258,0),2)+HH$9,255),Capacity!$S$3:$S$258,0),2)))</f>
        <v/>
      </c>
      <c r="HI69" t="str">
        <f>IF(HI68="","",IF($FI68="Y",0,INDEX(Capacity!$S$3:$T$258,MATCH(MOD(INDEX(Capacity!$V$3:$W$258,MATCH(INDEX($J68:$FE68,1,$FJ68),Capacity!$V$3:$V$258,0),2)+HI$9,255),Capacity!$S$3:$S$258,0),2)))</f>
        <v/>
      </c>
      <c r="HJ69" t="str">
        <f>IF(HJ68="","",IF($FI68="Y",0,INDEX(Capacity!$S$3:$T$258,MATCH(MOD(INDEX(Capacity!$V$3:$W$258,MATCH(INDEX($J68:$FE68,1,$FJ68),Capacity!$V$3:$V$258,0),2)+HJ$9,255),Capacity!$S$3:$S$258,0),2)))</f>
        <v/>
      </c>
      <c r="HK69" t="str">
        <f>IF(HK68="","",IF($FI68="Y",0,INDEX(Capacity!$S$3:$T$258,MATCH(MOD(INDEX(Capacity!$V$3:$W$258,MATCH(INDEX($J68:$FE68,1,$FJ68),Capacity!$V$3:$V$258,0),2)+HK$9,255),Capacity!$S$3:$S$258,0),2)))</f>
        <v/>
      </c>
      <c r="HL69" t="str">
        <f>IF(HL68="","",IF($FI68="Y",0,INDEX(Capacity!$S$3:$T$258,MATCH(MOD(INDEX(Capacity!$V$3:$W$258,MATCH(INDEX($J68:$FE68,1,$FJ68),Capacity!$V$3:$V$258,0),2)+HL$9,255),Capacity!$S$3:$S$258,0),2)))</f>
        <v/>
      </c>
      <c r="HM69" t="str">
        <f>IF(HM68="","",IF($FI68="Y",0,INDEX(Capacity!$S$3:$T$258,MATCH(MOD(INDEX(Capacity!$V$3:$W$258,MATCH(INDEX($J68:$FE68,1,$FJ68),Capacity!$V$3:$V$258,0),2)+HM$9,255),Capacity!$S$3:$S$258,0),2)))</f>
        <v/>
      </c>
      <c r="HN69" t="str">
        <f>IF(HN68="","",IF($FI68="Y",0,INDEX(Capacity!$S$3:$T$258,MATCH(MOD(INDEX(Capacity!$V$3:$W$258,MATCH(INDEX($J68:$FE68,1,$FJ68),Capacity!$V$3:$V$258,0),2)+HN$9,255),Capacity!$S$3:$S$258,0),2)))</f>
        <v/>
      </c>
      <c r="HO69" t="str">
        <f>IF(HO68="","",IF($FI68="Y",0,INDEX(Capacity!$S$3:$T$258,MATCH(MOD(INDEX(Capacity!$V$3:$W$258,MATCH(INDEX($J68:$FE68,1,$FJ68),Capacity!$V$3:$V$258,0),2)+HO$9,255),Capacity!$S$3:$S$258,0),2)))</f>
        <v/>
      </c>
      <c r="HP69" t="str">
        <f>IF(HP68="","",IF($FI68="Y",0,INDEX(Capacity!$S$3:$T$258,MATCH(MOD(INDEX(Capacity!$V$3:$W$258,MATCH(INDEX($J68:$FE68,1,$FJ68),Capacity!$V$3:$V$258,0),2)+HP$9,255),Capacity!$S$3:$S$258,0),2)))</f>
        <v/>
      </c>
      <c r="HQ69" t="str">
        <f>IF(HQ68="","",IF($FI68="Y",0,INDEX(Capacity!$S$3:$T$258,MATCH(MOD(INDEX(Capacity!$V$3:$W$258,MATCH(INDEX($J68:$FE68,1,$FJ68),Capacity!$V$3:$V$258,0),2)+HQ$9,255),Capacity!$S$3:$S$258,0),2)))</f>
        <v/>
      </c>
      <c r="HR69" t="str">
        <f>IF(HR68="","",IF($FI68="Y",0,INDEX(Capacity!$S$3:$T$258,MATCH(MOD(INDEX(Capacity!$V$3:$W$258,MATCH(INDEX($J68:$FE68,1,$FJ68),Capacity!$V$3:$V$258,0),2)+HR$9,255),Capacity!$S$3:$S$258,0),2)))</f>
        <v/>
      </c>
      <c r="HS69" t="str">
        <f>IF(HS68="","",IF($FI68="Y",0,INDEX(Capacity!$S$3:$T$258,MATCH(MOD(INDEX(Capacity!$V$3:$W$258,MATCH(INDEX($J68:$FE68,1,$FJ68),Capacity!$V$3:$V$258,0),2)+HS$9,255),Capacity!$S$3:$S$258,0),2)))</f>
        <v/>
      </c>
      <c r="HT69" t="str">
        <f>IF(HT68="","",IF($FI68="Y",0,INDEX(Capacity!$S$3:$T$258,MATCH(MOD(INDEX(Capacity!$V$3:$W$258,MATCH(INDEX($J68:$FE68,1,$FJ68),Capacity!$V$3:$V$258,0),2)+HT$9,255),Capacity!$S$3:$S$258,0),2)))</f>
        <v/>
      </c>
      <c r="HU69" t="str">
        <f>IF(HU68="","",IF($FI68="Y",0,INDEX(Capacity!$S$3:$T$258,MATCH(MOD(INDEX(Capacity!$V$3:$W$258,MATCH(INDEX($J68:$FE68,1,$FJ68),Capacity!$V$3:$V$258,0),2)+HU$9,255),Capacity!$S$3:$S$258,0),2)))</f>
        <v/>
      </c>
      <c r="HV69" t="str">
        <f>IF(HV68="","",IF($FI68="Y",0,INDEX(Capacity!$S$3:$T$258,MATCH(MOD(INDEX(Capacity!$V$3:$W$258,MATCH(INDEX($J68:$FE68,1,$FJ68),Capacity!$V$3:$V$258,0),2)+HV$9,255),Capacity!$S$3:$S$258,0),2)))</f>
        <v/>
      </c>
      <c r="HW69" t="str">
        <f>IF(HW68="","",IF($FI68="Y",0,INDEX(Capacity!$S$3:$T$258,MATCH(MOD(INDEX(Capacity!$V$3:$W$258,MATCH(INDEX($J68:$FE68,1,$FJ68),Capacity!$V$3:$V$258,0),2)+HW$9,255),Capacity!$S$3:$S$258,0),2)))</f>
        <v/>
      </c>
      <c r="HX69" t="str">
        <f>IF(HX68="","",IF($FI68="Y",0,INDEX(Capacity!$S$3:$T$258,MATCH(MOD(INDEX(Capacity!$V$3:$W$258,MATCH(INDEX($J68:$FE68,1,$FJ68),Capacity!$V$3:$V$258,0),2)+HX$9,255),Capacity!$S$3:$S$258,0),2)))</f>
        <v/>
      </c>
      <c r="HY69" t="str">
        <f>IF(HY68="","",IF($FI68="Y",0,INDEX(Capacity!$S$3:$T$258,MATCH(MOD(INDEX(Capacity!$V$3:$W$258,MATCH(INDEX($J68:$FE68,1,$FJ68),Capacity!$V$3:$V$258,0),2)+HY$9,255),Capacity!$S$3:$S$258,0),2)))</f>
        <v/>
      </c>
      <c r="HZ69" t="str">
        <f>IF(HZ68="","",IF($FI68="Y",0,INDEX(Capacity!$S$3:$T$258,MATCH(MOD(INDEX(Capacity!$V$3:$W$258,MATCH(INDEX($J68:$FE68,1,$FJ68),Capacity!$V$3:$V$258,0),2)+HZ$9,255),Capacity!$S$3:$S$258,0),2)))</f>
        <v/>
      </c>
      <c r="IA69" t="str">
        <f>IF(IA68="","",IF($FI68="Y",0,INDEX(Capacity!$S$3:$T$258,MATCH(MOD(INDEX(Capacity!$V$3:$W$258,MATCH(INDEX($J68:$FE68,1,$FJ68),Capacity!$V$3:$V$258,0),2)+IA$9,255),Capacity!$S$3:$S$258,0),2)))</f>
        <v/>
      </c>
      <c r="IB69" t="str">
        <f>IF(IB68="","",IF($FI68="Y",0,INDEX(Capacity!$S$3:$T$258,MATCH(MOD(INDEX(Capacity!$V$3:$W$258,MATCH(INDEX($J68:$FE68,1,$FJ68),Capacity!$V$3:$V$258,0),2)+IB$9,255),Capacity!$S$3:$S$258,0),2)))</f>
        <v/>
      </c>
      <c r="IC69" t="str">
        <f>IF(IC68="","",IF($FI68="Y",0,INDEX(Capacity!$S$3:$T$258,MATCH(MOD(INDEX(Capacity!$V$3:$W$258,MATCH(INDEX($J68:$FE68,1,$FJ68),Capacity!$V$3:$V$258,0),2)+IC$9,255),Capacity!$S$3:$S$258,0),2)))</f>
        <v/>
      </c>
      <c r="ID69" t="str">
        <f>IF(ID68="","",IF($FI68="Y",0,INDEX(Capacity!$S$3:$T$258,MATCH(MOD(INDEX(Capacity!$V$3:$W$258,MATCH(INDEX($J68:$FE68,1,$FJ68),Capacity!$V$3:$V$258,0),2)+ID$9,255),Capacity!$S$3:$S$258,0),2)))</f>
        <v/>
      </c>
      <c r="IE69" t="str">
        <f>IF(IE68="","",IF($FI68="Y",0,INDEX(Capacity!$S$3:$T$258,MATCH(MOD(INDEX(Capacity!$V$3:$W$258,MATCH(INDEX($J68:$FE68,1,$FJ68),Capacity!$V$3:$V$258,0),2)+IE$9,255),Capacity!$S$3:$S$258,0),2)))</f>
        <v/>
      </c>
      <c r="IF69" t="str">
        <f>IF(IF68="","",IF($FI68="Y",0,INDEX(Capacity!$S$3:$T$258,MATCH(MOD(INDEX(Capacity!$V$3:$W$258,MATCH(INDEX($J68:$FE68,1,$FJ68),Capacity!$V$3:$V$258,0),2)+IF$9,255),Capacity!$S$3:$S$258,0),2)))</f>
        <v/>
      </c>
      <c r="IG69" t="str">
        <f>IF(IG68="","",IF($FI68="Y",0,INDEX(Capacity!$S$3:$T$258,MATCH(MOD(INDEX(Capacity!$V$3:$W$258,MATCH(INDEX($J68:$FE68,1,$FJ68),Capacity!$V$3:$V$258,0),2)+IG$9,255),Capacity!$S$3:$S$258,0),2)))</f>
        <v/>
      </c>
      <c r="IH69" t="str">
        <f>IF(IH68="","",IF($FI68="Y",0,INDEX(Capacity!$S$3:$T$258,MATCH(MOD(INDEX(Capacity!$V$3:$W$258,MATCH(INDEX($J68:$FE68,1,$FJ68),Capacity!$V$3:$V$258,0),2)+IH$9,255),Capacity!$S$3:$S$258,0),2)))</f>
        <v/>
      </c>
      <c r="II69" t="str">
        <f>IF(II68="","",IF($FI68="Y",0,INDEX(Capacity!$S$3:$T$258,MATCH(MOD(INDEX(Capacity!$V$3:$W$258,MATCH(INDEX($J68:$FE68,1,$FJ68),Capacity!$V$3:$V$258,0),2)+II$9,255),Capacity!$S$3:$S$258,0),2)))</f>
        <v/>
      </c>
      <c r="IJ69" t="str">
        <f>IF(IJ68="","",IF($FI68="Y",0,INDEX(Capacity!$S$3:$T$258,MATCH(MOD(INDEX(Capacity!$V$3:$W$258,MATCH(INDEX($J68:$FE68,1,$FJ68),Capacity!$V$3:$V$258,0),2)+IJ$9,255),Capacity!$S$3:$S$258,0),2)))</f>
        <v/>
      </c>
      <c r="IK69" t="str">
        <f>IF(IK68="","",IF($FI68="Y",0,INDEX(Capacity!$S$3:$T$258,MATCH(MOD(INDEX(Capacity!$V$3:$W$258,MATCH(INDEX($J68:$FE68,1,$FJ68),Capacity!$V$3:$V$258,0),2)+IK$9,255),Capacity!$S$3:$S$258,0),2)))</f>
        <v/>
      </c>
      <c r="IL69" t="str">
        <f>IF(IL68="","",IF($FI68="Y",0,INDEX(Capacity!$S$3:$T$258,MATCH(MOD(INDEX(Capacity!$V$3:$W$258,MATCH(INDEX($J68:$FE68,1,$FJ68),Capacity!$V$3:$V$258,0),2)+IL$9,255),Capacity!$S$3:$S$258,0),2)))</f>
        <v/>
      </c>
      <c r="IM69" t="str">
        <f>IF(IM68="","",IF($FI68="Y",0,INDEX(Capacity!$S$3:$T$258,MATCH(MOD(INDEX(Capacity!$V$3:$W$258,MATCH(INDEX($J68:$FE68,1,$FJ68),Capacity!$V$3:$V$258,0),2)+IM$9,255),Capacity!$S$3:$S$258,0),2)))</f>
        <v/>
      </c>
      <c r="IN69" t="str">
        <f>IF(IN68="","",IF($FI68="Y",0,INDEX(Capacity!$S$3:$T$258,MATCH(MOD(INDEX(Capacity!$V$3:$W$258,MATCH(INDEX($J68:$FE68,1,$FJ68),Capacity!$V$3:$V$258,0),2)+IN$9,255),Capacity!$S$3:$S$258,0),2)))</f>
        <v/>
      </c>
      <c r="IO69" t="str">
        <f>IF(IO68="","",IF($FI68="Y",0,INDEX(Capacity!$S$3:$T$258,MATCH(MOD(INDEX(Capacity!$V$3:$W$258,MATCH(INDEX($J68:$FE68,1,$FJ68),Capacity!$V$3:$V$258,0),2)+IO$9,255),Capacity!$S$3:$S$258,0),2)))</f>
        <v/>
      </c>
      <c r="IP69" t="str">
        <f>IF(IP68="","",IF($FI68="Y",0,INDEX(Capacity!$S$3:$T$258,MATCH(MOD(INDEX(Capacity!$V$3:$W$258,MATCH(INDEX($J68:$FE68,1,$FJ68),Capacity!$V$3:$V$258,0),2)+IP$9,255),Capacity!$S$3:$S$258,0),2)))</f>
        <v/>
      </c>
      <c r="IQ69" t="str">
        <f>IF(IQ68="","",IF($FI68="Y",0,INDEX(Capacity!$S$3:$T$258,MATCH(MOD(INDEX(Capacity!$V$3:$W$258,MATCH(INDEX($J68:$FE68,1,$FJ68),Capacity!$V$3:$V$258,0),2)+IQ$9,255),Capacity!$S$3:$S$258,0),2)))</f>
        <v/>
      </c>
      <c r="IR69" t="str">
        <f>IF(IR68="","",IF($FI68="Y",0,INDEX(Capacity!$S$3:$T$258,MATCH(MOD(INDEX(Capacity!$V$3:$W$258,MATCH(INDEX($J68:$FE68,1,$FJ68),Capacity!$V$3:$V$258,0),2)+IR$9,255),Capacity!$S$3:$S$258,0),2)))</f>
        <v/>
      </c>
      <c r="IS69" t="str">
        <f>IF(IS68="","",IF($FI68="Y",0,INDEX(Capacity!$S$3:$T$258,MATCH(MOD(INDEX(Capacity!$V$3:$W$258,MATCH(INDEX($J68:$FE68,1,$FJ68),Capacity!$V$3:$V$258,0),2)+IS$9,255),Capacity!$S$3:$S$258,0),2)))</f>
        <v/>
      </c>
      <c r="IT69" t="str">
        <f>IF(IT68="","",IF($FI68="Y",0,INDEX(Capacity!$S$3:$T$258,MATCH(MOD(INDEX(Capacity!$V$3:$W$258,MATCH(INDEX($J68:$FE68,1,$FJ68),Capacity!$V$3:$V$258,0),2)+IT$9,255),Capacity!$S$3:$S$258,0),2)))</f>
        <v/>
      </c>
      <c r="IU69" t="str">
        <f>IF(IU68="","",IF($FI68="Y",0,INDEX(Capacity!$S$3:$T$258,MATCH(MOD(INDEX(Capacity!$V$3:$W$258,MATCH(INDEX($J68:$FE68,1,$FJ68),Capacity!$V$3:$V$258,0),2)+IU$9,255),Capacity!$S$3:$S$258,0),2)))</f>
        <v/>
      </c>
      <c r="IV69" t="str">
        <f>IF(IV68="","",IF($FI68="Y",0,INDEX(Capacity!$S$3:$T$258,MATCH(MOD(INDEX(Capacity!$V$3:$W$258,MATCH(INDEX($J68:$FE68,1,$FJ68),Capacity!$V$3:$V$258,0),2)+IV$9,255),Capacity!$S$3:$S$258,0),2)))</f>
        <v/>
      </c>
      <c r="IW69" t="str">
        <f>IF(IW68="","",IF($FI68="Y",0,INDEX(Capacity!$S$3:$T$258,MATCH(MOD(INDEX(Capacity!$V$3:$W$258,MATCH(INDEX($J68:$FE68,1,$FJ68),Capacity!$V$3:$V$258,0),2)+IW$9,255),Capacity!$S$3:$S$258,0),2)))</f>
        <v/>
      </c>
      <c r="IX69" t="str">
        <f>IF(IX68="","",IF($FI68="Y",0,INDEX(Capacity!$S$3:$T$258,MATCH(MOD(INDEX(Capacity!$V$3:$W$258,MATCH(INDEX($J68:$FE68,1,$FJ68),Capacity!$V$3:$V$258,0),2)+IX$9,255),Capacity!$S$3:$S$258,0),2)))</f>
        <v/>
      </c>
      <c r="IY69" t="str">
        <f>IF(IY68="","",IF($FI68="Y",0,INDEX(Capacity!$S$3:$T$258,MATCH(MOD(INDEX(Capacity!$V$3:$W$258,MATCH(INDEX($J68:$FE68,1,$FJ68),Capacity!$V$3:$V$258,0),2)+IY$9,255),Capacity!$S$3:$S$258,0),2)))</f>
        <v/>
      </c>
      <c r="IZ69" t="str">
        <f>IF(IZ68="","",IF($FI68="Y",0,INDEX(Capacity!$S$3:$T$258,MATCH(MOD(INDEX(Capacity!$V$3:$W$258,MATCH(INDEX($J68:$FE68,1,$FJ68),Capacity!$V$3:$V$258,0),2)+IZ$9,255),Capacity!$S$3:$S$258,0),2)))</f>
        <v/>
      </c>
      <c r="JA69" t="str">
        <f>IF(JA68="","",IF($FI68="Y",0,INDEX(Capacity!$S$3:$T$258,MATCH(MOD(INDEX(Capacity!$V$3:$W$258,MATCH(INDEX($J68:$FE68,1,$FJ68),Capacity!$V$3:$V$258,0),2)+JA$9,255),Capacity!$S$3:$S$258,0),2)))</f>
        <v/>
      </c>
      <c r="JB69" t="str">
        <f>IF(JB68="","",IF($FI68="Y",0,INDEX(Capacity!$S$3:$T$258,MATCH(MOD(INDEX(Capacity!$V$3:$W$258,MATCH(INDEX($J68:$FE68,1,$FJ68),Capacity!$V$3:$V$258,0),2)+JB$9,255),Capacity!$S$3:$S$258,0),2)))</f>
        <v/>
      </c>
      <c r="JC69" t="str">
        <f>IF(JC68="","",IF($FI68="Y",0,INDEX(Capacity!$S$3:$T$258,MATCH(MOD(INDEX(Capacity!$V$3:$W$258,MATCH(INDEX($J68:$FE68,1,$FJ68),Capacity!$V$3:$V$258,0),2)+JC$9,255),Capacity!$S$3:$S$258,0),2)))</f>
        <v/>
      </c>
      <c r="JD69" t="str">
        <f>IF(JD68="","",IF($FI68="Y",0,INDEX(Capacity!$S$3:$T$258,MATCH(MOD(INDEX(Capacity!$V$3:$W$258,MATCH(INDEX($J68:$FE68,1,$FJ68),Capacity!$V$3:$V$258,0),2)+JD$9,255),Capacity!$S$3:$S$258,0),2)))</f>
        <v/>
      </c>
      <c r="JE69" t="str">
        <f>IF(JE68="","",IF($FI68="Y",0,INDEX(Capacity!$S$3:$T$258,MATCH(MOD(INDEX(Capacity!$V$3:$W$258,MATCH(INDEX($J68:$FE68,1,$FJ68),Capacity!$V$3:$V$258,0),2)+JE$9,255),Capacity!$S$3:$S$258,0),2)))</f>
        <v/>
      </c>
      <c r="JF69" t="str">
        <f>IF(JF68="","",IF($FI68="Y",0,INDEX(Capacity!$S$3:$T$258,MATCH(MOD(INDEX(Capacity!$V$3:$W$258,MATCH(INDEX($J68:$FE68,1,$FJ68),Capacity!$V$3:$V$258,0),2)+JF$9,255),Capacity!$S$3:$S$258,0),2)))</f>
        <v/>
      </c>
      <c r="JG69" t="str">
        <f>IF(JG68="","",IF($FI68="Y",0,INDEX(Capacity!$S$3:$T$258,MATCH(MOD(INDEX(Capacity!$V$3:$W$258,MATCH(INDEX($J68:$FE68,1,$FJ68),Capacity!$V$3:$V$258,0),2)+JG$9,255),Capacity!$S$3:$S$258,0),2)))</f>
        <v/>
      </c>
      <c r="JH69" t="str">
        <f>IF(JH68="","",IF($FI68="Y",0,INDEX(Capacity!$S$3:$T$258,MATCH(MOD(INDEX(Capacity!$V$3:$W$258,MATCH(INDEX($J68:$FE68,1,$FJ68),Capacity!$V$3:$V$258,0),2)+JH$9,255),Capacity!$S$3:$S$258,0),2)))</f>
        <v/>
      </c>
      <c r="JI69" t="str">
        <f>IF(JI68="","",IF($FI68="Y",0,INDEX(Capacity!$S$3:$T$258,MATCH(MOD(INDEX(Capacity!$V$3:$W$258,MATCH(INDEX($J68:$FE68,1,$FJ68),Capacity!$V$3:$V$258,0),2)+JI$9,255),Capacity!$S$3:$S$258,0),2)))</f>
        <v/>
      </c>
      <c r="JJ69" t="str">
        <f>IF(JJ68="","",IF($FI68="Y",0,INDEX(Capacity!$S$3:$T$258,MATCH(MOD(INDEX(Capacity!$V$3:$W$258,MATCH(INDEX($J68:$FE68,1,$FJ68),Capacity!$V$3:$V$258,0),2)+JJ$9,255),Capacity!$S$3:$S$258,0),2)))</f>
        <v/>
      </c>
      <c r="JK69" t="str">
        <f>IF(JK68="","",IF($FI68="Y",0,INDEX(Capacity!$S$3:$T$258,MATCH(MOD(INDEX(Capacity!$V$3:$W$258,MATCH(INDEX($J68:$FE68,1,$FJ68),Capacity!$V$3:$V$258,0),2)+JK$9,255),Capacity!$S$3:$S$258,0),2)))</f>
        <v/>
      </c>
      <c r="JL69" t="str">
        <f>IF(JL68="","",IF($FI68="Y",0,INDEX(Capacity!$S$3:$T$258,MATCH(MOD(INDEX(Capacity!$V$3:$W$258,MATCH(INDEX($J68:$FE68,1,$FJ68),Capacity!$V$3:$V$258,0),2)+JL$9,255),Capacity!$S$3:$S$258,0),2)))</f>
        <v/>
      </c>
      <c r="JM69" t="str">
        <f>IF(JM68="","",IF($FI68="Y",0,INDEX(Capacity!$S$3:$T$258,MATCH(MOD(INDEX(Capacity!$V$3:$W$258,MATCH(INDEX($J68:$FE68,1,$FJ68),Capacity!$V$3:$V$258,0),2)+JM$9,255),Capacity!$S$3:$S$258,0),2)))</f>
        <v/>
      </c>
      <c r="JN69" t="str">
        <f>IF(JN68="","",IF($FI68="Y",0,INDEX(Capacity!$S$3:$T$258,MATCH(MOD(INDEX(Capacity!$V$3:$W$258,MATCH(INDEX($J68:$FE68,1,$FJ68),Capacity!$V$3:$V$258,0),2)+JN$9,255),Capacity!$S$3:$S$258,0),2)))</f>
        <v/>
      </c>
      <c r="JO69" t="str">
        <f>IF(JO68="","",IF($FI68="Y",0,INDEX(Capacity!$S$3:$T$258,MATCH(MOD(INDEX(Capacity!$V$3:$W$258,MATCH(INDEX($J68:$FE68,1,$FJ68),Capacity!$V$3:$V$258,0),2)+JO$9,255),Capacity!$S$3:$S$258,0),2)))</f>
        <v/>
      </c>
      <c r="JP69" t="str">
        <f>IF(JP68="","",IF($FI68="Y",0,INDEX(Capacity!$S$3:$T$258,MATCH(MOD(INDEX(Capacity!$V$3:$W$258,MATCH(INDEX($J68:$FE68,1,$FJ68),Capacity!$V$3:$V$258,0),2)+JP$9,255),Capacity!$S$3:$S$258,0),2)))</f>
        <v/>
      </c>
      <c r="JQ69" t="str">
        <f>IF(JQ68="","",IF($FI68="Y",0,INDEX(Capacity!$S$3:$T$258,MATCH(MOD(INDEX(Capacity!$V$3:$W$258,MATCH(INDEX($J68:$FE68,1,$FJ68),Capacity!$V$3:$V$258,0),2)+JQ$9,255),Capacity!$S$3:$S$258,0),2)))</f>
        <v/>
      </c>
      <c r="JR69" t="str">
        <f>IF(JR68="","",IF($FI68="Y",0,INDEX(Capacity!$S$3:$T$258,MATCH(MOD(INDEX(Capacity!$V$3:$W$258,MATCH(INDEX($J68:$FE68,1,$FJ68),Capacity!$V$3:$V$258,0),2)+JR$9,255),Capacity!$S$3:$S$258,0),2)))</f>
        <v/>
      </c>
      <c r="JS69" t="str">
        <f>IF(JS68="","",IF($FI68="Y",0,INDEX(Capacity!$S$3:$T$258,MATCH(MOD(INDEX(Capacity!$V$3:$W$258,MATCH(INDEX($J68:$FE68,1,$FJ68),Capacity!$V$3:$V$258,0),2)+JS$9,255),Capacity!$S$3:$S$258,0),2)))</f>
        <v/>
      </c>
      <c r="JT69" t="str">
        <f>IF(JT68="","",IF($FI68="Y",0,INDEX(Capacity!$S$3:$T$258,MATCH(MOD(INDEX(Capacity!$V$3:$W$258,MATCH(INDEX($J68:$FE68,1,$FJ68),Capacity!$V$3:$V$258,0),2)+JT$9,255),Capacity!$S$3:$S$258,0),2)))</f>
        <v/>
      </c>
      <c r="JU69" t="str">
        <f>IF(JU68="","",IF($FI68="Y",0,INDEX(Capacity!$S$3:$T$258,MATCH(MOD(INDEX(Capacity!$V$3:$W$258,MATCH(INDEX($J68:$FE68,1,$FJ68),Capacity!$V$3:$V$258,0),2)+JU$9,255),Capacity!$S$3:$S$258,0),2)))</f>
        <v/>
      </c>
      <c r="JV69" t="str">
        <f>IF(JV68="","",IF($FI68="Y",0,INDEX(Capacity!$S$3:$T$258,MATCH(MOD(INDEX(Capacity!$V$3:$W$258,MATCH(INDEX($J68:$FE68,1,$FJ68),Capacity!$V$3:$V$258,0),2)+JV$9,255),Capacity!$S$3:$S$258,0),2)))</f>
        <v/>
      </c>
      <c r="JW69" t="str">
        <f>IF(JW68="","",IF($FI68="Y",0,INDEX(Capacity!$S$3:$T$258,MATCH(MOD(INDEX(Capacity!$V$3:$W$258,MATCH(INDEX($J68:$FE68,1,$FJ68),Capacity!$V$3:$V$258,0),2)+JW$9,255),Capacity!$S$3:$S$258,0),2)))</f>
        <v/>
      </c>
      <c r="JX69" t="str">
        <f>IF(JX68="","",IF($FI68="Y",0,INDEX(Capacity!$S$3:$T$258,MATCH(MOD(INDEX(Capacity!$V$3:$W$258,MATCH(INDEX($J68:$FE68,1,$FJ68),Capacity!$V$3:$V$258,0),2)+JX$9,255),Capacity!$S$3:$S$258,0),2)))</f>
        <v/>
      </c>
      <c r="JY69" t="str">
        <f>IF(JY68="","",IF($FI68="Y",0,INDEX(Capacity!$S$3:$T$258,MATCH(MOD(INDEX(Capacity!$V$3:$W$258,MATCH(INDEX($J68:$FE68,1,$FJ68),Capacity!$V$3:$V$258,0),2)+JY$9,255),Capacity!$S$3:$S$258,0),2)))</f>
        <v/>
      </c>
      <c r="JZ69" t="str">
        <f>IF(JZ68="","",IF($FI68="Y",0,INDEX(Capacity!$S$3:$T$258,MATCH(MOD(INDEX(Capacity!$V$3:$W$258,MATCH(INDEX($J68:$FE68,1,$FJ68),Capacity!$V$3:$V$258,0),2)+JZ$9,255),Capacity!$S$3:$S$258,0),2)))</f>
        <v/>
      </c>
      <c r="KA69" t="str">
        <f>IF(KA68="","",IF($FI68="Y",0,INDEX(Capacity!$S$3:$T$258,MATCH(MOD(INDEX(Capacity!$V$3:$W$258,MATCH(INDEX($J68:$FE68,1,$FJ68),Capacity!$V$3:$V$258,0),2)+KA$9,255),Capacity!$S$3:$S$258,0),2)))</f>
        <v/>
      </c>
      <c r="KB69" t="str">
        <f>IF(KB68="","",IF($FI68="Y",0,INDEX(Capacity!$S$3:$T$258,MATCH(MOD(INDEX(Capacity!$V$3:$W$258,MATCH(INDEX($J68:$FE68,1,$FJ68),Capacity!$V$3:$V$258,0),2)+KB$9,255),Capacity!$S$3:$S$258,0),2)))</f>
        <v/>
      </c>
      <c r="KC69" t="str">
        <f>IF(KC68="","",IF($FI68="Y",0,INDEX(Capacity!$S$3:$T$258,MATCH(MOD(INDEX(Capacity!$V$3:$W$258,MATCH(INDEX($J68:$FE68,1,$FJ68),Capacity!$V$3:$V$258,0),2)+KC$9,255),Capacity!$S$3:$S$258,0),2)))</f>
        <v/>
      </c>
      <c r="KD69" t="str">
        <f>IF(KD68="","",IF($FI68="Y",0,INDEX(Capacity!$S$3:$T$258,MATCH(MOD(INDEX(Capacity!$V$3:$W$258,MATCH(INDEX($J68:$FE68,1,$FJ68),Capacity!$V$3:$V$258,0),2)+KD$9,255),Capacity!$S$3:$S$258,0),2)))</f>
        <v/>
      </c>
      <c r="KE69" t="str">
        <f>IF(KE68="","",IF($FI68="Y",0,INDEX(Capacity!$S$3:$T$258,MATCH(MOD(INDEX(Capacity!$V$3:$W$258,MATCH(INDEX($J68:$FE68,1,$FJ68),Capacity!$V$3:$V$258,0),2)+KE$9,255),Capacity!$S$3:$S$258,0),2)))</f>
        <v/>
      </c>
      <c r="KF69" t="str">
        <f>IF(KF68="","",IF($FI68="Y",0,INDEX(Capacity!$S$3:$T$258,MATCH(MOD(INDEX(Capacity!$V$3:$W$258,MATCH(INDEX($J68:$FE68,1,$FJ68),Capacity!$V$3:$V$258,0),2)+KF$9,255),Capacity!$S$3:$S$258,0),2)))</f>
        <v/>
      </c>
      <c r="KG69" t="str">
        <f>IF(KG68="","",IF($FI68="Y",0,INDEX(Capacity!$S$3:$T$258,MATCH(MOD(INDEX(Capacity!$V$3:$W$258,MATCH(INDEX($J68:$FE68,1,$FJ68),Capacity!$V$3:$V$258,0),2)+KG$9,255),Capacity!$S$3:$S$258,0),2)))</f>
        <v/>
      </c>
      <c r="KH69" t="str">
        <f>IF(KH68="","",IF($FI68="Y",0,INDEX(Capacity!$S$3:$T$258,MATCH(MOD(INDEX(Capacity!$V$3:$W$258,MATCH(INDEX($J68:$FE68,1,$FJ68),Capacity!$V$3:$V$258,0),2)+KH$9,255),Capacity!$S$3:$S$258,0),2)))</f>
        <v/>
      </c>
      <c r="KI69" t="str">
        <f>IF(KI68="","",IF($FI68="Y",0,INDEX(Capacity!$S$3:$T$258,MATCH(MOD(INDEX(Capacity!$V$3:$W$258,MATCH(INDEX($J68:$FE68,1,$FJ68),Capacity!$V$3:$V$258,0),2)+KI$9,255),Capacity!$S$3:$S$258,0),2)))</f>
        <v/>
      </c>
      <c r="KJ69" t="str">
        <f>IF(KJ68="","",IF($FI68="Y",0,INDEX(Capacity!$S$3:$T$258,MATCH(MOD(INDEX(Capacity!$V$3:$W$258,MATCH(INDEX($J68:$FE68,1,$FJ68),Capacity!$V$3:$V$258,0),2)+KJ$9,255),Capacity!$S$3:$S$258,0),2)))</f>
        <v/>
      </c>
      <c r="KK69" t="str">
        <f>IF(KK68="","",IF($FI68="Y",0,INDEX(Capacity!$S$3:$T$258,MATCH(MOD(INDEX(Capacity!$V$3:$W$258,MATCH(INDEX($J68:$FE68,1,$FJ68),Capacity!$V$3:$V$258,0),2)+KK$9,255),Capacity!$S$3:$S$258,0),2)))</f>
        <v/>
      </c>
      <c r="KL69" t="str">
        <f>IF(KL68="","",IF($FI68="Y",0,INDEX(Capacity!$S$3:$T$258,MATCH(MOD(INDEX(Capacity!$V$3:$W$258,MATCH(INDEX($J68:$FE68,1,$FJ68),Capacity!$V$3:$V$258,0),2)+KL$9,255),Capacity!$S$3:$S$258,0),2)))</f>
        <v/>
      </c>
      <c r="KM69" t="str">
        <f>IF(KM68="","",IF($FI68="Y",0,INDEX(Capacity!$S$3:$T$258,MATCH(MOD(INDEX(Capacity!$V$3:$W$258,MATCH(INDEX($J68:$FE68,1,$FJ68),Capacity!$V$3:$V$258,0),2)+KM$9,255),Capacity!$S$3:$S$258,0),2)))</f>
        <v/>
      </c>
      <c r="KN69" t="str">
        <f>IF(KN68="","",IF($FI68="Y",0,INDEX(Capacity!$S$3:$T$258,MATCH(MOD(INDEX(Capacity!$V$3:$W$258,MATCH(INDEX($J68:$FE68,1,$FJ68),Capacity!$V$3:$V$258,0),2)+KN$9,255),Capacity!$S$3:$S$258,0),2)))</f>
        <v/>
      </c>
      <c r="KO69" t="str">
        <f>IF(KO68="","",IF($FI68="Y",0,INDEX(Capacity!$S$3:$T$258,MATCH(MOD(INDEX(Capacity!$V$3:$W$258,MATCH(INDEX($J68:$FE68,1,$FJ68),Capacity!$V$3:$V$258,0),2)+KO$9,255),Capacity!$S$3:$S$258,0),2)))</f>
        <v/>
      </c>
      <c r="KP69" t="str">
        <f>IF(KP68="","",IF($FI68="Y",0,INDEX(Capacity!$S$3:$T$258,MATCH(MOD(INDEX(Capacity!$V$3:$W$258,MATCH(INDEX($J68:$FE68,1,$FJ68),Capacity!$V$3:$V$258,0),2)+KP$9,255),Capacity!$S$3:$S$258,0),2)))</f>
        <v/>
      </c>
      <c r="KQ69" t="str">
        <f>IF(KQ68="","",IF($FI68="Y",0,INDEX(Capacity!$S$3:$T$258,MATCH(MOD(INDEX(Capacity!$V$3:$W$258,MATCH(INDEX($J68:$FE68,1,$FJ68),Capacity!$V$3:$V$258,0),2)+KQ$9,255),Capacity!$S$3:$S$258,0),2)))</f>
        <v/>
      </c>
      <c r="KR69" t="str">
        <f>IF(KR68="","",IF($FI68="Y",0,INDEX(Capacity!$S$3:$T$258,MATCH(MOD(INDEX(Capacity!$V$3:$W$258,MATCH(INDEX($J68:$FE68,1,$FJ68),Capacity!$V$3:$V$258,0),2)+KR$9,255),Capacity!$S$3:$S$258,0),2)))</f>
        <v/>
      </c>
      <c r="KS69" t="str">
        <f>IF(KS68="","",IF($FI68="Y",0,INDEX(Capacity!$S$3:$T$258,MATCH(MOD(INDEX(Capacity!$V$3:$W$258,MATCH(INDEX($J68:$FE68,1,$FJ68),Capacity!$V$3:$V$258,0),2)+KS$9,255),Capacity!$S$3:$S$258,0),2)))</f>
        <v/>
      </c>
      <c r="KT69" t="str">
        <f>IF(KT68="","",IF($FI68="Y",0,INDEX(Capacity!$S$3:$T$258,MATCH(MOD(INDEX(Capacity!$V$3:$W$258,MATCH(INDEX($J68:$FE68,1,$FJ68),Capacity!$V$3:$V$258,0),2)+KT$9,255),Capacity!$S$3:$S$258,0),2)))</f>
        <v/>
      </c>
      <c r="KU69" t="str">
        <f>IF(KU68="","",IF($FI68="Y",0,INDEX(Capacity!$S$3:$T$258,MATCH(MOD(INDEX(Capacity!$V$3:$W$258,MATCH(INDEX($J68:$FE68,1,$FJ68),Capacity!$V$3:$V$258,0),2)+KU$9,255),Capacity!$S$3:$S$258,0),2)))</f>
        <v/>
      </c>
      <c r="KV69" t="str">
        <f>IF(KV68="","",IF($FI68="Y",0,INDEX(Capacity!$S$3:$T$258,MATCH(MOD(INDEX(Capacity!$V$3:$W$258,MATCH(INDEX($J68:$FE68,1,$FJ68),Capacity!$V$3:$V$258,0),2)+KV$9,255),Capacity!$S$3:$S$258,0),2)))</f>
        <v/>
      </c>
      <c r="KW69" t="str">
        <f>IF(KW68="","",IF($FI68="Y",0,INDEX(Capacity!$S$3:$T$258,MATCH(MOD(INDEX(Capacity!$V$3:$W$258,MATCH(INDEX($J68:$FE68,1,$FJ68),Capacity!$V$3:$V$258,0),2)+KW$9,255),Capacity!$S$3:$S$258,0),2)))</f>
        <v/>
      </c>
      <c r="KX69" t="str">
        <f>IF(KX68="","",IF($FI68="Y",0,INDEX(Capacity!$S$3:$T$258,MATCH(MOD(INDEX(Capacity!$V$3:$W$258,MATCH(INDEX($J68:$FE68,1,$FJ68),Capacity!$V$3:$V$258,0),2)+KX$9,255),Capacity!$S$3:$S$258,0),2)))</f>
        <v/>
      </c>
      <c r="KY69" t="str">
        <f>IF(KY68="","",IF($FI68="Y",0,INDEX(Capacity!$S$3:$T$258,MATCH(MOD(INDEX(Capacity!$V$3:$W$258,MATCH(INDEX($J68:$FE68,1,$FJ68),Capacity!$V$3:$V$258,0),2)+KY$9,255),Capacity!$S$3:$S$258,0),2)))</f>
        <v/>
      </c>
      <c r="KZ69" t="str">
        <f>IF(KZ68="","",IF($FI68="Y",0,INDEX(Capacity!$S$3:$T$258,MATCH(MOD(INDEX(Capacity!$V$3:$W$258,MATCH(INDEX($J68:$FE68,1,$FJ68),Capacity!$V$3:$V$258,0),2)+KZ$9,255),Capacity!$S$3:$S$258,0),2)))</f>
        <v/>
      </c>
      <c r="LA69" t="str">
        <f>IF(LA68="","",IF($FI68="Y",0,INDEX(Capacity!$S$3:$T$258,MATCH(MOD(INDEX(Capacity!$V$3:$W$258,MATCH(INDEX($J68:$FE68,1,$FJ68),Capacity!$V$3:$V$258,0),2)+LA$9,255),Capacity!$S$3:$S$258,0),2)))</f>
        <v/>
      </c>
      <c r="LB69" t="str">
        <f>IF(LB68="","",IF($FI68="Y",0,INDEX(Capacity!$S$3:$T$258,MATCH(MOD(INDEX(Capacity!$V$3:$W$258,MATCH(INDEX($J68:$FE68,1,$FJ68),Capacity!$V$3:$V$258,0),2)+LB$9,255),Capacity!$S$3:$S$258,0),2)))</f>
        <v/>
      </c>
      <c r="LC69" t="str">
        <f>IF(LC68="","",IF($FI68="Y",0,INDEX(Capacity!$S$3:$T$258,MATCH(MOD(INDEX(Capacity!$V$3:$W$258,MATCH(INDEX($J68:$FE68,1,$FJ68),Capacity!$V$3:$V$258,0),2)+LC$9,255),Capacity!$S$3:$S$258,0),2)))</f>
        <v/>
      </c>
      <c r="LD69" t="str">
        <f>IF(LD68="","",IF($FI68="Y",0,INDEX(Capacity!$S$3:$T$258,MATCH(MOD(INDEX(Capacity!$V$3:$W$258,MATCH(INDEX($J68:$FE68,1,$FJ68),Capacity!$V$3:$V$258,0),2)+LD$9,255),Capacity!$S$3:$S$258,0),2)))</f>
        <v/>
      </c>
      <c r="LE69" t="str">
        <f>IF(LE68="","",IF($FI68="Y",0,INDEX(Capacity!$S$3:$T$258,MATCH(MOD(INDEX(Capacity!$V$3:$W$258,MATCH(INDEX($J68:$FE68,1,$FJ68),Capacity!$V$3:$V$258,0),2)+LE$9,255),Capacity!$S$3:$S$258,0),2)))</f>
        <v/>
      </c>
      <c r="LF69" t="str">
        <f>IF(LF68="","",IF($FI68="Y",0,INDEX(Capacity!$S$3:$T$258,MATCH(MOD(INDEX(Capacity!$V$3:$W$258,MATCH(INDEX($J68:$FE68,1,$FJ68),Capacity!$V$3:$V$258,0),2)+LF$9,255),Capacity!$S$3:$S$258,0),2)))</f>
        <v/>
      </c>
      <c r="LG69" t="str">
        <f>IF(LG68="","",IF($FI68="Y",0,INDEX(Capacity!$S$3:$T$258,MATCH(MOD(INDEX(Capacity!$V$3:$W$258,MATCH(INDEX($J68:$FE68,1,$FJ68),Capacity!$V$3:$V$258,0),2)+LG$9,255),Capacity!$S$3:$S$258,0),2)))</f>
        <v/>
      </c>
      <c r="LH69" t="str">
        <f>IF(LH68="","",IF($FI68="Y",0,INDEX(Capacity!$S$3:$T$258,MATCH(MOD(INDEX(Capacity!$V$3:$W$258,MATCH(INDEX($J68:$FE68,1,$FJ68),Capacity!$V$3:$V$258,0),2)+LH$9,255),Capacity!$S$3:$S$258,0),2)))</f>
        <v/>
      </c>
    </row>
    <row r="70" spans="9:320" x14ac:dyDescent="0.25">
      <c r="I70" s="7">
        <f t="shared" si="26"/>
        <v>61</v>
      </c>
      <c r="J70" t="str">
        <f t="shared" si="70"/>
        <v/>
      </c>
      <c r="K70" t="str">
        <f t="shared" si="70"/>
        <v/>
      </c>
      <c r="L70" t="str">
        <f t="shared" si="70"/>
        <v/>
      </c>
      <c r="M70" t="str">
        <f t="shared" si="70"/>
        <v/>
      </c>
      <c r="N70" t="str">
        <f t="shared" si="70"/>
        <v/>
      </c>
      <c r="O70" t="str">
        <f t="shared" si="70"/>
        <v/>
      </c>
      <c r="P70" t="str">
        <f t="shared" si="70"/>
        <v/>
      </c>
      <c r="Q70" t="str">
        <f t="shared" si="70"/>
        <v/>
      </c>
      <c r="R70" t="str">
        <f t="shared" si="70"/>
        <v/>
      </c>
      <c r="S70" t="str">
        <f t="shared" si="70"/>
        <v/>
      </c>
      <c r="T70" t="str">
        <f t="shared" si="70"/>
        <v/>
      </c>
      <c r="U70" t="str">
        <f t="shared" si="70"/>
        <v/>
      </c>
      <c r="V70" t="str">
        <f t="shared" si="70"/>
        <v/>
      </c>
      <c r="W70" t="str">
        <f t="shared" si="70"/>
        <v/>
      </c>
      <c r="X70" t="str">
        <f t="shared" si="70"/>
        <v/>
      </c>
      <c r="Y70" t="str">
        <f t="shared" si="70"/>
        <v/>
      </c>
      <c r="Z70" t="str">
        <f t="shared" si="69"/>
        <v/>
      </c>
      <c r="AA70" t="str">
        <f t="shared" si="69"/>
        <v/>
      </c>
      <c r="AB70" t="str">
        <f t="shared" si="69"/>
        <v/>
      </c>
      <c r="AC70" t="str">
        <f t="shared" si="69"/>
        <v/>
      </c>
      <c r="AD70" t="str">
        <f t="shared" si="69"/>
        <v/>
      </c>
      <c r="AE70" t="str">
        <f t="shared" si="69"/>
        <v/>
      </c>
      <c r="AF70" t="str">
        <f t="shared" si="69"/>
        <v/>
      </c>
      <c r="AG70" t="str">
        <f t="shared" si="69"/>
        <v/>
      </c>
      <c r="AH70" t="str">
        <f t="shared" si="69"/>
        <v/>
      </c>
      <c r="AI70" t="str">
        <f t="shared" si="69"/>
        <v/>
      </c>
      <c r="AJ70" t="str">
        <f t="shared" si="69"/>
        <v/>
      </c>
      <c r="AK70" t="str">
        <f t="shared" si="69"/>
        <v/>
      </c>
      <c r="AL70" t="str">
        <f t="shared" si="69"/>
        <v/>
      </c>
      <c r="AM70" t="str">
        <f t="shared" si="69"/>
        <v/>
      </c>
      <c r="AN70" t="str">
        <f t="shared" si="69"/>
        <v/>
      </c>
      <c r="AO70" t="str">
        <f t="shared" si="69"/>
        <v/>
      </c>
      <c r="AP70" t="str">
        <f t="shared" ref="AP70:BE85" si="72">IFERROR(IF(INDEX($FM$10:$LH$118,$I70,$FK70-AP$8+1)="",_xlfn.BITXOR(AP69,0),_xlfn.BITXOR(AP69,INDEX($FM$10:$LH$118,$I70,$FK70-AP$8+1))),"")</f>
        <v/>
      </c>
      <c r="AQ70" t="str">
        <f t="shared" si="72"/>
        <v/>
      </c>
      <c r="AR70" t="str">
        <f t="shared" si="72"/>
        <v/>
      </c>
      <c r="AS70" t="str">
        <f t="shared" si="72"/>
        <v/>
      </c>
      <c r="AT70" t="str">
        <f t="shared" si="72"/>
        <v/>
      </c>
      <c r="AU70" t="str">
        <f t="shared" si="72"/>
        <v/>
      </c>
      <c r="AV70" t="str">
        <f t="shared" si="72"/>
        <v/>
      </c>
      <c r="AW70" t="str">
        <f t="shared" si="72"/>
        <v/>
      </c>
      <c r="AX70" t="str">
        <f t="shared" si="72"/>
        <v/>
      </c>
      <c r="AY70" t="str">
        <f t="shared" si="72"/>
        <v/>
      </c>
      <c r="AZ70" t="str">
        <f t="shared" si="72"/>
        <v/>
      </c>
      <c r="BA70" t="str">
        <f t="shared" si="72"/>
        <v/>
      </c>
      <c r="BB70" t="str">
        <f t="shared" si="72"/>
        <v/>
      </c>
      <c r="BC70" t="str">
        <f t="shared" si="72"/>
        <v/>
      </c>
      <c r="BD70" t="str">
        <f t="shared" si="72"/>
        <v/>
      </c>
      <c r="BE70" t="str">
        <f t="shared" si="64"/>
        <v/>
      </c>
      <c r="BF70" t="str">
        <f t="shared" si="62"/>
        <v/>
      </c>
      <c r="BG70" t="str">
        <f t="shared" si="62"/>
        <v/>
      </c>
      <c r="BH70" t="str">
        <f t="shared" si="62"/>
        <v/>
      </c>
      <c r="BI70" t="str">
        <f t="shared" si="62"/>
        <v/>
      </c>
      <c r="BJ70" t="str">
        <f t="shared" si="62"/>
        <v/>
      </c>
      <c r="BK70" t="str">
        <f t="shared" si="62"/>
        <v/>
      </c>
      <c r="BL70" t="str">
        <f t="shared" si="62"/>
        <v/>
      </c>
      <c r="BM70" t="str">
        <f t="shared" si="62"/>
        <v/>
      </c>
      <c r="BN70" t="str">
        <f t="shared" si="62"/>
        <v/>
      </c>
      <c r="BO70" t="str">
        <f t="shared" si="62"/>
        <v/>
      </c>
      <c r="BP70" t="str">
        <f t="shared" si="62"/>
        <v/>
      </c>
      <c r="BQ70" t="str">
        <f t="shared" si="62"/>
        <v/>
      </c>
      <c r="BR70">
        <f t="shared" si="62"/>
        <v>0</v>
      </c>
      <c r="BS70">
        <f t="shared" si="62"/>
        <v>171</v>
      </c>
      <c r="BT70">
        <f t="shared" si="62"/>
        <v>63</v>
      </c>
      <c r="BU70">
        <f t="shared" si="62"/>
        <v>149</v>
      </c>
      <c r="BV70">
        <f t="shared" si="67"/>
        <v>188</v>
      </c>
      <c r="BW70">
        <f t="shared" si="67"/>
        <v>176</v>
      </c>
      <c r="BX70">
        <f t="shared" si="67"/>
        <v>55</v>
      </c>
      <c r="BY70">
        <f t="shared" si="67"/>
        <v>239</v>
      </c>
      <c r="BZ70">
        <f t="shared" si="67"/>
        <v>159</v>
      </c>
      <c r="CA70">
        <f t="shared" si="67"/>
        <v>161</v>
      </c>
      <c r="CB70">
        <f t="shared" si="67"/>
        <v>247</v>
      </c>
      <c r="CC70">
        <f t="shared" si="67"/>
        <v>0</v>
      </c>
      <c r="CD70">
        <f t="shared" si="67"/>
        <v>0</v>
      </c>
      <c r="CE70">
        <f t="shared" si="67"/>
        <v>0</v>
      </c>
      <c r="CF70">
        <f t="shared" si="67"/>
        <v>0</v>
      </c>
      <c r="CG70">
        <f t="shared" si="67"/>
        <v>0</v>
      </c>
      <c r="CH70">
        <f t="shared" si="67"/>
        <v>0</v>
      </c>
      <c r="CI70">
        <f t="shared" si="67"/>
        <v>0</v>
      </c>
      <c r="CJ70">
        <f t="shared" si="67"/>
        <v>0</v>
      </c>
      <c r="CK70">
        <f t="shared" si="65"/>
        <v>0</v>
      </c>
      <c r="CL70">
        <f t="shared" si="65"/>
        <v>0</v>
      </c>
      <c r="CM70">
        <f t="shared" si="65"/>
        <v>0</v>
      </c>
      <c r="CN70">
        <f t="shared" si="65"/>
        <v>0</v>
      </c>
      <c r="CO70">
        <f t="shared" si="65"/>
        <v>0</v>
      </c>
      <c r="CP70">
        <f t="shared" si="65"/>
        <v>0</v>
      </c>
      <c r="CQ70">
        <f t="shared" si="65"/>
        <v>0</v>
      </c>
      <c r="CR70">
        <f t="shared" si="65"/>
        <v>0</v>
      </c>
      <c r="CS70">
        <f t="shared" si="65"/>
        <v>0</v>
      </c>
      <c r="CT70">
        <f t="shared" si="65"/>
        <v>0</v>
      </c>
      <c r="CU70">
        <f t="shared" si="65"/>
        <v>0</v>
      </c>
      <c r="CV70">
        <f t="shared" si="65"/>
        <v>0</v>
      </c>
      <c r="CW70">
        <f t="shared" si="65"/>
        <v>0</v>
      </c>
      <c r="CX70">
        <f t="shared" si="65"/>
        <v>0</v>
      </c>
      <c r="CY70">
        <f t="shared" si="65"/>
        <v>0</v>
      </c>
      <c r="CZ70">
        <f t="shared" si="65"/>
        <v>0</v>
      </c>
      <c r="DA70">
        <f t="shared" si="71"/>
        <v>0</v>
      </c>
      <c r="DB70">
        <f t="shared" si="61"/>
        <v>0</v>
      </c>
      <c r="DC70">
        <f t="shared" si="61"/>
        <v>0</v>
      </c>
      <c r="DD70">
        <f t="shared" si="61"/>
        <v>0</v>
      </c>
      <c r="DE70">
        <f t="shared" si="61"/>
        <v>0</v>
      </c>
      <c r="DF70">
        <f t="shared" si="61"/>
        <v>0</v>
      </c>
      <c r="DG70">
        <f t="shared" si="61"/>
        <v>0</v>
      </c>
      <c r="DH70">
        <f t="shared" si="61"/>
        <v>0</v>
      </c>
      <c r="DI70">
        <f t="shared" si="68"/>
        <v>0</v>
      </c>
      <c r="DJ70">
        <f t="shared" si="68"/>
        <v>0</v>
      </c>
      <c r="DK70">
        <f t="shared" si="68"/>
        <v>0</v>
      </c>
      <c r="DL70">
        <f t="shared" si="68"/>
        <v>0</v>
      </c>
      <c r="DM70">
        <f t="shared" si="68"/>
        <v>0</v>
      </c>
      <c r="DN70">
        <f t="shared" si="68"/>
        <v>0</v>
      </c>
      <c r="DO70">
        <f t="shared" si="68"/>
        <v>0</v>
      </c>
      <c r="DP70">
        <f t="shared" si="68"/>
        <v>0</v>
      </c>
      <c r="DQ70">
        <f t="shared" si="68"/>
        <v>0</v>
      </c>
      <c r="DR70">
        <f t="shared" si="68"/>
        <v>0</v>
      </c>
      <c r="DS70">
        <f t="shared" si="68"/>
        <v>0</v>
      </c>
      <c r="DT70">
        <f t="shared" si="68"/>
        <v>0</v>
      </c>
      <c r="DU70">
        <f t="shared" si="68"/>
        <v>0</v>
      </c>
      <c r="DV70">
        <f t="shared" si="68"/>
        <v>0</v>
      </c>
      <c r="DW70">
        <f t="shared" si="68"/>
        <v>0</v>
      </c>
      <c r="DX70">
        <f t="shared" si="63"/>
        <v>0</v>
      </c>
      <c r="DY70">
        <f t="shared" si="63"/>
        <v>0</v>
      </c>
      <c r="DZ70">
        <f t="shared" si="63"/>
        <v>0</v>
      </c>
      <c r="EA70">
        <f t="shared" si="63"/>
        <v>0</v>
      </c>
      <c r="EB70">
        <f t="shared" si="63"/>
        <v>0</v>
      </c>
      <c r="EC70">
        <f t="shared" si="63"/>
        <v>0</v>
      </c>
      <c r="ED70">
        <f t="shared" si="63"/>
        <v>0</v>
      </c>
      <c r="EE70">
        <f t="shared" si="63"/>
        <v>0</v>
      </c>
      <c r="EF70">
        <f t="shared" si="63"/>
        <v>0</v>
      </c>
      <c r="EG70">
        <f t="shared" si="63"/>
        <v>0</v>
      </c>
      <c r="EH70">
        <f t="shared" si="63"/>
        <v>0</v>
      </c>
      <c r="EI70">
        <f t="shared" si="63"/>
        <v>0</v>
      </c>
      <c r="EJ70">
        <f t="shared" si="66"/>
        <v>0</v>
      </c>
      <c r="EK70">
        <f t="shared" si="66"/>
        <v>0</v>
      </c>
      <c r="EL70">
        <f t="shared" si="66"/>
        <v>0</v>
      </c>
      <c r="EM70">
        <f t="shared" si="66"/>
        <v>0</v>
      </c>
      <c r="EN70">
        <f t="shared" si="66"/>
        <v>0</v>
      </c>
      <c r="EO70">
        <f t="shared" si="66"/>
        <v>0</v>
      </c>
      <c r="EP70">
        <f t="shared" si="66"/>
        <v>0</v>
      </c>
      <c r="EQ70">
        <f t="shared" si="66"/>
        <v>0</v>
      </c>
      <c r="ER70">
        <f t="shared" si="66"/>
        <v>0</v>
      </c>
      <c r="ES70">
        <f t="shared" si="66"/>
        <v>0</v>
      </c>
      <c r="ET70">
        <f t="shared" si="66"/>
        <v>0</v>
      </c>
      <c r="EU70">
        <f t="shared" si="66"/>
        <v>0</v>
      </c>
      <c r="EV70">
        <f t="shared" si="66"/>
        <v>0</v>
      </c>
      <c r="EW70">
        <f t="shared" si="66"/>
        <v>0</v>
      </c>
      <c r="EX70">
        <f t="shared" si="66"/>
        <v>0</v>
      </c>
      <c r="EY70">
        <f t="shared" si="66"/>
        <v>0</v>
      </c>
      <c r="EZ70">
        <f t="shared" si="66"/>
        <v>0</v>
      </c>
      <c r="FA70">
        <f t="shared" si="66"/>
        <v>0</v>
      </c>
      <c r="FB70">
        <f t="shared" si="66"/>
        <v>0</v>
      </c>
      <c r="FC70">
        <f t="shared" si="66"/>
        <v>0</v>
      </c>
      <c r="FD70">
        <f t="shared" si="66"/>
        <v>0</v>
      </c>
      <c r="FE70">
        <f t="shared" si="66"/>
        <v>0</v>
      </c>
      <c r="FG70" s="48" t="str">
        <f t="shared" si="27"/>
        <v/>
      </c>
      <c r="FI70" s="1" t="str">
        <f t="shared" si="24"/>
        <v/>
      </c>
      <c r="FJ70">
        <f t="shared" si="25"/>
        <v>62</v>
      </c>
      <c r="FK70">
        <f>FM8-FJ69+1</f>
        <v>-17</v>
      </c>
      <c r="FM70">
        <f>IF(FM69="","",IF($FI69="Y",0,INDEX(Capacity!$S$3:$T$258,MATCH(MOD(INDEX(Capacity!$V$3:$W$258,MATCH(INDEX($J69:$FE69,1,$FJ69),Capacity!$V$3:$V$258,0),2)+FM$9,255),Capacity!$S$3:$S$258,0),2)))</f>
        <v>220</v>
      </c>
      <c r="FN70">
        <f>IF(FN69="","",IF($FI69="Y",0,INDEX(Capacity!$S$3:$T$258,MATCH(MOD(INDEX(Capacity!$V$3:$W$258,MATCH(INDEX($J69:$FE69,1,$FJ69),Capacity!$V$3:$V$258,0),2)+FN$9,255),Capacity!$S$3:$S$258,0),2)))</f>
        <v>196</v>
      </c>
      <c r="FO70">
        <f>IF(FO69="","",IF($FI69="Y",0,INDEX(Capacity!$S$3:$T$258,MATCH(MOD(INDEX(Capacity!$V$3:$W$258,MATCH(INDEX($J69:$FE69,1,$FJ69),Capacity!$V$3:$V$258,0),2)+FO$9,255),Capacity!$S$3:$S$258,0),2)))</f>
        <v>142</v>
      </c>
      <c r="FP70">
        <f>IF(FP69="","",IF($FI69="Y",0,INDEX(Capacity!$S$3:$T$258,MATCH(MOD(INDEX(Capacity!$V$3:$W$258,MATCH(INDEX($J69:$FE69,1,$FJ69),Capacity!$V$3:$V$258,0),2)+FP$9,255),Capacity!$S$3:$S$258,0),2)))</f>
        <v>243</v>
      </c>
      <c r="FQ70">
        <f>IF(FQ69="","",IF($FI69="Y",0,INDEX(Capacity!$S$3:$T$258,MATCH(MOD(INDEX(Capacity!$V$3:$W$258,MATCH(INDEX($J69:$FE69,1,$FJ69),Capacity!$V$3:$V$258,0),2)+FQ$9,255),Capacity!$S$3:$S$258,0),2)))</f>
        <v>27</v>
      </c>
      <c r="FR70">
        <f>IF(FR69="","",IF($FI69="Y",0,INDEX(Capacity!$S$3:$T$258,MATCH(MOD(INDEX(Capacity!$V$3:$W$258,MATCH(INDEX($J69:$FE69,1,$FJ69),Capacity!$V$3:$V$258,0),2)+FR$9,255),Capacity!$S$3:$S$258,0),2)))</f>
        <v>5</v>
      </c>
      <c r="FS70">
        <f>IF(FS69="","",IF($FI69="Y",0,INDEX(Capacity!$S$3:$T$258,MATCH(MOD(INDEX(Capacity!$V$3:$W$258,MATCH(INDEX($J69:$FE69,1,$FJ69),Capacity!$V$3:$V$258,0),2)+FS$9,255),Capacity!$S$3:$S$258,0),2)))</f>
        <v>4</v>
      </c>
      <c r="FT70">
        <f>IF(FT69="","",IF($FI69="Y",0,INDEX(Capacity!$S$3:$T$258,MATCH(MOD(INDEX(Capacity!$V$3:$W$258,MATCH(INDEX($J69:$FE69,1,$FJ69),Capacity!$V$3:$V$258,0),2)+FT$9,255),Capacity!$S$3:$S$258,0),2)))</f>
        <v>216</v>
      </c>
      <c r="FU70">
        <f>IF(FU69="","",IF($FI69="Y",0,INDEX(Capacity!$S$3:$T$258,MATCH(MOD(INDEX(Capacity!$V$3:$W$258,MATCH(INDEX($J69:$FE69,1,$FJ69),Capacity!$V$3:$V$258,0),2)+FU$9,255),Capacity!$S$3:$S$258,0),2)))</f>
        <v>6</v>
      </c>
      <c r="FV70">
        <f>IF(FV69="","",IF($FI69="Y",0,INDEX(Capacity!$S$3:$T$258,MATCH(MOD(INDEX(Capacity!$V$3:$W$258,MATCH(INDEX($J69:$FE69,1,$FJ69),Capacity!$V$3:$V$258,0),2)+FV$9,255),Capacity!$S$3:$S$258,0),2)))</f>
        <v>86</v>
      </c>
      <c r="FW70">
        <f>IF(FW69="","",IF($FI69="Y",0,INDEX(Capacity!$S$3:$T$258,MATCH(MOD(INDEX(Capacity!$V$3:$W$258,MATCH(INDEX($J69:$FE69,1,$FJ69),Capacity!$V$3:$V$258,0),2)+FW$9,255),Capacity!$S$3:$S$258,0),2)))</f>
        <v>247</v>
      </c>
      <c r="FX70" t="str">
        <f>IF(FX69="","",IF($FI69="Y",0,INDEX(Capacity!$S$3:$T$258,MATCH(MOD(INDEX(Capacity!$V$3:$W$258,MATCH(INDEX($J69:$FE69,1,$FJ69),Capacity!$V$3:$V$258,0),2)+FX$9,255),Capacity!$S$3:$S$258,0),2)))</f>
        <v/>
      </c>
      <c r="FY70" t="str">
        <f>IF(FY69="","",IF($FI69="Y",0,INDEX(Capacity!$S$3:$T$258,MATCH(MOD(INDEX(Capacity!$V$3:$W$258,MATCH(INDEX($J69:$FE69,1,$FJ69),Capacity!$V$3:$V$258,0),2)+FY$9,255),Capacity!$S$3:$S$258,0),2)))</f>
        <v/>
      </c>
      <c r="FZ70" t="str">
        <f>IF(FZ69="","",IF($FI69="Y",0,INDEX(Capacity!$S$3:$T$258,MATCH(MOD(INDEX(Capacity!$V$3:$W$258,MATCH(INDEX($J69:$FE69,1,$FJ69),Capacity!$V$3:$V$258,0),2)+FZ$9,255),Capacity!$S$3:$S$258,0),2)))</f>
        <v/>
      </c>
      <c r="GA70" t="str">
        <f>IF(GA69="","",IF($FI69="Y",0,INDEX(Capacity!$S$3:$T$258,MATCH(MOD(INDEX(Capacity!$V$3:$W$258,MATCH(INDEX($J69:$FE69,1,$FJ69),Capacity!$V$3:$V$258,0),2)+GA$9,255),Capacity!$S$3:$S$258,0),2)))</f>
        <v/>
      </c>
      <c r="GB70" t="str">
        <f>IF(GB69="","",IF($FI69="Y",0,INDEX(Capacity!$S$3:$T$258,MATCH(MOD(INDEX(Capacity!$V$3:$W$258,MATCH(INDEX($J69:$FE69,1,$FJ69),Capacity!$V$3:$V$258,0),2)+GB$9,255),Capacity!$S$3:$S$258,0),2)))</f>
        <v/>
      </c>
      <c r="GC70" t="str">
        <f>IF(GC69="","",IF($FI69="Y",0,INDEX(Capacity!$S$3:$T$258,MATCH(MOD(INDEX(Capacity!$V$3:$W$258,MATCH(INDEX($J69:$FE69,1,$FJ69),Capacity!$V$3:$V$258,0),2)+GC$9,255),Capacity!$S$3:$S$258,0),2)))</f>
        <v/>
      </c>
      <c r="GD70" t="str">
        <f>IF(GD69="","",IF($FI69="Y",0,INDEX(Capacity!$S$3:$T$258,MATCH(MOD(INDEX(Capacity!$V$3:$W$258,MATCH(INDEX($J69:$FE69,1,$FJ69),Capacity!$V$3:$V$258,0),2)+GD$9,255),Capacity!$S$3:$S$258,0),2)))</f>
        <v/>
      </c>
      <c r="GE70" t="str">
        <f>IF(GE69="","",IF($FI69="Y",0,INDEX(Capacity!$S$3:$T$258,MATCH(MOD(INDEX(Capacity!$V$3:$W$258,MATCH(INDEX($J69:$FE69,1,$FJ69),Capacity!$V$3:$V$258,0),2)+GE$9,255),Capacity!$S$3:$S$258,0),2)))</f>
        <v/>
      </c>
      <c r="GF70" t="str">
        <f>IF(GF69="","",IF($FI69="Y",0,INDEX(Capacity!$S$3:$T$258,MATCH(MOD(INDEX(Capacity!$V$3:$W$258,MATCH(INDEX($J69:$FE69,1,$FJ69),Capacity!$V$3:$V$258,0),2)+GF$9,255),Capacity!$S$3:$S$258,0),2)))</f>
        <v/>
      </c>
      <c r="GG70" t="str">
        <f>IF(GG69="","",IF($FI69="Y",0,INDEX(Capacity!$S$3:$T$258,MATCH(MOD(INDEX(Capacity!$V$3:$W$258,MATCH(INDEX($J69:$FE69,1,$FJ69),Capacity!$V$3:$V$258,0),2)+GG$9,255),Capacity!$S$3:$S$258,0),2)))</f>
        <v/>
      </c>
      <c r="GH70" t="str">
        <f>IF(GH69="","",IF($FI69="Y",0,INDEX(Capacity!$S$3:$T$258,MATCH(MOD(INDEX(Capacity!$V$3:$W$258,MATCH(INDEX($J69:$FE69,1,$FJ69),Capacity!$V$3:$V$258,0),2)+GH$9,255),Capacity!$S$3:$S$258,0),2)))</f>
        <v/>
      </c>
      <c r="GI70" t="str">
        <f>IF(GI69="","",IF($FI69="Y",0,INDEX(Capacity!$S$3:$T$258,MATCH(MOD(INDEX(Capacity!$V$3:$W$258,MATCH(INDEX($J69:$FE69,1,$FJ69),Capacity!$V$3:$V$258,0),2)+GI$9,255),Capacity!$S$3:$S$258,0),2)))</f>
        <v/>
      </c>
      <c r="GJ70" t="str">
        <f>IF(GJ69="","",IF($FI69="Y",0,INDEX(Capacity!$S$3:$T$258,MATCH(MOD(INDEX(Capacity!$V$3:$W$258,MATCH(INDEX($J69:$FE69,1,$FJ69),Capacity!$V$3:$V$258,0),2)+GJ$9,255),Capacity!$S$3:$S$258,0),2)))</f>
        <v/>
      </c>
      <c r="GK70" t="str">
        <f>IF(GK69="","",IF($FI69="Y",0,INDEX(Capacity!$S$3:$T$258,MATCH(MOD(INDEX(Capacity!$V$3:$W$258,MATCH(INDEX($J69:$FE69,1,$FJ69),Capacity!$V$3:$V$258,0),2)+GK$9,255),Capacity!$S$3:$S$258,0),2)))</f>
        <v/>
      </c>
      <c r="GL70" t="str">
        <f>IF(GL69="","",IF($FI69="Y",0,INDEX(Capacity!$S$3:$T$258,MATCH(MOD(INDEX(Capacity!$V$3:$W$258,MATCH(INDEX($J69:$FE69,1,$FJ69),Capacity!$V$3:$V$258,0),2)+GL$9,255),Capacity!$S$3:$S$258,0),2)))</f>
        <v/>
      </c>
      <c r="GM70" t="str">
        <f>IF(GM69="","",IF($FI69="Y",0,INDEX(Capacity!$S$3:$T$258,MATCH(MOD(INDEX(Capacity!$V$3:$W$258,MATCH(INDEX($J69:$FE69,1,$FJ69),Capacity!$V$3:$V$258,0),2)+GM$9,255),Capacity!$S$3:$S$258,0),2)))</f>
        <v/>
      </c>
      <c r="GN70" t="str">
        <f>IF(GN69="","",IF($FI69="Y",0,INDEX(Capacity!$S$3:$T$258,MATCH(MOD(INDEX(Capacity!$V$3:$W$258,MATCH(INDEX($J69:$FE69,1,$FJ69),Capacity!$V$3:$V$258,0),2)+GN$9,255),Capacity!$S$3:$S$258,0),2)))</f>
        <v/>
      </c>
      <c r="GO70" t="str">
        <f>IF(GO69="","",IF($FI69="Y",0,INDEX(Capacity!$S$3:$T$258,MATCH(MOD(INDEX(Capacity!$V$3:$W$258,MATCH(INDEX($J69:$FE69,1,$FJ69),Capacity!$V$3:$V$258,0),2)+GO$9,255),Capacity!$S$3:$S$258,0),2)))</f>
        <v/>
      </c>
      <c r="GP70" t="str">
        <f>IF(GP69="","",IF($FI69="Y",0,INDEX(Capacity!$S$3:$T$258,MATCH(MOD(INDEX(Capacity!$V$3:$W$258,MATCH(INDEX($J69:$FE69,1,$FJ69),Capacity!$V$3:$V$258,0),2)+GP$9,255),Capacity!$S$3:$S$258,0),2)))</f>
        <v/>
      </c>
      <c r="GQ70" t="str">
        <f>IF(GQ69="","",IF($FI69="Y",0,INDEX(Capacity!$S$3:$T$258,MATCH(MOD(INDEX(Capacity!$V$3:$W$258,MATCH(INDEX($J69:$FE69,1,$FJ69),Capacity!$V$3:$V$258,0),2)+GQ$9,255),Capacity!$S$3:$S$258,0),2)))</f>
        <v/>
      </c>
      <c r="GR70" t="str">
        <f>IF(GR69="","",IF($FI69="Y",0,INDEX(Capacity!$S$3:$T$258,MATCH(MOD(INDEX(Capacity!$V$3:$W$258,MATCH(INDEX($J69:$FE69,1,$FJ69),Capacity!$V$3:$V$258,0),2)+GR$9,255),Capacity!$S$3:$S$258,0),2)))</f>
        <v/>
      </c>
      <c r="GS70" t="str">
        <f>IF(GS69="","",IF($FI69="Y",0,INDEX(Capacity!$S$3:$T$258,MATCH(MOD(INDEX(Capacity!$V$3:$W$258,MATCH(INDEX($J69:$FE69,1,$FJ69),Capacity!$V$3:$V$258,0),2)+GS$9,255),Capacity!$S$3:$S$258,0),2)))</f>
        <v/>
      </c>
      <c r="GT70" t="str">
        <f>IF(GT69="","",IF($FI69="Y",0,INDEX(Capacity!$S$3:$T$258,MATCH(MOD(INDEX(Capacity!$V$3:$W$258,MATCH(INDEX($J69:$FE69,1,$FJ69),Capacity!$V$3:$V$258,0),2)+GT$9,255),Capacity!$S$3:$S$258,0),2)))</f>
        <v/>
      </c>
      <c r="GU70" t="str">
        <f>IF(GU69="","",IF($FI69="Y",0,INDEX(Capacity!$S$3:$T$258,MATCH(MOD(INDEX(Capacity!$V$3:$W$258,MATCH(INDEX($J69:$FE69,1,$FJ69),Capacity!$V$3:$V$258,0),2)+GU$9,255),Capacity!$S$3:$S$258,0),2)))</f>
        <v/>
      </c>
      <c r="GV70" t="str">
        <f>IF(GV69="","",IF($FI69="Y",0,INDEX(Capacity!$S$3:$T$258,MATCH(MOD(INDEX(Capacity!$V$3:$W$258,MATCH(INDEX($J69:$FE69,1,$FJ69),Capacity!$V$3:$V$258,0),2)+GV$9,255),Capacity!$S$3:$S$258,0),2)))</f>
        <v/>
      </c>
      <c r="GW70" t="str">
        <f>IF(GW69="","",IF($FI69="Y",0,INDEX(Capacity!$S$3:$T$258,MATCH(MOD(INDEX(Capacity!$V$3:$W$258,MATCH(INDEX($J69:$FE69,1,$FJ69),Capacity!$V$3:$V$258,0),2)+GW$9,255),Capacity!$S$3:$S$258,0),2)))</f>
        <v/>
      </c>
      <c r="GX70" t="str">
        <f>IF(GX69="","",IF($FI69="Y",0,INDEX(Capacity!$S$3:$T$258,MATCH(MOD(INDEX(Capacity!$V$3:$W$258,MATCH(INDEX($J69:$FE69,1,$FJ69),Capacity!$V$3:$V$258,0),2)+GX$9,255),Capacity!$S$3:$S$258,0),2)))</f>
        <v/>
      </c>
      <c r="GY70" t="str">
        <f>IF(GY69="","",IF($FI69="Y",0,INDEX(Capacity!$S$3:$T$258,MATCH(MOD(INDEX(Capacity!$V$3:$W$258,MATCH(INDEX($J69:$FE69,1,$FJ69),Capacity!$V$3:$V$258,0),2)+GY$9,255),Capacity!$S$3:$S$258,0),2)))</f>
        <v/>
      </c>
      <c r="GZ70" t="str">
        <f>IF(GZ69="","",IF($FI69="Y",0,INDEX(Capacity!$S$3:$T$258,MATCH(MOD(INDEX(Capacity!$V$3:$W$258,MATCH(INDEX($J69:$FE69,1,$FJ69),Capacity!$V$3:$V$258,0),2)+GZ$9,255),Capacity!$S$3:$S$258,0),2)))</f>
        <v/>
      </c>
      <c r="HA70" t="str">
        <f>IF(HA69="","",IF($FI69="Y",0,INDEX(Capacity!$S$3:$T$258,MATCH(MOD(INDEX(Capacity!$V$3:$W$258,MATCH(INDEX($J69:$FE69,1,$FJ69),Capacity!$V$3:$V$258,0),2)+HA$9,255),Capacity!$S$3:$S$258,0),2)))</f>
        <v/>
      </c>
      <c r="HB70" t="str">
        <f>IF(HB69="","",IF($FI69="Y",0,INDEX(Capacity!$S$3:$T$258,MATCH(MOD(INDEX(Capacity!$V$3:$W$258,MATCH(INDEX($J69:$FE69,1,$FJ69),Capacity!$V$3:$V$258,0),2)+HB$9,255),Capacity!$S$3:$S$258,0),2)))</f>
        <v/>
      </c>
      <c r="HC70" t="str">
        <f>IF(HC69="","",IF($FI69="Y",0,INDEX(Capacity!$S$3:$T$258,MATCH(MOD(INDEX(Capacity!$V$3:$W$258,MATCH(INDEX($J69:$FE69,1,$FJ69),Capacity!$V$3:$V$258,0),2)+HC$9,255),Capacity!$S$3:$S$258,0),2)))</f>
        <v/>
      </c>
      <c r="HD70" t="str">
        <f>IF(HD69="","",IF($FI69="Y",0,INDEX(Capacity!$S$3:$T$258,MATCH(MOD(INDEX(Capacity!$V$3:$W$258,MATCH(INDEX($J69:$FE69,1,$FJ69),Capacity!$V$3:$V$258,0),2)+HD$9,255),Capacity!$S$3:$S$258,0),2)))</f>
        <v/>
      </c>
      <c r="HE70" t="str">
        <f>IF(HE69="","",IF($FI69="Y",0,INDEX(Capacity!$S$3:$T$258,MATCH(MOD(INDEX(Capacity!$V$3:$W$258,MATCH(INDEX($J69:$FE69,1,$FJ69),Capacity!$V$3:$V$258,0),2)+HE$9,255),Capacity!$S$3:$S$258,0),2)))</f>
        <v/>
      </c>
      <c r="HF70" t="str">
        <f>IF(HF69="","",IF($FI69="Y",0,INDEX(Capacity!$S$3:$T$258,MATCH(MOD(INDEX(Capacity!$V$3:$W$258,MATCH(INDEX($J69:$FE69,1,$FJ69),Capacity!$V$3:$V$258,0),2)+HF$9,255),Capacity!$S$3:$S$258,0),2)))</f>
        <v/>
      </c>
      <c r="HG70" t="str">
        <f>IF(HG69="","",IF($FI69="Y",0,INDEX(Capacity!$S$3:$T$258,MATCH(MOD(INDEX(Capacity!$V$3:$W$258,MATCH(INDEX($J69:$FE69,1,$FJ69),Capacity!$V$3:$V$258,0),2)+HG$9,255),Capacity!$S$3:$S$258,0),2)))</f>
        <v/>
      </c>
      <c r="HH70" t="str">
        <f>IF(HH69="","",IF($FI69="Y",0,INDEX(Capacity!$S$3:$T$258,MATCH(MOD(INDEX(Capacity!$V$3:$W$258,MATCH(INDEX($J69:$FE69,1,$FJ69),Capacity!$V$3:$V$258,0),2)+HH$9,255),Capacity!$S$3:$S$258,0),2)))</f>
        <v/>
      </c>
      <c r="HI70" t="str">
        <f>IF(HI69="","",IF($FI69="Y",0,INDEX(Capacity!$S$3:$T$258,MATCH(MOD(INDEX(Capacity!$V$3:$W$258,MATCH(INDEX($J69:$FE69,1,$FJ69),Capacity!$V$3:$V$258,0),2)+HI$9,255),Capacity!$S$3:$S$258,0),2)))</f>
        <v/>
      </c>
      <c r="HJ70" t="str">
        <f>IF(HJ69="","",IF($FI69="Y",0,INDEX(Capacity!$S$3:$T$258,MATCH(MOD(INDEX(Capacity!$V$3:$W$258,MATCH(INDEX($J69:$FE69,1,$FJ69),Capacity!$V$3:$V$258,0),2)+HJ$9,255),Capacity!$S$3:$S$258,0),2)))</f>
        <v/>
      </c>
      <c r="HK70" t="str">
        <f>IF(HK69="","",IF($FI69="Y",0,INDEX(Capacity!$S$3:$T$258,MATCH(MOD(INDEX(Capacity!$V$3:$W$258,MATCH(INDEX($J69:$FE69,1,$FJ69),Capacity!$V$3:$V$258,0),2)+HK$9,255),Capacity!$S$3:$S$258,0),2)))</f>
        <v/>
      </c>
      <c r="HL70" t="str">
        <f>IF(HL69="","",IF($FI69="Y",0,INDEX(Capacity!$S$3:$T$258,MATCH(MOD(INDEX(Capacity!$V$3:$W$258,MATCH(INDEX($J69:$FE69,1,$FJ69),Capacity!$V$3:$V$258,0),2)+HL$9,255),Capacity!$S$3:$S$258,0),2)))</f>
        <v/>
      </c>
      <c r="HM70" t="str">
        <f>IF(HM69="","",IF($FI69="Y",0,INDEX(Capacity!$S$3:$T$258,MATCH(MOD(INDEX(Capacity!$V$3:$W$258,MATCH(INDEX($J69:$FE69,1,$FJ69),Capacity!$V$3:$V$258,0),2)+HM$9,255),Capacity!$S$3:$S$258,0),2)))</f>
        <v/>
      </c>
      <c r="HN70" t="str">
        <f>IF(HN69="","",IF($FI69="Y",0,INDEX(Capacity!$S$3:$T$258,MATCH(MOD(INDEX(Capacity!$V$3:$W$258,MATCH(INDEX($J69:$FE69,1,$FJ69),Capacity!$V$3:$V$258,0),2)+HN$9,255),Capacity!$S$3:$S$258,0),2)))</f>
        <v/>
      </c>
      <c r="HO70" t="str">
        <f>IF(HO69="","",IF($FI69="Y",0,INDEX(Capacity!$S$3:$T$258,MATCH(MOD(INDEX(Capacity!$V$3:$W$258,MATCH(INDEX($J69:$FE69,1,$FJ69),Capacity!$V$3:$V$258,0),2)+HO$9,255),Capacity!$S$3:$S$258,0),2)))</f>
        <v/>
      </c>
      <c r="HP70" t="str">
        <f>IF(HP69="","",IF($FI69="Y",0,INDEX(Capacity!$S$3:$T$258,MATCH(MOD(INDEX(Capacity!$V$3:$W$258,MATCH(INDEX($J69:$FE69,1,$FJ69),Capacity!$V$3:$V$258,0),2)+HP$9,255),Capacity!$S$3:$S$258,0),2)))</f>
        <v/>
      </c>
      <c r="HQ70" t="str">
        <f>IF(HQ69="","",IF($FI69="Y",0,INDEX(Capacity!$S$3:$T$258,MATCH(MOD(INDEX(Capacity!$V$3:$W$258,MATCH(INDEX($J69:$FE69,1,$FJ69),Capacity!$V$3:$V$258,0),2)+HQ$9,255),Capacity!$S$3:$S$258,0),2)))</f>
        <v/>
      </c>
      <c r="HR70" t="str">
        <f>IF(HR69="","",IF($FI69="Y",0,INDEX(Capacity!$S$3:$T$258,MATCH(MOD(INDEX(Capacity!$V$3:$W$258,MATCH(INDEX($J69:$FE69,1,$FJ69),Capacity!$V$3:$V$258,0),2)+HR$9,255),Capacity!$S$3:$S$258,0),2)))</f>
        <v/>
      </c>
      <c r="HS70" t="str">
        <f>IF(HS69="","",IF($FI69="Y",0,INDEX(Capacity!$S$3:$T$258,MATCH(MOD(INDEX(Capacity!$V$3:$W$258,MATCH(INDEX($J69:$FE69,1,$FJ69),Capacity!$V$3:$V$258,0),2)+HS$9,255),Capacity!$S$3:$S$258,0),2)))</f>
        <v/>
      </c>
      <c r="HT70" t="str">
        <f>IF(HT69="","",IF($FI69="Y",0,INDEX(Capacity!$S$3:$T$258,MATCH(MOD(INDEX(Capacity!$V$3:$W$258,MATCH(INDEX($J69:$FE69,1,$FJ69),Capacity!$V$3:$V$258,0),2)+HT$9,255),Capacity!$S$3:$S$258,0),2)))</f>
        <v/>
      </c>
      <c r="HU70" t="str">
        <f>IF(HU69="","",IF($FI69="Y",0,INDEX(Capacity!$S$3:$T$258,MATCH(MOD(INDEX(Capacity!$V$3:$W$258,MATCH(INDEX($J69:$FE69,1,$FJ69),Capacity!$V$3:$V$258,0),2)+HU$9,255),Capacity!$S$3:$S$258,0),2)))</f>
        <v/>
      </c>
      <c r="HV70" t="str">
        <f>IF(HV69="","",IF($FI69="Y",0,INDEX(Capacity!$S$3:$T$258,MATCH(MOD(INDEX(Capacity!$V$3:$W$258,MATCH(INDEX($J69:$FE69,1,$FJ69),Capacity!$V$3:$V$258,0),2)+HV$9,255),Capacity!$S$3:$S$258,0),2)))</f>
        <v/>
      </c>
      <c r="HW70" t="str">
        <f>IF(HW69="","",IF($FI69="Y",0,INDEX(Capacity!$S$3:$T$258,MATCH(MOD(INDEX(Capacity!$V$3:$W$258,MATCH(INDEX($J69:$FE69,1,$FJ69),Capacity!$V$3:$V$258,0),2)+HW$9,255),Capacity!$S$3:$S$258,0),2)))</f>
        <v/>
      </c>
      <c r="HX70" t="str">
        <f>IF(HX69="","",IF($FI69="Y",0,INDEX(Capacity!$S$3:$T$258,MATCH(MOD(INDEX(Capacity!$V$3:$W$258,MATCH(INDEX($J69:$FE69,1,$FJ69),Capacity!$V$3:$V$258,0),2)+HX$9,255),Capacity!$S$3:$S$258,0),2)))</f>
        <v/>
      </c>
      <c r="HY70" t="str">
        <f>IF(HY69="","",IF($FI69="Y",0,INDEX(Capacity!$S$3:$T$258,MATCH(MOD(INDEX(Capacity!$V$3:$W$258,MATCH(INDEX($J69:$FE69,1,$FJ69),Capacity!$V$3:$V$258,0),2)+HY$9,255),Capacity!$S$3:$S$258,0),2)))</f>
        <v/>
      </c>
      <c r="HZ70" t="str">
        <f>IF(HZ69="","",IF($FI69="Y",0,INDEX(Capacity!$S$3:$T$258,MATCH(MOD(INDEX(Capacity!$V$3:$W$258,MATCH(INDEX($J69:$FE69,1,$FJ69),Capacity!$V$3:$V$258,0),2)+HZ$9,255),Capacity!$S$3:$S$258,0),2)))</f>
        <v/>
      </c>
      <c r="IA70" t="str">
        <f>IF(IA69="","",IF($FI69="Y",0,INDEX(Capacity!$S$3:$T$258,MATCH(MOD(INDEX(Capacity!$V$3:$W$258,MATCH(INDEX($J69:$FE69,1,$FJ69),Capacity!$V$3:$V$258,0),2)+IA$9,255),Capacity!$S$3:$S$258,0),2)))</f>
        <v/>
      </c>
      <c r="IB70" t="str">
        <f>IF(IB69="","",IF($FI69="Y",0,INDEX(Capacity!$S$3:$T$258,MATCH(MOD(INDEX(Capacity!$V$3:$W$258,MATCH(INDEX($J69:$FE69,1,$FJ69),Capacity!$V$3:$V$258,0),2)+IB$9,255),Capacity!$S$3:$S$258,0),2)))</f>
        <v/>
      </c>
      <c r="IC70" t="str">
        <f>IF(IC69="","",IF($FI69="Y",0,INDEX(Capacity!$S$3:$T$258,MATCH(MOD(INDEX(Capacity!$V$3:$W$258,MATCH(INDEX($J69:$FE69,1,$FJ69),Capacity!$V$3:$V$258,0),2)+IC$9,255),Capacity!$S$3:$S$258,0),2)))</f>
        <v/>
      </c>
      <c r="ID70" t="str">
        <f>IF(ID69="","",IF($FI69="Y",0,INDEX(Capacity!$S$3:$T$258,MATCH(MOD(INDEX(Capacity!$V$3:$W$258,MATCH(INDEX($J69:$FE69,1,$FJ69),Capacity!$V$3:$V$258,0),2)+ID$9,255),Capacity!$S$3:$S$258,0),2)))</f>
        <v/>
      </c>
      <c r="IE70" t="str">
        <f>IF(IE69="","",IF($FI69="Y",0,INDEX(Capacity!$S$3:$T$258,MATCH(MOD(INDEX(Capacity!$V$3:$W$258,MATCH(INDEX($J69:$FE69,1,$FJ69),Capacity!$V$3:$V$258,0),2)+IE$9,255),Capacity!$S$3:$S$258,0),2)))</f>
        <v/>
      </c>
      <c r="IF70" t="str">
        <f>IF(IF69="","",IF($FI69="Y",0,INDEX(Capacity!$S$3:$T$258,MATCH(MOD(INDEX(Capacity!$V$3:$W$258,MATCH(INDEX($J69:$FE69,1,$FJ69),Capacity!$V$3:$V$258,0),2)+IF$9,255),Capacity!$S$3:$S$258,0),2)))</f>
        <v/>
      </c>
      <c r="IG70" t="str">
        <f>IF(IG69="","",IF($FI69="Y",0,INDEX(Capacity!$S$3:$T$258,MATCH(MOD(INDEX(Capacity!$V$3:$W$258,MATCH(INDEX($J69:$FE69,1,$FJ69),Capacity!$V$3:$V$258,0),2)+IG$9,255),Capacity!$S$3:$S$258,0),2)))</f>
        <v/>
      </c>
      <c r="IH70" t="str">
        <f>IF(IH69="","",IF($FI69="Y",0,INDEX(Capacity!$S$3:$T$258,MATCH(MOD(INDEX(Capacity!$V$3:$W$258,MATCH(INDEX($J69:$FE69,1,$FJ69),Capacity!$V$3:$V$258,0),2)+IH$9,255),Capacity!$S$3:$S$258,0),2)))</f>
        <v/>
      </c>
      <c r="II70" t="str">
        <f>IF(II69="","",IF($FI69="Y",0,INDEX(Capacity!$S$3:$T$258,MATCH(MOD(INDEX(Capacity!$V$3:$W$258,MATCH(INDEX($J69:$FE69,1,$FJ69),Capacity!$V$3:$V$258,0),2)+II$9,255),Capacity!$S$3:$S$258,0),2)))</f>
        <v/>
      </c>
      <c r="IJ70" t="str">
        <f>IF(IJ69="","",IF($FI69="Y",0,INDEX(Capacity!$S$3:$T$258,MATCH(MOD(INDEX(Capacity!$V$3:$W$258,MATCH(INDEX($J69:$FE69,1,$FJ69),Capacity!$V$3:$V$258,0),2)+IJ$9,255),Capacity!$S$3:$S$258,0),2)))</f>
        <v/>
      </c>
      <c r="IK70" t="str">
        <f>IF(IK69="","",IF($FI69="Y",0,INDEX(Capacity!$S$3:$T$258,MATCH(MOD(INDEX(Capacity!$V$3:$W$258,MATCH(INDEX($J69:$FE69,1,$FJ69),Capacity!$V$3:$V$258,0),2)+IK$9,255),Capacity!$S$3:$S$258,0),2)))</f>
        <v/>
      </c>
      <c r="IL70" t="str">
        <f>IF(IL69="","",IF($FI69="Y",0,INDEX(Capacity!$S$3:$T$258,MATCH(MOD(INDEX(Capacity!$V$3:$W$258,MATCH(INDEX($J69:$FE69,1,$FJ69),Capacity!$V$3:$V$258,0),2)+IL$9,255),Capacity!$S$3:$S$258,0),2)))</f>
        <v/>
      </c>
      <c r="IM70" t="str">
        <f>IF(IM69="","",IF($FI69="Y",0,INDEX(Capacity!$S$3:$T$258,MATCH(MOD(INDEX(Capacity!$V$3:$W$258,MATCH(INDEX($J69:$FE69,1,$FJ69),Capacity!$V$3:$V$258,0),2)+IM$9,255),Capacity!$S$3:$S$258,0),2)))</f>
        <v/>
      </c>
      <c r="IN70" t="str">
        <f>IF(IN69="","",IF($FI69="Y",0,INDEX(Capacity!$S$3:$T$258,MATCH(MOD(INDEX(Capacity!$V$3:$W$258,MATCH(INDEX($J69:$FE69,1,$FJ69),Capacity!$V$3:$V$258,0),2)+IN$9,255),Capacity!$S$3:$S$258,0),2)))</f>
        <v/>
      </c>
      <c r="IO70" t="str">
        <f>IF(IO69="","",IF($FI69="Y",0,INDEX(Capacity!$S$3:$T$258,MATCH(MOD(INDEX(Capacity!$V$3:$W$258,MATCH(INDEX($J69:$FE69,1,$FJ69),Capacity!$V$3:$V$258,0),2)+IO$9,255),Capacity!$S$3:$S$258,0),2)))</f>
        <v/>
      </c>
      <c r="IP70" t="str">
        <f>IF(IP69="","",IF($FI69="Y",0,INDEX(Capacity!$S$3:$T$258,MATCH(MOD(INDEX(Capacity!$V$3:$W$258,MATCH(INDEX($J69:$FE69,1,$FJ69),Capacity!$V$3:$V$258,0),2)+IP$9,255),Capacity!$S$3:$S$258,0),2)))</f>
        <v/>
      </c>
      <c r="IQ70" t="str">
        <f>IF(IQ69="","",IF($FI69="Y",0,INDEX(Capacity!$S$3:$T$258,MATCH(MOD(INDEX(Capacity!$V$3:$W$258,MATCH(INDEX($J69:$FE69,1,$FJ69),Capacity!$V$3:$V$258,0),2)+IQ$9,255),Capacity!$S$3:$S$258,0),2)))</f>
        <v/>
      </c>
      <c r="IR70" t="str">
        <f>IF(IR69="","",IF($FI69="Y",0,INDEX(Capacity!$S$3:$T$258,MATCH(MOD(INDEX(Capacity!$V$3:$W$258,MATCH(INDEX($J69:$FE69,1,$FJ69),Capacity!$V$3:$V$258,0),2)+IR$9,255),Capacity!$S$3:$S$258,0),2)))</f>
        <v/>
      </c>
      <c r="IS70" t="str">
        <f>IF(IS69="","",IF($FI69="Y",0,INDEX(Capacity!$S$3:$T$258,MATCH(MOD(INDEX(Capacity!$V$3:$W$258,MATCH(INDEX($J69:$FE69,1,$FJ69),Capacity!$V$3:$V$258,0),2)+IS$9,255),Capacity!$S$3:$S$258,0),2)))</f>
        <v/>
      </c>
      <c r="IT70" t="str">
        <f>IF(IT69="","",IF($FI69="Y",0,INDEX(Capacity!$S$3:$T$258,MATCH(MOD(INDEX(Capacity!$V$3:$W$258,MATCH(INDEX($J69:$FE69,1,$FJ69),Capacity!$V$3:$V$258,0),2)+IT$9,255),Capacity!$S$3:$S$258,0),2)))</f>
        <v/>
      </c>
      <c r="IU70" t="str">
        <f>IF(IU69="","",IF($FI69="Y",0,INDEX(Capacity!$S$3:$T$258,MATCH(MOD(INDEX(Capacity!$V$3:$W$258,MATCH(INDEX($J69:$FE69,1,$FJ69),Capacity!$V$3:$V$258,0),2)+IU$9,255),Capacity!$S$3:$S$258,0),2)))</f>
        <v/>
      </c>
      <c r="IV70" t="str">
        <f>IF(IV69="","",IF($FI69="Y",0,INDEX(Capacity!$S$3:$T$258,MATCH(MOD(INDEX(Capacity!$V$3:$W$258,MATCH(INDEX($J69:$FE69,1,$FJ69),Capacity!$V$3:$V$258,0),2)+IV$9,255),Capacity!$S$3:$S$258,0),2)))</f>
        <v/>
      </c>
      <c r="IW70" t="str">
        <f>IF(IW69="","",IF($FI69="Y",0,INDEX(Capacity!$S$3:$T$258,MATCH(MOD(INDEX(Capacity!$V$3:$W$258,MATCH(INDEX($J69:$FE69,1,$FJ69),Capacity!$V$3:$V$258,0),2)+IW$9,255),Capacity!$S$3:$S$258,0),2)))</f>
        <v/>
      </c>
      <c r="IX70" t="str">
        <f>IF(IX69="","",IF($FI69="Y",0,INDEX(Capacity!$S$3:$T$258,MATCH(MOD(INDEX(Capacity!$V$3:$W$258,MATCH(INDEX($J69:$FE69,1,$FJ69),Capacity!$V$3:$V$258,0),2)+IX$9,255),Capacity!$S$3:$S$258,0),2)))</f>
        <v/>
      </c>
      <c r="IY70" t="str">
        <f>IF(IY69="","",IF($FI69="Y",0,INDEX(Capacity!$S$3:$T$258,MATCH(MOD(INDEX(Capacity!$V$3:$W$258,MATCH(INDEX($J69:$FE69,1,$FJ69),Capacity!$V$3:$V$258,0),2)+IY$9,255),Capacity!$S$3:$S$258,0),2)))</f>
        <v/>
      </c>
      <c r="IZ70" t="str">
        <f>IF(IZ69="","",IF($FI69="Y",0,INDEX(Capacity!$S$3:$T$258,MATCH(MOD(INDEX(Capacity!$V$3:$W$258,MATCH(INDEX($J69:$FE69,1,$FJ69),Capacity!$V$3:$V$258,0),2)+IZ$9,255),Capacity!$S$3:$S$258,0),2)))</f>
        <v/>
      </c>
      <c r="JA70" t="str">
        <f>IF(JA69="","",IF($FI69="Y",0,INDEX(Capacity!$S$3:$T$258,MATCH(MOD(INDEX(Capacity!$V$3:$W$258,MATCH(INDEX($J69:$FE69,1,$FJ69),Capacity!$V$3:$V$258,0),2)+JA$9,255),Capacity!$S$3:$S$258,0),2)))</f>
        <v/>
      </c>
      <c r="JB70" t="str">
        <f>IF(JB69="","",IF($FI69="Y",0,INDEX(Capacity!$S$3:$T$258,MATCH(MOD(INDEX(Capacity!$V$3:$W$258,MATCH(INDEX($J69:$FE69,1,$FJ69),Capacity!$V$3:$V$258,0),2)+JB$9,255),Capacity!$S$3:$S$258,0),2)))</f>
        <v/>
      </c>
      <c r="JC70" t="str">
        <f>IF(JC69="","",IF($FI69="Y",0,INDEX(Capacity!$S$3:$T$258,MATCH(MOD(INDEX(Capacity!$V$3:$W$258,MATCH(INDEX($J69:$FE69,1,$FJ69),Capacity!$V$3:$V$258,0),2)+JC$9,255),Capacity!$S$3:$S$258,0),2)))</f>
        <v/>
      </c>
      <c r="JD70" t="str">
        <f>IF(JD69="","",IF($FI69="Y",0,INDEX(Capacity!$S$3:$T$258,MATCH(MOD(INDEX(Capacity!$V$3:$W$258,MATCH(INDEX($J69:$FE69,1,$FJ69),Capacity!$V$3:$V$258,0),2)+JD$9,255),Capacity!$S$3:$S$258,0),2)))</f>
        <v/>
      </c>
      <c r="JE70" t="str">
        <f>IF(JE69="","",IF($FI69="Y",0,INDEX(Capacity!$S$3:$T$258,MATCH(MOD(INDEX(Capacity!$V$3:$W$258,MATCH(INDEX($J69:$FE69,1,$FJ69),Capacity!$V$3:$V$258,0),2)+JE$9,255),Capacity!$S$3:$S$258,0),2)))</f>
        <v/>
      </c>
      <c r="JF70" t="str">
        <f>IF(JF69="","",IF($FI69="Y",0,INDEX(Capacity!$S$3:$T$258,MATCH(MOD(INDEX(Capacity!$V$3:$W$258,MATCH(INDEX($J69:$FE69,1,$FJ69),Capacity!$V$3:$V$258,0),2)+JF$9,255),Capacity!$S$3:$S$258,0),2)))</f>
        <v/>
      </c>
      <c r="JG70" t="str">
        <f>IF(JG69="","",IF($FI69="Y",0,INDEX(Capacity!$S$3:$T$258,MATCH(MOD(INDEX(Capacity!$V$3:$W$258,MATCH(INDEX($J69:$FE69,1,$FJ69),Capacity!$V$3:$V$258,0),2)+JG$9,255),Capacity!$S$3:$S$258,0),2)))</f>
        <v/>
      </c>
      <c r="JH70" t="str">
        <f>IF(JH69="","",IF($FI69="Y",0,INDEX(Capacity!$S$3:$T$258,MATCH(MOD(INDEX(Capacity!$V$3:$W$258,MATCH(INDEX($J69:$FE69,1,$FJ69),Capacity!$V$3:$V$258,0),2)+JH$9,255),Capacity!$S$3:$S$258,0),2)))</f>
        <v/>
      </c>
      <c r="JI70" t="str">
        <f>IF(JI69="","",IF($FI69="Y",0,INDEX(Capacity!$S$3:$T$258,MATCH(MOD(INDEX(Capacity!$V$3:$W$258,MATCH(INDEX($J69:$FE69,1,$FJ69),Capacity!$V$3:$V$258,0),2)+JI$9,255),Capacity!$S$3:$S$258,0),2)))</f>
        <v/>
      </c>
      <c r="JJ70" t="str">
        <f>IF(JJ69="","",IF($FI69="Y",0,INDEX(Capacity!$S$3:$T$258,MATCH(MOD(INDEX(Capacity!$V$3:$W$258,MATCH(INDEX($J69:$FE69,1,$FJ69),Capacity!$V$3:$V$258,0),2)+JJ$9,255),Capacity!$S$3:$S$258,0),2)))</f>
        <v/>
      </c>
      <c r="JK70" t="str">
        <f>IF(JK69="","",IF($FI69="Y",0,INDEX(Capacity!$S$3:$T$258,MATCH(MOD(INDEX(Capacity!$V$3:$W$258,MATCH(INDEX($J69:$FE69,1,$FJ69),Capacity!$V$3:$V$258,0),2)+JK$9,255),Capacity!$S$3:$S$258,0),2)))</f>
        <v/>
      </c>
      <c r="JL70" t="str">
        <f>IF(JL69="","",IF($FI69="Y",0,INDEX(Capacity!$S$3:$T$258,MATCH(MOD(INDEX(Capacity!$V$3:$W$258,MATCH(INDEX($J69:$FE69,1,$FJ69),Capacity!$V$3:$V$258,0),2)+JL$9,255),Capacity!$S$3:$S$258,0),2)))</f>
        <v/>
      </c>
      <c r="JM70" t="str">
        <f>IF(JM69="","",IF($FI69="Y",0,INDEX(Capacity!$S$3:$T$258,MATCH(MOD(INDEX(Capacity!$V$3:$W$258,MATCH(INDEX($J69:$FE69,1,$FJ69),Capacity!$V$3:$V$258,0),2)+JM$9,255),Capacity!$S$3:$S$258,0),2)))</f>
        <v/>
      </c>
      <c r="JN70" t="str">
        <f>IF(JN69="","",IF($FI69="Y",0,INDEX(Capacity!$S$3:$T$258,MATCH(MOD(INDEX(Capacity!$V$3:$W$258,MATCH(INDEX($J69:$FE69,1,$FJ69),Capacity!$V$3:$V$258,0),2)+JN$9,255),Capacity!$S$3:$S$258,0),2)))</f>
        <v/>
      </c>
      <c r="JO70" t="str">
        <f>IF(JO69="","",IF($FI69="Y",0,INDEX(Capacity!$S$3:$T$258,MATCH(MOD(INDEX(Capacity!$V$3:$W$258,MATCH(INDEX($J69:$FE69,1,$FJ69),Capacity!$V$3:$V$258,0),2)+JO$9,255),Capacity!$S$3:$S$258,0),2)))</f>
        <v/>
      </c>
      <c r="JP70" t="str">
        <f>IF(JP69="","",IF($FI69="Y",0,INDEX(Capacity!$S$3:$T$258,MATCH(MOD(INDEX(Capacity!$V$3:$W$258,MATCH(INDEX($J69:$FE69,1,$FJ69),Capacity!$V$3:$V$258,0),2)+JP$9,255),Capacity!$S$3:$S$258,0),2)))</f>
        <v/>
      </c>
      <c r="JQ70" t="str">
        <f>IF(JQ69="","",IF($FI69="Y",0,INDEX(Capacity!$S$3:$T$258,MATCH(MOD(INDEX(Capacity!$V$3:$W$258,MATCH(INDEX($J69:$FE69,1,$FJ69),Capacity!$V$3:$V$258,0),2)+JQ$9,255),Capacity!$S$3:$S$258,0),2)))</f>
        <v/>
      </c>
      <c r="JR70" t="str">
        <f>IF(JR69="","",IF($FI69="Y",0,INDEX(Capacity!$S$3:$T$258,MATCH(MOD(INDEX(Capacity!$V$3:$W$258,MATCH(INDEX($J69:$FE69,1,$FJ69),Capacity!$V$3:$V$258,0),2)+JR$9,255),Capacity!$S$3:$S$258,0),2)))</f>
        <v/>
      </c>
      <c r="JS70" t="str">
        <f>IF(JS69="","",IF($FI69="Y",0,INDEX(Capacity!$S$3:$T$258,MATCH(MOD(INDEX(Capacity!$V$3:$W$258,MATCH(INDEX($J69:$FE69,1,$FJ69),Capacity!$V$3:$V$258,0),2)+JS$9,255),Capacity!$S$3:$S$258,0),2)))</f>
        <v/>
      </c>
      <c r="JT70" t="str">
        <f>IF(JT69="","",IF($FI69="Y",0,INDEX(Capacity!$S$3:$T$258,MATCH(MOD(INDEX(Capacity!$V$3:$W$258,MATCH(INDEX($J69:$FE69,1,$FJ69),Capacity!$V$3:$V$258,0),2)+JT$9,255),Capacity!$S$3:$S$258,0),2)))</f>
        <v/>
      </c>
      <c r="JU70" t="str">
        <f>IF(JU69="","",IF($FI69="Y",0,INDEX(Capacity!$S$3:$T$258,MATCH(MOD(INDEX(Capacity!$V$3:$W$258,MATCH(INDEX($J69:$FE69,1,$FJ69),Capacity!$V$3:$V$258,0),2)+JU$9,255),Capacity!$S$3:$S$258,0),2)))</f>
        <v/>
      </c>
      <c r="JV70" t="str">
        <f>IF(JV69="","",IF($FI69="Y",0,INDEX(Capacity!$S$3:$T$258,MATCH(MOD(INDEX(Capacity!$V$3:$W$258,MATCH(INDEX($J69:$FE69,1,$FJ69),Capacity!$V$3:$V$258,0),2)+JV$9,255),Capacity!$S$3:$S$258,0),2)))</f>
        <v/>
      </c>
      <c r="JW70" t="str">
        <f>IF(JW69="","",IF($FI69="Y",0,INDEX(Capacity!$S$3:$T$258,MATCH(MOD(INDEX(Capacity!$V$3:$W$258,MATCH(INDEX($J69:$FE69,1,$FJ69),Capacity!$V$3:$V$258,0),2)+JW$9,255),Capacity!$S$3:$S$258,0),2)))</f>
        <v/>
      </c>
      <c r="JX70" t="str">
        <f>IF(JX69="","",IF($FI69="Y",0,INDEX(Capacity!$S$3:$T$258,MATCH(MOD(INDEX(Capacity!$V$3:$W$258,MATCH(INDEX($J69:$FE69,1,$FJ69),Capacity!$V$3:$V$258,0),2)+JX$9,255),Capacity!$S$3:$S$258,0),2)))</f>
        <v/>
      </c>
      <c r="JY70" t="str">
        <f>IF(JY69="","",IF($FI69="Y",0,INDEX(Capacity!$S$3:$T$258,MATCH(MOD(INDEX(Capacity!$V$3:$W$258,MATCH(INDEX($J69:$FE69,1,$FJ69),Capacity!$V$3:$V$258,0),2)+JY$9,255),Capacity!$S$3:$S$258,0),2)))</f>
        <v/>
      </c>
      <c r="JZ70" t="str">
        <f>IF(JZ69="","",IF($FI69="Y",0,INDEX(Capacity!$S$3:$T$258,MATCH(MOD(INDEX(Capacity!$V$3:$W$258,MATCH(INDEX($J69:$FE69,1,$FJ69),Capacity!$V$3:$V$258,0),2)+JZ$9,255),Capacity!$S$3:$S$258,0),2)))</f>
        <v/>
      </c>
      <c r="KA70" t="str">
        <f>IF(KA69="","",IF($FI69="Y",0,INDEX(Capacity!$S$3:$T$258,MATCH(MOD(INDEX(Capacity!$V$3:$W$258,MATCH(INDEX($J69:$FE69,1,$FJ69),Capacity!$V$3:$V$258,0),2)+KA$9,255),Capacity!$S$3:$S$258,0),2)))</f>
        <v/>
      </c>
      <c r="KB70" t="str">
        <f>IF(KB69="","",IF($FI69="Y",0,INDEX(Capacity!$S$3:$T$258,MATCH(MOD(INDEX(Capacity!$V$3:$W$258,MATCH(INDEX($J69:$FE69,1,$FJ69),Capacity!$V$3:$V$258,0),2)+KB$9,255),Capacity!$S$3:$S$258,0),2)))</f>
        <v/>
      </c>
      <c r="KC70" t="str">
        <f>IF(KC69="","",IF($FI69="Y",0,INDEX(Capacity!$S$3:$T$258,MATCH(MOD(INDEX(Capacity!$V$3:$W$258,MATCH(INDEX($J69:$FE69,1,$FJ69),Capacity!$V$3:$V$258,0),2)+KC$9,255),Capacity!$S$3:$S$258,0),2)))</f>
        <v/>
      </c>
      <c r="KD70" t="str">
        <f>IF(KD69="","",IF($FI69="Y",0,INDEX(Capacity!$S$3:$T$258,MATCH(MOD(INDEX(Capacity!$V$3:$W$258,MATCH(INDEX($J69:$FE69,1,$FJ69),Capacity!$V$3:$V$258,0),2)+KD$9,255),Capacity!$S$3:$S$258,0),2)))</f>
        <v/>
      </c>
      <c r="KE70" t="str">
        <f>IF(KE69="","",IF($FI69="Y",0,INDEX(Capacity!$S$3:$T$258,MATCH(MOD(INDEX(Capacity!$V$3:$W$258,MATCH(INDEX($J69:$FE69,1,$FJ69),Capacity!$V$3:$V$258,0),2)+KE$9,255),Capacity!$S$3:$S$258,0),2)))</f>
        <v/>
      </c>
      <c r="KF70" t="str">
        <f>IF(KF69="","",IF($FI69="Y",0,INDEX(Capacity!$S$3:$T$258,MATCH(MOD(INDEX(Capacity!$V$3:$W$258,MATCH(INDEX($J69:$FE69,1,$FJ69),Capacity!$V$3:$V$258,0),2)+KF$9,255),Capacity!$S$3:$S$258,0),2)))</f>
        <v/>
      </c>
      <c r="KG70" t="str">
        <f>IF(KG69="","",IF($FI69="Y",0,INDEX(Capacity!$S$3:$T$258,MATCH(MOD(INDEX(Capacity!$V$3:$W$258,MATCH(INDEX($J69:$FE69,1,$FJ69),Capacity!$V$3:$V$258,0),2)+KG$9,255),Capacity!$S$3:$S$258,0),2)))</f>
        <v/>
      </c>
      <c r="KH70" t="str">
        <f>IF(KH69="","",IF($FI69="Y",0,INDEX(Capacity!$S$3:$T$258,MATCH(MOD(INDEX(Capacity!$V$3:$W$258,MATCH(INDEX($J69:$FE69,1,$FJ69),Capacity!$V$3:$V$258,0),2)+KH$9,255),Capacity!$S$3:$S$258,0),2)))</f>
        <v/>
      </c>
      <c r="KI70" t="str">
        <f>IF(KI69="","",IF($FI69="Y",0,INDEX(Capacity!$S$3:$T$258,MATCH(MOD(INDEX(Capacity!$V$3:$W$258,MATCH(INDEX($J69:$FE69,1,$FJ69),Capacity!$V$3:$V$258,0),2)+KI$9,255),Capacity!$S$3:$S$258,0),2)))</f>
        <v/>
      </c>
      <c r="KJ70" t="str">
        <f>IF(KJ69="","",IF($FI69="Y",0,INDEX(Capacity!$S$3:$T$258,MATCH(MOD(INDEX(Capacity!$V$3:$W$258,MATCH(INDEX($J69:$FE69,1,$FJ69),Capacity!$V$3:$V$258,0),2)+KJ$9,255),Capacity!$S$3:$S$258,0),2)))</f>
        <v/>
      </c>
      <c r="KK70" t="str">
        <f>IF(KK69="","",IF($FI69="Y",0,INDEX(Capacity!$S$3:$T$258,MATCH(MOD(INDEX(Capacity!$V$3:$W$258,MATCH(INDEX($J69:$FE69,1,$FJ69),Capacity!$V$3:$V$258,0),2)+KK$9,255),Capacity!$S$3:$S$258,0),2)))</f>
        <v/>
      </c>
      <c r="KL70" t="str">
        <f>IF(KL69="","",IF($FI69="Y",0,INDEX(Capacity!$S$3:$T$258,MATCH(MOD(INDEX(Capacity!$V$3:$W$258,MATCH(INDEX($J69:$FE69,1,$FJ69),Capacity!$V$3:$V$258,0),2)+KL$9,255),Capacity!$S$3:$S$258,0),2)))</f>
        <v/>
      </c>
      <c r="KM70" t="str">
        <f>IF(KM69="","",IF($FI69="Y",0,INDEX(Capacity!$S$3:$T$258,MATCH(MOD(INDEX(Capacity!$V$3:$W$258,MATCH(INDEX($J69:$FE69,1,$FJ69),Capacity!$V$3:$V$258,0),2)+KM$9,255),Capacity!$S$3:$S$258,0),2)))</f>
        <v/>
      </c>
      <c r="KN70" t="str">
        <f>IF(KN69="","",IF($FI69="Y",0,INDEX(Capacity!$S$3:$T$258,MATCH(MOD(INDEX(Capacity!$V$3:$W$258,MATCH(INDEX($J69:$FE69,1,$FJ69),Capacity!$V$3:$V$258,0),2)+KN$9,255),Capacity!$S$3:$S$258,0),2)))</f>
        <v/>
      </c>
      <c r="KO70" t="str">
        <f>IF(KO69="","",IF($FI69="Y",0,INDEX(Capacity!$S$3:$T$258,MATCH(MOD(INDEX(Capacity!$V$3:$W$258,MATCH(INDEX($J69:$FE69,1,$FJ69),Capacity!$V$3:$V$258,0),2)+KO$9,255),Capacity!$S$3:$S$258,0),2)))</f>
        <v/>
      </c>
      <c r="KP70" t="str">
        <f>IF(KP69="","",IF($FI69="Y",0,INDEX(Capacity!$S$3:$T$258,MATCH(MOD(INDEX(Capacity!$V$3:$W$258,MATCH(INDEX($J69:$FE69,1,$FJ69),Capacity!$V$3:$V$258,0),2)+KP$9,255),Capacity!$S$3:$S$258,0),2)))</f>
        <v/>
      </c>
      <c r="KQ70" t="str">
        <f>IF(KQ69="","",IF($FI69="Y",0,INDEX(Capacity!$S$3:$T$258,MATCH(MOD(INDEX(Capacity!$V$3:$W$258,MATCH(INDEX($J69:$FE69,1,$FJ69),Capacity!$V$3:$V$258,0),2)+KQ$9,255),Capacity!$S$3:$S$258,0),2)))</f>
        <v/>
      </c>
      <c r="KR70" t="str">
        <f>IF(KR69="","",IF($FI69="Y",0,INDEX(Capacity!$S$3:$T$258,MATCH(MOD(INDEX(Capacity!$V$3:$W$258,MATCH(INDEX($J69:$FE69,1,$FJ69),Capacity!$V$3:$V$258,0),2)+KR$9,255),Capacity!$S$3:$S$258,0),2)))</f>
        <v/>
      </c>
      <c r="KS70" t="str">
        <f>IF(KS69="","",IF($FI69="Y",0,INDEX(Capacity!$S$3:$T$258,MATCH(MOD(INDEX(Capacity!$V$3:$W$258,MATCH(INDEX($J69:$FE69,1,$FJ69),Capacity!$V$3:$V$258,0),2)+KS$9,255),Capacity!$S$3:$S$258,0),2)))</f>
        <v/>
      </c>
      <c r="KT70" t="str">
        <f>IF(KT69="","",IF($FI69="Y",0,INDEX(Capacity!$S$3:$T$258,MATCH(MOD(INDEX(Capacity!$V$3:$W$258,MATCH(INDEX($J69:$FE69,1,$FJ69),Capacity!$V$3:$V$258,0),2)+KT$9,255),Capacity!$S$3:$S$258,0),2)))</f>
        <v/>
      </c>
      <c r="KU70" t="str">
        <f>IF(KU69="","",IF($FI69="Y",0,INDEX(Capacity!$S$3:$T$258,MATCH(MOD(INDEX(Capacity!$V$3:$W$258,MATCH(INDEX($J69:$FE69,1,$FJ69),Capacity!$V$3:$V$258,0),2)+KU$9,255),Capacity!$S$3:$S$258,0),2)))</f>
        <v/>
      </c>
      <c r="KV70" t="str">
        <f>IF(KV69="","",IF($FI69="Y",0,INDEX(Capacity!$S$3:$T$258,MATCH(MOD(INDEX(Capacity!$V$3:$W$258,MATCH(INDEX($J69:$FE69,1,$FJ69),Capacity!$V$3:$V$258,0),2)+KV$9,255),Capacity!$S$3:$S$258,0),2)))</f>
        <v/>
      </c>
      <c r="KW70" t="str">
        <f>IF(KW69="","",IF($FI69="Y",0,INDEX(Capacity!$S$3:$T$258,MATCH(MOD(INDEX(Capacity!$V$3:$W$258,MATCH(INDEX($J69:$FE69,1,$FJ69),Capacity!$V$3:$V$258,0),2)+KW$9,255),Capacity!$S$3:$S$258,0),2)))</f>
        <v/>
      </c>
      <c r="KX70" t="str">
        <f>IF(KX69="","",IF($FI69="Y",0,INDEX(Capacity!$S$3:$T$258,MATCH(MOD(INDEX(Capacity!$V$3:$W$258,MATCH(INDEX($J69:$FE69,1,$FJ69),Capacity!$V$3:$V$258,0),2)+KX$9,255),Capacity!$S$3:$S$258,0),2)))</f>
        <v/>
      </c>
      <c r="KY70" t="str">
        <f>IF(KY69="","",IF($FI69="Y",0,INDEX(Capacity!$S$3:$T$258,MATCH(MOD(INDEX(Capacity!$V$3:$W$258,MATCH(INDEX($J69:$FE69,1,$FJ69),Capacity!$V$3:$V$258,0),2)+KY$9,255),Capacity!$S$3:$S$258,0),2)))</f>
        <v/>
      </c>
      <c r="KZ70" t="str">
        <f>IF(KZ69="","",IF($FI69="Y",0,INDEX(Capacity!$S$3:$T$258,MATCH(MOD(INDEX(Capacity!$V$3:$W$258,MATCH(INDEX($J69:$FE69,1,$FJ69),Capacity!$V$3:$V$258,0),2)+KZ$9,255),Capacity!$S$3:$S$258,0),2)))</f>
        <v/>
      </c>
      <c r="LA70" t="str">
        <f>IF(LA69="","",IF($FI69="Y",0,INDEX(Capacity!$S$3:$T$258,MATCH(MOD(INDEX(Capacity!$V$3:$W$258,MATCH(INDEX($J69:$FE69,1,$FJ69),Capacity!$V$3:$V$258,0),2)+LA$9,255),Capacity!$S$3:$S$258,0),2)))</f>
        <v/>
      </c>
      <c r="LB70" t="str">
        <f>IF(LB69="","",IF($FI69="Y",0,INDEX(Capacity!$S$3:$T$258,MATCH(MOD(INDEX(Capacity!$V$3:$W$258,MATCH(INDEX($J69:$FE69,1,$FJ69),Capacity!$V$3:$V$258,0),2)+LB$9,255),Capacity!$S$3:$S$258,0),2)))</f>
        <v/>
      </c>
      <c r="LC70" t="str">
        <f>IF(LC69="","",IF($FI69="Y",0,INDEX(Capacity!$S$3:$T$258,MATCH(MOD(INDEX(Capacity!$V$3:$W$258,MATCH(INDEX($J69:$FE69,1,$FJ69),Capacity!$V$3:$V$258,0),2)+LC$9,255),Capacity!$S$3:$S$258,0),2)))</f>
        <v/>
      </c>
      <c r="LD70" t="str">
        <f>IF(LD69="","",IF($FI69="Y",0,INDEX(Capacity!$S$3:$T$258,MATCH(MOD(INDEX(Capacity!$V$3:$W$258,MATCH(INDEX($J69:$FE69,1,$FJ69),Capacity!$V$3:$V$258,0),2)+LD$9,255),Capacity!$S$3:$S$258,0),2)))</f>
        <v/>
      </c>
      <c r="LE70" t="str">
        <f>IF(LE69="","",IF($FI69="Y",0,INDEX(Capacity!$S$3:$T$258,MATCH(MOD(INDEX(Capacity!$V$3:$W$258,MATCH(INDEX($J69:$FE69,1,$FJ69),Capacity!$V$3:$V$258,0),2)+LE$9,255),Capacity!$S$3:$S$258,0),2)))</f>
        <v/>
      </c>
      <c r="LF70" t="str">
        <f>IF(LF69="","",IF($FI69="Y",0,INDEX(Capacity!$S$3:$T$258,MATCH(MOD(INDEX(Capacity!$V$3:$W$258,MATCH(INDEX($J69:$FE69,1,$FJ69),Capacity!$V$3:$V$258,0),2)+LF$9,255),Capacity!$S$3:$S$258,0),2)))</f>
        <v/>
      </c>
      <c r="LG70" t="str">
        <f>IF(LG69="","",IF($FI69="Y",0,INDEX(Capacity!$S$3:$T$258,MATCH(MOD(INDEX(Capacity!$V$3:$W$258,MATCH(INDEX($J69:$FE69,1,$FJ69),Capacity!$V$3:$V$258,0),2)+LG$9,255),Capacity!$S$3:$S$258,0),2)))</f>
        <v/>
      </c>
      <c r="LH70" t="str">
        <f>IF(LH69="","",IF($FI69="Y",0,INDEX(Capacity!$S$3:$T$258,MATCH(MOD(INDEX(Capacity!$V$3:$W$258,MATCH(INDEX($J69:$FE69,1,$FJ69),Capacity!$V$3:$V$258,0),2)+LH$9,255),Capacity!$S$3:$S$258,0),2)))</f>
        <v/>
      </c>
    </row>
    <row r="71" spans="9:320" x14ac:dyDescent="0.25">
      <c r="I71" s="7">
        <f t="shared" si="26"/>
        <v>62</v>
      </c>
      <c r="J71" t="str">
        <f t="shared" si="70"/>
        <v/>
      </c>
      <c r="K71" t="str">
        <f t="shared" si="70"/>
        <v/>
      </c>
      <c r="L71" t="str">
        <f t="shared" si="70"/>
        <v/>
      </c>
      <c r="M71" t="str">
        <f t="shared" si="70"/>
        <v/>
      </c>
      <c r="N71" t="str">
        <f t="shared" si="70"/>
        <v/>
      </c>
      <c r="O71" t="str">
        <f t="shared" si="70"/>
        <v/>
      </c>
      <c r="P71" t="str">
        <f t="shared" si="70"/>
        <v/>
      </c>
      <c r="Q71" t="str">
        <f t="shared" si="70"/>
        <v/>
      </c>
      <c r="R71" t="str">
        <f t="shared" si="70"/>
        <v/>
      </c>
      <c r="S71" t="str">
        <f t="shared" si="70"/>
        <v/>
      </c>
      <c r="T71" t="str">
        <f t="shared" si="70"/>
        <v/>
      </c>
      <c r="U71" t="str">
        <f t="shared" si="70"/>
        <v/>
      </c>
      <c r="V71" t="str">
        <f t="shared" si="70"/>
        <v/>
      </c>
      <c r="W71" t="str">
        <f t="shared" si="70"/>
        <v/>
      </c>
      <c r="X71" t="str">
        <f t="shared" si="70"/>
        <v/>
      </c>
      <c r="Y71" t="str">
        <f t="shared" si="70"/>
        <v/>
      </c>
      <c r="Z71" t="str">
        <f t="shared" si="69"/>
        <v/>
      </c>
      <c r="AA71" t="str">
        <f t="shared" si="69"/>
        <v/>
      </c>
      <c r="AB71" t="str">
        <f t="shared" si="69"/>
        <v/>
      </c>
      <c r="AC71" t="str">
        <f t="shared" si="69"/>
        <v/>
      </c>
      <c r="AD71" t="str">
        <f t="shared" si="69"/>
        <v/>
      </c>
      <c r="AE71" t="str">
        <f t="shared" si="69"/>
        <v/>
      </c>
      <c r="AF71" t="str">
        <f t="shared" si="69"/>
        <v/>
      </c>
      <c r="AG71" t="str">
        <f t="shared" si="69"/>
        <v/>
      </c>
      <c r="AH71" t="str">
        <f t="shared" si="69"/>
        <v/>
      </c>
      <c r="AI71" t="str">
        <f t="shared" si="69"/>
        <v/>
      </c>
      <c r="AJ71" t="str">
        <f t="shared" si="69"/>
        <v/>
      </c>
      <c r="AK71" t="str">
        <f t="shared" si="69"/>
        <v/>
      </c>
      <c r="AL71" t="str">
        <f t="shared" si="69"/>
        <v/>
      </c>
      <c r="AM71" t="str">
        <f t="shared" si="69"/>
        <v/>
      </c>
      <c r="AN71" t="str">
        <f t="shared" si="69"/>
        <v/>
      </c>
      <c r="AO71" t="str">
        <f t="shared" si="69"/>
        <v/>
      </c>
      <c r="AP71" t="str">
        <f t="shared" si="72"/>
        <v/>
      </c>
      <c r="AQ71" t="str">
        <f t="shared" si="72"/>
        <v/>
      </c>
      <c r="AR71" t="str">
        <f t="shared" si="72"/>
        <v/>
      </c>
      <c r="AS71" t="str">
        <f t="shared" si="72"/>
        <v/>
      </c>
      <c r="AT71" t="str">
        <f t="shared" si="72"/>
        <v/>
      </c>
      <c r="AU71" t="str">
        <f t="shared" si="72"/>
        <v/>
      </c>
      <c r="AV71" t="str">
        <f t="shared" si="72"/>
        <v/>
      </c>
      <c r="AW71" t="str">
        <f t="shared" si="72"/>
        <v/>
      </c>
      <c r="AX71" t="str">
        <f t="shared" si="72"/>
        <v/>
      </c>
      <c r="AY71" t="str">
        <f t="shared" si="72"/>
        <v/>
      </c>
      <c r="AZ71" t="str">
        <f t="shared" si="72"/>
        <v/>
      </c>
      <c r="BA71" t="str">
        <f t="shared" si="72"/>
        <v/>
      </c>
      <c r="BB71" t="str">
        <f t="shared" si="72"/>
        <v/>
      </c>
      <c r="BC71" t="str">
        <f t="shared" si="72"/>
        <v/>
      </c>
      <c r="BD71" t="str">
        <f t="shared" si="72"/>
        <v/>
      </c>
      <c r="BE71" t="str">
        <f t="shared" si="64"/>
        <v/>
      </c>
      <c r="BF71" t="str">
        <f t="shared" si="62"/>
        <v/>
      </c>
      <c r="BG71" t="str">
        <f t="shared" si="62"/>
        <v/>
      </c>
      <c r="BH71" t="str">
        <f t="shared" si="62"/>
        <v/>
      </c>
      <c r="BI71" t="str">
        <f t="shared" si="62"/>
        <v/>
      </c>
      <c r="BJ71" t="str">
        <f t="shared" si="62"/>
        <v/>
      </c>
      <c r="BK71" t="str">
        <f t="shared" si="62"/>
        <v/>
      </c>
      <c r="BL71" t="str">
        <f t="shared" si="62"/>
        <v/>
      </c>
      <c r="BM71" t="str">
        <f t="shared" si="62"/>
        <v/>
      </c>
      <c r="BN71" t="str">
        <f t="shared" si="62"/>
        <v/>
      </c>
      <c r="BO71" t="str">
        <f t="shared" si="62"/>
        <v/>
      </c>
      <c r="BP71" t="str">
        <f t="shared" si="62"/>
        <v/>
      </c>
      <c r="BQ71" t="str">
        <f t="shared" si="62"/>
        <v/>
      </c>
      <c r="BR71" t="str">
        <f t="shared" si="62"/>
        <v/>
      </c>
      <c r="BS71">
        <f t="shared" si="62"/>
        <v>0</v>
      </c>
      <c r="BT71">
        <f t="shared" si="62"/>
        <v>206</v>
      </c>
      <c r="BU71">
        <f t="shared" si="62"/>
        <v>124</v>
      </c>
      <c r="BV71">
        <f t="shared" si="67"/>
        <v>174</v>
      </c>
      <c r="BW71">
        <f t="shared" si="67"/>
        <v>166</v>
      </c>
      <c r="BX71">
        <f t="shared" si="67"/>
        <v>227</v>
      </c>
      <c r="BY71">
        <f t="shared" si="67"/>
        <v>244</v>
      </c>
      <c r="BZ71">
        <f t="shared" si="67"/>
        <v>47</v>
      </c>
      <c r="CA71">
        <f t="shared" si="67"/>
        <v>57</v>
      </c>
      <c r="CB71">
        <f t="shared" si="67"/>
        <v>174</v>
      </c>
      <c r="CC71">
        <f t="shared" si="67"/>
        <v>9</v>
      </c>
      <c r="CD71">
        <f t="shared" si="67"/>
        <v>0</v>
      </c>
      <c r="CE71">
        <f t="shared" si="67"/>
        <v>0</v>
      </c>
      <c r="CF71">
        <f t="shared" si="67"/>
        <v>0</v>
      </c>
      <c r="CG71">
        <f t="shared" si="67"/>
        <v>0</v>
      </c>
      <c r="CH71">
        <f t="shared" si="67"/>
        <v>0</v>
      </c>
      <c r="CI71">
        <f t="shared" si="67"/>
        <v>0</v>
      </c>
      <c r="CJ71">
        <f t="shared" si="67"/>
        <v>0</v>
      </c>
      <c r="CK71">
        <f t="shared" si="65"/>
        <v>0</v>
      </c>
      <c r="CL71">
        <f t="shared" si="65"/>
        <v>0</v>
      </c>
      <c r="CM71">
        <f t="shared" si="65"/>
        <v>0</v>
      </c>
      <c r="CN71">
        <f t="shared" si="65"/>
        <v>0</v>
      </c>
      <c r="CO71">
        <f t="shared" si="65"/>
        <v>0</v>
      </c>
      <c r="CP71">
        <f t="shared" si="65"/>
        <v>0</v>
      </c>
      <c r="CQ71">
        <f t="shared" si="65"/>
        <v>0</v>
      </c>
      <c r="CR71">
        <f t="shared" si="65"/>
        <v>0</v>
      </c>
      <c r="CS71">
        <f t="shared" si="65"/>
        <v>0</v>
      </c>
      <c r="CT71">
        <f t="shared" si="65"/>
        <v>0</v>
      </c>
      <c r="CU71">
        <f t="shared" si="65"/>
        <v>0</v>
      </c>
      <c r="CV71">
        <f t="shared" si="65"/>
        <v>0</v>
      </c>
      <c r="CW71">
        <f t="shared" si="65"/>
        <v>0</v>
      </c>
      <c r="CX71">
        <f t="shared" si="65"/>
        <v>0</v>
      </c>
      <c r="CY71">
        <f t="shared" si="65"/>
        <v>0</v>
      </c>
      <c r="CZ71">
        <f t="shared" si="65"/>
        <v>0</v>
      </c>
      <c r="DA71">
        <f t="shared" si="71"/>
        <v>0</v>
      </c>
      <c r="DB71">
        <f t="shared" si="71"/>
        <v>0</v>
      </c>
      <c r="DC71">
        <f t="shared" si="71"/>
        <v>0</v>
      </c>
      <c r="DD71">
        <f t="shared" si="71"/>
        <v>0</v>
      </c>
      <c r="DE71">
        <f t="shared" si="71"/>
        <v>0</v>
      </c>
      <c r="DF71">
        <f t="shared" si="71"/>
        <v>0</v>
      </c>
      <c r="DG71">
        <f t="shared" si="71"/>
        <v>0</v>
      </c>
      <c r="DH71">
        <f t="shared" si="71"/>
        <v>0</v>
      </c>
      <c r="DI71">
        <f t="shared" si="68"/>
        <v>0</v>
      </c>
      <c r="DJ71">
        <f t="shared" si="68"/>
        <v>0</v>
      </c>
      <c r="DK71">
        <f t="shared" si="68"/>
        <v>0</v>
      </c>
      <c r="DL71">
        <f t="shared" si="68"/>
        <v>0</v>
      </c>
      <c r="DM71">
        <f t="shared" si="68"/>
        <v>0</v>
      </c>
      <c r="DN71">
        <f t="shared" si="68"/>
        <v>0</v>
      </c>
      <c r="DO71">
        <f t="shared" si="68"/>
        <v>0</v>
      </c>
      <c r="DP71">
        <f t="shared" si="68"/>
        <v>0</v>
      </c>
      <c r="DQ71">
        <f t="shared" si="68"/>
        <v>0</v>
      </c>
      <c r="DR71">
        <f t="shared" si="68"/>
        <v>0</v>
      </c>
      <c r="DS71">
        <f t="shared" si="68"/>
        <v>0</v>
      </c>
      <c r="DT71">
        <f t="shared" si="68"/>
        <v>0</v>
      </c>
      <c r="DU71">
        <f t="shared" si="68"/>
        <v>0</v>
      </c>
      <c r="DV71">
        <f t="shared" si="68"/>
        <v>0</v>
      </c>
      <c r="DW71">
        <f t="shared" si="68"/>
        <v>0</v>
      </c>
      <c r="DX71">
        <f t="shared" si="63"/>
        <v>0</v>
      </c>
      <c r="DY71">
        <f t="shared" si="63"/>
        <v>0</v>
      </c>
      <c r="DZ71">
        <f t="shared" si="63"/>
        <v>0</v>
      </c>
      <c r="EA71">
        <f t="shared" si="63"/>
        <v>0</v>
      </c>
      <c r="EB71">
        <f t="shared" si="63"/>
        <v>0</v>
      </c>
      <c r="EC71">
        <f t="shared" si="63"/>
        <v>0</v>
      </c>
      <c r="ED71">
        <f t="shared" si="63"/>
        <v>0</v>
      </c>
      <c r="EE71">
        <f t="shared" si="63"/>
        <v>0</v>
      </c>
      <c r="EF71">
        <f t="shared" si="63"/>
        <v>0</v>
      </c>
      <c r="EG71">
        <f t="shared" si="63"/>
        <v>0</v>
      </c>
      <c r="EH71">
        <f t="shared" si="63"/>
        <v>0</v>
      </c>
      <c r="EI71">
        <f t="shared" si="63"/>
        <v>0</v>
      </c>
      <c r="EJ71">
        <f t="shared" si="66"/>
        <v>0</v>
      </c>
      <c r="EK71">
        <f t="shared" si="66"/>
        <v>0</v>
      </c>
      <c r="EL71">
        <f t="shared" si="66"/>
        <v>0</v>
      </c>
      <c r="EM71">
        <f t="shared" si="66"/>
        <v>0</v>
      </c>
      <c r="EN71">
        <f t="shared" si="66"/>
        <v>0</v>
      </c>
      <c r="EO71">
        <f t="shared" si="66"/>
        <v>0</v>
      </c>
      <c r="EP71">
        <f t="shared" si="66"/>
        <v>0</v>
      </c>
      <c r="EQ71">
        <f t="shared" si="66"/>
        <v>0</v>
      </c>
      <c r="ER71">
        <f t="shared" si="66"/>
        <v>0</v>
      </c>
      <c r="ES71">
        <f t="shared" si="66"/>
        <v>0</v>
      </c>
      <c r="ET71">
        <f t="shared" si="66"/>
        <v>0</v>
      </c>
      <c r="EU71">
        <f t="shared" si="66"/>
        <v>0</v>
      </c>
      <c r="EV71">
        <f t="shared" si="66"/>
        <v>0</v>
      </c>
      <c r="EW71">
        <f t="shared" si="66"/>
        <v>0</v>
      </c>
      <c r="EX71">
        <f t="shared" si="66"/>
        <v>0</v>
      </c>
      <c r="EY71">
        <f t="shared" si="66"/>
        <v>0</v>
      </c>
      <c r="EZ71">
        <f t="shared" si="66"/>
        <v>0</v>
      </c>
      <c r="FA71">
        <f t="shared" ref="EW71:FE86" si="73">IFERROR(IF(INDEX($FM$10:$LH$118,$I71,$FK71-FA$8+1)="",_xlfn.BITXOR(FA70,0),_xlfn.BITXOR(FA70,INDEX($FM$10:$LH$118,$I71,$FK71-FA$8+1))),"")</f>
        <v>0</v>
      </c>
      <c r="FB71">
        <f t="shared" si="73"/>
        <v>0</v>
      </c>
      <c r="FC71">
        <f t="shared" si="73"/>
        <v>0</v>
      </c>
      <c r="FD71">
        <f t="shared" si="73"/>
        <v>0</v>
      </c>
      <c r="FE71">
        <f t="shared" si="73"/>
        <v>0</v>
      </c>
      <c r="FG71" s="48" t="str">
        <f t="shared" si="27"/>
        <v/>
      </c>
      <c r="FI71" s="1" t="str">
        <f t="shared" si="24"/>
        <v/>
      </c>
      <c r="FJ71">
        <f t="shared" si="25"/>
        <v>63</v>
      </c>
      <c r="FK71">
        <f>FM8-FJ70+1</f>
        <v>-18</v>
      </c>
      <c r="FM71">
        <f>IF(FM70="","",IF($FI70="Y",0,INDEX(Capacity!$S$3:$T$258,MATCH(MOD(INDEX(Capacity!$V$3:$W$258,MATCH(INDEX($J70:$FE70,1,$FJ70),Capacity!$V$3:$V$258,0),2)+FM$9,255),Capacity!$S$3:$S$258,0),2)))</f>
        <v>171</v>
      </c>
      <c r="FN71">
        <f>IF(FN70="","",IF($FI70="Y",0,INDEX(Capacity!$S$3:$T$258,MATCH(MOD(INDEX(Capacity!$V$3:$W$258,MATCH(INDEX($J70:$FE70,1,$FJ70),Capacity!$V$3:$V$258,0),2)+FN$9,255),Capacity!$S$3:$S$258,0),2)))</f>
        <v>241</v>
      </c>
      <c r="FO71">
        <f>IF(FO70="","",IF($FI70="Y",0,INDEX(Capacity!$S$3:$T$258,MATCH(MOD(INDEX(Capacity!$V$3:$W$258,MATCH(INDEX($J70:$FE70,1,$FJ70),Capacity!$V$3:$V$258,0),2)+FO$9,255),Capacity!$S$3:$S$258,0),2)))</f>
        <v>233</v>
      </c>
      <c r="FP71">
        <f>IF(FP70="","",IF($FI70="Y",0,INDEX(Capacity!$S$3:$T$258,MATCH(MOD(INDEX(Capacity!$V$3:$W$258,MATCH(INDEX($J70:$FE70,1,$FJ70),Capacity!$V$3:$V$258,0),2)+FP$9,255),Capacity!$S$3:$S$258,0),2)))</f>
        <v>18</v>
      </c>
      <c r="FQ71">
        <f>IF(FQ70="","",IF($FI70="Y",0,INDEX(Capacity!$S$3:$T$258,MATCH(MOD(INDEX(Capacity!$V$3:$W$258,MATCH(INDEX($J70:$FE70,1,$FJ70),Capacity!$V$3:$V$258,0),2)+FQ$9,255),Capacity!$S$3:$S$258,0),2)))</f>
        <v>22</v>
      </c>
      <c r="FR71">
        <f>IF(FR70="","",IF($FI70="Y",0,INDEX(Capacity!$S$3:$T$258,MATCH(MOD(INDEX(Capacity!$V$3:$W$258,MATCH(INDEX($J70:$FE70,1,$FJ70),Capacity!$V$3:$V$258,0),2)+FR$9,255),Capacity!$S$3:$S$258,0),2)))</f>
        <v>212</v>
      </c>
      <c r="FS71">
        <f>IF(FS70="","",IF($FI70="Y",0,INDEX(Capacity!$S$3:$T$258,MATCH(MOD(INDEX(Capacity!$V$3:$W$258,MATCH(INDEX($J70:$FE70,1,$FJ70),Capacity!$V$3:$V$258,0),2)+FS$9,255),Capacity!$S$3:$S$258,0),2)))</f>
        <v>27</v>
      </c>
      <c r="FT71">
        <f>IF(FT70="","",IF($FI70="Y",0,INDEX(Capacity!$S$3:$T$258,MATCH(MOD(INDEX(Capacity!$V$3:$W$258,MATCH(INDEX($J70:$FE70,1,$FJ70),Capacity!$V$3:$V$258,0),2)+FT$9,255),Capacity!$S$3:$S$258,0),2)))</f>
        <v>176</v>
      </c>
      <c r="FU71">
        <f>IF(FU70="","",IF($FI70="Y",0,INDEX(Capacity!$S$3:$T$258,MATCH(MOD(INDEX(Capacity!$V$3:$W$258,MATCH(INDEX($J70:$FE70,1,$FJ70),Capacity!$V$3:$V$258,0),2)+FU$9,255),Capacity!$S$3:$S$258,0),2)))</f>
        <v>152</v>
      </c>
      <c r="FV71">
        <f>IF(FV70="","",IF($FI70="Y",0,INDEX(Capacity!$S$3:$T$258,MATCH(MOD(INDEX(Capacity!$V$3:$W$258,MATCH(INDEX($J70:$FE70,1,$FJ70),Capacity!$V$3:$V$258,0),2)+FV$9,255),Capacity!$S$3:$S$258,0),2)))</f>
        <v>89</v>
      </c>
      <c r="FW71">
        <f>IF(FW70="","",IF($FI70="Y",0,INDEX(Capacity!$S$3:$T$258,MATCH(MOD(INDEX(Capacity!$V$3:$W$258,MATCH(INDEX($J70:$FE70,1,$FJ70),Capacity!$V$3:$V$258,0),2)+FW$9,255),Capacity!$S$3:$S$258,0),2)))</f>
        <v>9</v>
      </c>
      <c r="FX71" t="str">
        <f>IF(FX70="","",IF($FI70="Y",0,INDEX(Capacity!$S$3:$T$258,MATCH(MOD(INDEX(Capacity!$V$3:$W$258,MATCH(INDEX($J70:$FE70,1,$FJ70),Capacity!$V$3:$V$258,0),2)+FX$9,255),Capacity!$S$3:$S$258,0),2)))</f>
        <v/>
      </c>
      <c r="FY71" t="str">
        <f>IF(FY70="","",IF($FI70="Y",0,INDEX(Capacity!$S$3:$T$258,MATCH(MOD(INDEX(Capacity!$V$3:$W$258,MATCH(INDEX($J70:$FE70,1,$FJ70),Capacity!$V$3:$V$258,0),2)+FY$9,255),Capacity!$S$3:$S$258,0),2)))</f>
        <v/>
      </c>
      <c r="FZ71" t="str">
        <f>IF(FZ70="","",IF($FI70="Y",0,INDEX(Capacity!$S$3:$T$258,MATCH(MOD(INDEX(Capacity!$V$3:$W$258,MATCH(INDEX($J70:$FE70,1,$FJ70),Capacity!$V$3:$V$258,0),2)+FZ$9,255),Capacity!$S$3:$S$258,0),2)))</f>
        <v/>
      </c>
      <c r="GA71" t="str">
        <f>IF(GA70="","",IF($FI70="Y",0,INDEX(Capacity!$S$3:$T$258,MATCH(MOD(INDEX(Capacity!$V$3:$W$258,MATCH(INDEX($J70:$FE70,1,$FJ70),Capacity!$V$3:$V$258,0),2)+GA$9,255),Capacity!$S$3:$S$258,0),2)))</f>
        <v/>
      </c>
      <c r="GB71" t="str">
        <f>IF(GB70="","",IF($FI70="Y",0,INDEX(Capacity!$S$3:$T$258,MATCH(MOD(INDEX(Capacity!$V$3:$W$258,MATCH(INDEX($J70:$FE70,1,$FJ70),Capacity!$V$3:$V$258,0),2)+GB$9,255),Capacity!$S$3:$S$258,0),2)))</f>
        <v/>
      </c>
      <c r="GC71" t="str">
        <f>IF(GC70="","",IF($FI70="Y",0,INDEX(Capacity!$S$3:$T$258,MATCH(MOD(INDEX(Capacity!$V$3:$W$258,MATCH(INDEX($J70:$FE70,1,$FJ70),Capacity!$V$3:$V$258,0),2)+GC$9,255),Capacity!$S$3:$S$258,0),2)))</f>
        <v/>
      </c>
      <c r="GD71" t="str">
        <f>IF(GD70="","",IF($FI70="Y",0,INDEX(Capacity!$S$3:$T$258,MATCH(MOD(INDEX(Capacity!$V$3:$W$258,MATCH(INDEX($J70:$FE70,1,$FJ70),Capacity!$V$3:$V$258,0),2)+GD$9,255),Capacity!$S$3:$S$258,0),2)))</f>
        <v/>
      </c>
      <c r="GE71" t="str">
        <f>IF(GE70="","",IF($FI70="Y",0,INDEX(Capacity!$S$3:$T$258,MATCH(MOD(INDEX(Capacity!$V$3:$W$258,MATCH(INDEX($J70:$FE70,1,$FJ70),Capacity!$V$3:$V$258,0),2)+GE$9,255),Capacity!$S$3:$S$258,0),2)))</f>
        <v/>
      </c>
      <c r="GF71" t="str">
        <f>IF(GF70="","",IF($FI70="Y",0,INDEX(Capacity!$S$3:$T$258,MATCH(MOD(INDEX(Capacity!$V$3:$W$258,MATCH(INDEX($J70:$FE70,1,$FJ70),Capacity!$V$3:$V$258,0),2)+GF$9,255),Capacity!$S$3:$S$258,0),2)))</f>
        <v/>
      </c>
      <c r="GG71" t="str">
        <f>IF(GG70="","",IF($FI70="Y",0,INDEX(Capacity!$S$3:$T$258,MATCH(MOD(INDEX(Capacity!$V$3:$W$258,MATCH(INDEX($J70:$FE70,1,$FJ70),Capacity!$V$3:$V$258,0),2)+GG$9,255),Capacity!$S$3:$S$258,0),2)))</f>
        <v/>
      </c>
      <c r="GH71" t="str">
        <f>IF(GH70="","",IF($FI70="Y",0,INDEX(Capacity!$S$3:$T$258,MATCH(MOD(INDEX(Capacity!$V$3:$W$258,MATCH(INDEX($J70:$FE70,1,$FJ70),Capacity!$V$3:$V$258,0),2)+GH$9,255),Capacity!$S$3:$S$258,0),2)))</f>
        <v/>
      </c>
      <c r="GI71" t="str">
        <f>IF(GI70="","",IF($FI70="Y",0,INDEX(Capacity!$S$3:$T$258,MATCH(MOD(INDEX(Capacity!$V$3:$W$258,MATCH(INDEX($J70:$FE70,1,$FJ70),Capacity!$V$3:$V$258,0),2)+GI$9,255),Capacity!$S$3:$S$258,0),2)))</f>
        <v/>
      </c>
      <c r="GJ71" t="str">
        <f>IF(GJ70="","",IF($FI70="Y",0,INDEX(Capacity!$S$3:$T$258,MATCH(MOD(INDEX(Capacity!$V$3:$W$258,MATCH(INDEX($J70:$FE70,1,$FJ70),Capacity!$V$3:$V$258,0),2)+GJ$9,255),Capacity!$S$3:$S$258,0),2)))</f>
        <v/>
      </c>
      <c r="GK71" t="str">
        <f>IF(GK70="","",IF($FI70="Y",0,INDEX(Capacity!$S$3:$T$258,MATCH(MOD(INDEX(Capacity!$V$3:$W$258,MATCH(INDEX($J70:$FE70,1,$FJ70),Capacity!$V$3:$V$258,0),2)+GK$9,255),Capacity!$S$3:$S$258,0),2)))</f>
        <v/>
      </c>
      <c r="GL71" t="str">
        <f>IF(GL70="","",IF($FI70="Y",0,INDEX(Capacity!$S$3:$T$258,MATCH(MOD(INDEX(Capacity!$V$3:$W$258,MATCH(INDEX($J70:$FE70,1,$FJ70),Capacity!$V$3:$V$258,0),2)+GL$9,255),Capacity!$S$3:$S$258,0),2)))</f>
        <v/>
      </c>
      <c r="GM71" t="str">
        <f>IF(GM70="","",IF($FI70="Y",0,INDEX(Capacity!$S$3:$T$258,MATCH(MOD(INDEX(Capacity!$V$3:$W$258,MATCH(INDEX($J70:$FE70,1,$FJ70),Capacity!$V$3:$V$258,0),2)+GM$9,255),Capacity!$S$3:$S$258,0),2)))</f>
        <v/>
      </c>
      <c r="GN71" t="str">
        <f>IF(GN70="","",IF($FI70="Y",0,INDEX(Capacity!$S$3:$T$258,MATCH(MOD(INDEX(Capacity!$V$3:$W$258,MATCH(INDEX($J70:$FE70,1,$FJ70),Capacity!$V$3:$V$258,0),2)+GN$9,255),Capacity!$S$3:$S$258,0),2)))</f>
        <v/>
      </c>
      <c r="GO71" t="str">
        <f>IF(GO70="","",IF($FI70="Y",0,INDEX(Capacity!$S$3:$T$258,MATCH(MOD(INDEX(Capacity!$V$3:$W$258,MATCH(INDEX($J70:$FE70,1,$FJ70),Capacity!$V$3:$V$258,0),2)+GO$9,255),Capacity!$S$3:$S$258,0),2)))</f>
        <v/>
      </c>
      <c r="GP71" t="str">
        <f>IF(GP70="","",IF($FI70="Y",0,INDEX(Capacity!$S$3:$T$258,MATCH(MOD(INDEX(Capacity!$V$3:$W$258,MATCH(INDEX($J70:$FE70,1,$FJ70),Capacity!$V$3:$V$258,0),2)+GP$9,255),Capacity!$S$3:$S$258,0),2)))</f>
        <v/>
      </c>
      <c r="GQ71" t="str">
        <f>IF(GQ70="","",IF($FI70="Y",0,INDEX(Capacity!$S$3:$T$258,MATCH(MOD(INDEX(Capacity!$V$3:$W$258,MATCH(INDEX($J70:$FE70,1,$FJ70),Capacity!$V$3:$V$258,0),2)+GQ$9,255),Capacity!$S$3:$S$258,0),2)))</f>
        <v/>
      </c>
      <c r="GR71" t="str">
        <f>IF(GR70="","",IF($FI70="Y",0,INDEX(Capacity!$S$3:$T$258,MATCH(MOD(INDEX(Capacity!$V$3:$W$258,MATCH(INDEX($J70:$FE70,1,$FJ70),Capacity!$V$3:$V$258,0),2)+GR$9,255),Capacity!$S$3:$S$258,0),2)))</f>
        <v/>
      </c>
      <c r="GS71" t="str">
        <f>IF(GS70="","",IF($FI70="Y",0,INDEX(Capacity!$S$3:$T$258,MATCH(MOD(INDEX(Capacity!$V$3:$W$258,MATCH(INDEX($J70:$FE70,1,$FJ70),Capacity!$V$3:$V$258,0),2)+GS$9,255),Capacity!$S$3:$S$258,0),2)))</f>
        <v/>
      </c>
      <c r="GT71" t="str">
        <f>IF(GT70="","",IF($FI70="Y",0,INDEX(Capacity!$S$3:$T$258,MATCH(MOD(INDEX(Capacity!$V$3:$W$258,MATCH(INDEX($J70:$FE70,1,$FJ70),Capacity!$V$3:$V$258,0),2)+GT$9,255),Capacity!$S$3:$S$258,0),2)))</f>
        <v/>
      </c>
      <c r="GU71" t="str">
        <f>IF(GU70="","",IF($FI70="Y",0,INDEX(Capacity!$S$3:$T$258,MATCH(MOD(INDEX(Capacity!$V$3:$W$258,MATCH(INDEX($J70:$FE70,1,$FJ70),Capacity!$V$3:$V$258,0),2)+GU$9,255),Capacity!$S$3:$S$258,0),2)))</f>
        <v/>
      </c>
      <c r="GV71" t="str">
        <f>IF(GV70="","",IF($FI70="Y",0,INDEX(Capacity!$S$3:$T$258,MATCH(MOD(INDEX(Capacity!$V$3:$W$258,MATCH(INDEX($J70:$FE70,1,$FJ70),Capacity!$V$3:$V$258,0),2)+GV$9,255),Capacity!$S$3:$S$258,0),2)))</f>
        <v/>
      </c>
      <c r="GW71" t="str">
        <f>IF(GW70="","",IF($FI70="Y",0,INDEX(Capacity!$S$3:$T$258,MATCH(MOD(INDEX(Capacity!$V$3:$W$258,MATCH(INDEX($J70:$FE70,1,$FJ70),Capacity!$V$3:$V$258,0),2)+GW$9,255),Capacity!$S$3:$S$258,0),2)))</f>
        <v/>
      </c>
      <c r="GX71" t="str">
        <f>IF(GX70="","",IF($FI70="Y",0,INDEX(Capacity!$S$3:$T$258,MATCH(MOD(INDEX(Capacity!$V$3:$W$258,MATCH(INDEX($J70:$FE70,1,$FJ70),Capacity!$V$3:$V$258,0),2)+GX$9,255),Capacity!$S$3:$S$258,0),2)))</f>
        <v/>
      </c>
      <c r="GY71" t="str">
        <f>IF(GY70="","",IF($FI70="Y",0,INDEX(Capacity!$S$3:$T$258,MATCH(MOD(INDEX(Capacity!$V$3:$W$258,MATCH(INDEX($J70:$FE70,1,$FJ70),Capacity!$V$3:$V$258,0),2)+GY$9,255),Capacity!$S$3:$S$258,0),2)))</f>
        <v/>
      </c>
      <c r="GZ71" t="str">
        <f>IF(GZ70="","",IF($FI70="Y",0,INDEX(Capacity!$S$3:$T$258,MATCH(MOD(INDEX(Capacity!$V$3:$W$258,MATCH(INDEX($J70:$FE70,1,$FJ70),Capacity!$V$3:$V$258,0),2)+GZ$9,255),Capacity!$S$3:$S$258,0),2)))</f>
        <v/>
      </c>
      <c r="HA71" t="str">
        <f>IF(HA70="","",IF($FI70="Y",0,INDEX(Capacity!$S$3:$T$258,MATCH(MOD(INDEX(Capacity!$V$3:$W$258,MATCH(INDEX($J70:$FE70,1,$FJ70),Capacity!$V$3:$V$258,0),2)+HA$9,255),Capacity!$S$3:$S$258,0),2)))</f>
        <v/>
      </c>
      <c r="HB71" t="str">
        <f>IF(HB70="","",IF($FI70="Y",0,INDEX(Capacity!$S$3:$T$258,MATCH(MOD(INDEX(Capacity!$V$3:$W$258,MATCH(INDEX($J70:$FE70,1,$FJ70),Capacity!$V$3:$V$258,0),2)+HB$9,255),Capacity!$S$3:$S$258,0),2)))</f>
        <v/>
      </c>
      <c r="HC71" t="str">
        <f>IF(HC70="","",IF($FI70="Y",0,INDEX(Capacity!$S$3:$T$258,MATCH(MOD(INDEX(Capacity!$V$3:$W$258,MATCH(INDEX($J70:$FE70,1,$FJ70),Capacity!$V$3:$V$258,0),2)+HC$9,255),Capacity!$S$3:$S$258,0),2)))</f>
        <v/>
      </c>
      <c r="HD71" t="str">
        <f>IF(HD70="","",IF($FI70="Y",0,INDEX(Capacity!$S$3:$T$258,MATCH(MOD(INDEX(Capacity!$V$3:$W$258,MATCH(INDEX($J70:$FE70,1,$FJ70),Capacity!$V$3:$V$258,0),2)+HD$9,255),Capacity!$S$3:$S$258,0),2)))</f>
        <v/>
      </c>
      <c r="HE71" t="str">
        <f>IF(HE70="","",IF($FI70="Y",0,INDEX(Capacity!$S$3:$T$258,MATCH(MOD(INDEX(Capacity!$V$3:$W$258,MATCH(INDEX($J70:$FE70,1,$FJ70),Capacity!$V$3:$V$258,0),2)+HE$9,255),Capacity!$S$3:$S$258,0),2)))</f>
        <v/>
      </c>
      <c r="HF71" t="str">
        <f>IF(HF70="","",IF($FI70="Y",0,INDEX(Capacity!$S$3:$T$258,MATCH(MOD(INDEX(Capacity!$V$3:$W$258,MATCH(INDEX($J70:$FE70,1,$FJ70),Capacity!$V$3:$V$258,0),2)+HF$9,255),Capacity!$S$3:$S$258,0),2)))</f>
        <v/>
      </c>
      <c r="HG71" t="str">
        <f>IF(HG70="","",IF($FI70="Y",0,INDEX(Capacity!$S$3:$T$258,MATCH(MOD(INDEX(Capacity!$V$3:$W$258,MATCH(INDEX($J70:$FE70,1,$FJ70),Capacity!$V$3:$V$258,0),2)+HG$9,255),Capacity!$S$3:$S$258,0),2)))</f>
        <v/>
      </c>
      <c r="HH71" t="str">
        <f>IF(HH70="","",IF($FI70="Y",0,INDEX(Capacity!$S$3:$T$258,MATCH(MOD(INDEX(Capacity!$V$3:$W$258,MATCH(INDEX($J70:$FE70,1,$FJ70),Capacity!$V$3:$V$258,0),2)+HH$9,255),Capacity!$S$3:$S$258,0),2)))</f>
        <v/>
      </c>
      <c r="HI71" t="str">
        <f>IF(HI70="","",IF($FI70="Y",0,INDEX(Capacity!$S$3:$T$258,MATCH(MOD(INDEX(Capacity!$V$3:$W$258,MATCH(INDEX($J70:$FE70,1,$FJ70),Capacity!$V$3:$V$258,0),2)+HI$9,255),Capacity!$S$3:$S$258,0),2)))</f>
        <v/>
      </c>
      <c r="HJ71" t="str">
        <f>IF(HJ70="","",IF($FI70="Y",0,INDEX(Capacity!$S$3:$T$258,MATCH(MOD(INDEX(Capacity!$V$3:$W$258,MATCH(INDEX($J70:$FE70,1,$FJ70),Capacity!$V$3:$V$258,0),2)+HJ$9,255),Capacity!$S$3:$S$258,0),2)))</f>
        <v/>
      </c>
      <c r="HK71" t="str">
        <f>IF(HK70="","",IF($FI70="Y",0,INDEX(Capacity!$S$3:$T$258,MATCH(MOD(INDEX(Capacity!$V$3:$W$258,MATCH(INDEX($J70:$FE70,1,$FJ70),Capacity!$V$3:$V$258,0),2)+HK$9,255),Capacity!$S$3:$S$258,0),2)))</f>
        <v/>
      </c>
      <c r="HL71" t="str">
        <f>IF(HL70="","",IF($FI70="Y",0,INDEX(Capacity!$S$3:$T$258,MATCH(MOD(INDEX(Capacity!$V$3:$W$258,MATCH(INDEX($J70:$FE70,1,$FJ70),Capacity!$V$3:$V$258,0),2)+HL$9,255),Capacity!$S$3:$S$258,0),2)))</f>
        <v/>
      </c>
      <c r="HM71" t="str">
        <f>IF(HM70="","",IF($FI70="Y",0,INDEX(Capacity!$S$3:$T$258,MATCH(MOD(INDEX(Capacity!$V$3:$W$258,MATCH(INDEX($J70:$FE70,1,$FJ70),Capacity!$V$3:$V$258,0),2)+HM$9,255),Capacity!$S$3:$S$258,0),2)))</f>
        <v/>
      </c>
      <c r="HN71" t="str">
        <f>IF(HN70="","",IF($FI70="Y",0,INDEX(Capacity!$S$3:$T$258,MATCH(MOD(INDEX(Capacity!$V$3:$W$258,MATCH(INDEX($J70:$FE70,1,$FJ70),Capacity!$V$3:$V$258,0),2)+HN$9,255),Capacity!$S$3:$S$258,0),2)))</f>
        <v/>
      </c>
      <c r="HO71" t="str">
        <f>IF(HO70="","",IF($FI70="Y",0,INDEX(Capacity!$S$3:$T$258,MATCH(MOD(INDEX(Capacity!$V$3:$W$258,MATCH(INDEX($J70:$FE70,1,$FJ70),Capacity!$V$3:$V$258,0),2)+HO$9,255),Capacity!$S$3:$S$258,0),2)))</f>
        <v/>
      </c>
      <c r="HP71" t="str">
        <f>IF(HP70="","",IF($FI70="Y",0,INDEX(Capacity!$S$3:$T$258,MATCH(MOD(INDEX(Capacity!$V$3:$W$258,MATCH(INDEX($J70:$FE70,1,$FJ70),Capacity!$V$3:$V$258,0),2)+HP$9,255),Capacity!$S$3:$S$258,0),2)))</f>
        <v/>
      </c>
      <c r="HQ71" t="str">
        <f>IF(HQ70="","",IF($FI70="Y",0,INDEX(Capacity!$S$3:$T$258,MATCH(MOD(INDEX(Capacity!$V$3:$W$258,MATCH(INDEX($J70:$FE70,1,$FJ70),Capacity!$V$3:$V$258,0),2)+HQ$9,255),Capacity!$S$3:$S$258,0),2)))</f>
        <v/>
      </c>
      <c r="HR71" t="str">
        <f>IF(HR70="","",IF($FI70="Y",0,INDEX(Capacity!$S$3:$T$258,MATCH(MOD(INDEX(Capacity!$V$3:$W$258,MATCH(INDEX($J70:$FE70,1,$FJ70),Capacity!$V$3:$V$258,0),2)+HR$9,255),Capacity!$S$3:$S$258,0),2)))</f>
        <v/>
      </c>
      <c r="HS71" t="str">
        <f>IF(HS70="","",IF($FI70="Y",0,INDEX(Capacity!$S$3:$T$258,MATCH(MOD(INDEX(Capacity!$V$3:$W$258,MATCH(INDEX($J70:$FE70,1,$FJ70),Capacity!$V$3:$V$258,0),2)+HS$9,255),Capacity!$S$3:$S$258,0),2)))</f>
        <v/>
      </c>
      <c r="HT71" t="str">
        <f>IF(HT70="","",IF($FI70="Y",0,INDEX(Capacity!$S$3:$T$258,MATCH(MOD(INDEX(Capacity!$V$3:$W$258,MATCH(INDEX($J70:$FE70,1,$FJ70),Capacity!$V$3:$V$258,0),2)+HT$9,255),Capacity!$S$3:$S$258,0),2)))</f>
        <v/>
      </c>
      <c r="HU71" t="str">
        <f>IF(HU70="","",IF($FI70="Y",0,INDEX(Capacity!$S$3:$T$258,MATCH(MOD(INDEX(Capacity!$V$3:$W$258,MATCH(INDEX($J70:$FE70,1,$FJ70),Capacity!$V$3:$V$258,0),2)+HU$9,255),Capacity!$S$3:$S$258,0),2)))</f>
        <v/>
      </c>
      <c r="HV71" t="str">
        <f>IF(HV70="","",IF($FI70="Y",0,INDEX(Capacity!$S$3:$T$258,MATCH(MOD(INDEX(Capacity!$V$3:$W$258,MATCH(INDEX($J70:$FE70,1,$FJ70),Capacity!$V$3:$V$258,0),2)+HV$9,255),Capacity!$S$3:$S$258,0),2)))</f>
        <v/>
      </c>
      <c r="HW71" t="str">
        <f>IF(HW70="","",IF($FI70="Y",0,INDEX(Capacity!$S$3:$T$258,MATCH(MOD(INDEX(Capacity!$V$3:$W$258,MATCH(INDEX($J70:$FE70,1,$FJ70),Capacity!$V$3:$V$258,0),2)+HW$9,255),Capacity!$S$3:$S$258,0),2)))</f>
        <v/>
      </c>
      <c r="HX71" t="str">
        <f>IF(HX70="","",IF($FI70="Y",0,INDEX(Capacity!$S$3:$T$258,MATCH(MOD(INDEX(Capacity!$V$3:$W$258,MATCH(INDEX($J70:$FE70,1,$FJ70),Capacity!$V$3:$V$258,0),2)+HX$9,255),Capacity!$S$3:$S$258,0),2)))</f>
        <v/>
      </c>
      <c r="HY71" t="str">
        <f>IF(HY70="","",IF($FI70="Y",0,INDEX(Capacity!$S$3:$T$258,MATCH(MOD(INDEX(Capacity!$V$3:$W$258,MATCH(INDEX($J70:$FE70,1,$FJ70),Capacity!$V$3:$V$258,0),2)+HY$9,255),Capacity!$S$3:$S$258,0),2)))</f>
        <v/>
      </c>
      <c r="HZ71" t="str">
        <f>IF(HZ70="","",IF($FI70="Y",0,INDEX(Capacity!$S$3:$T$258,MATCH(MOD(INDEX(Capacity!$V$3:$W$258,MATCH(INDEX($J70:$FE70,1,$FJ70),Capacity!$V$3:$V$258,0),2)+HZ$9,255),Capacity!$S$3:$S$258,0),2)))</f>
        <v/>
      </c>
      <c r="IA71" t="str">
        <f>IF(IA70="","",IF($FI70="Y",0,INDEX(Capacity!$S$3:$T$258,MATCH(MOD(INDEX(Capacity!$V$3:$W$258,MATCH(INDEX($J70:$FE70,1,$FJ70),Capacity!$V$3:$V$258,0),2)+IA$9,255),Capacity!$S$3:$S$258,0),2)))</f>
        <v/>
      </c>
      <c r="IB71" t="str">
        <f>IF(IB70="","",IF($FI70="Y",0,INDEX(Capacity!$S$3:$T$258,MATCH(MOD(INDEX(Capacity!$V$3:$W$258,MATCH(INDEX($J70:$FE70,1,$FJ70),Capacity!$V$3:$V$258,0),2)+IB$9,255),Capacity!$S$3:$S$258,0),2)))</f>
        <v/>
      </c>
      <c r="IC71" t="str">
        <f>IF(IC70="","",IF($FI70="Y",0,INDEX(Capacity!$S$3:$T$258,MATCH(MOD(INDEX(Capacity!$V$3:$W$258,MATCH(INDEX($J70:$FE70,1,$FJ70),Capacity!$V$3:$V$258,0),2)+IC$9,255),Capacity!$S$3:$S$258,0),2)))</f>
        <v/>
      </c>
      <c r="ID71" t="str">
        <f>IF(ID70="","",IF($FI70="Y",0,INDEX(Capacity!$S$3:$T$258,MATCH(MOD(INDEX(Capacity!$V$3:$W$258,MATCH(INDEX($J70:$FE70,1,$FJ70),Capacity!$V$3:$V$258,0),2)+ID$9,255),Capacity!$S$3:$S$258,0),2)))</f>
        <v/>
      </c>
      <c r="IE71" t="str">
        <f>IF(IE70="","",IF($FI70="Y",0,INDEX(Capacity!$S$3:$T$258,MATCH(MOD(INDEX(Capacity!$V$3:$W$258,MATCH(INDEX($J70:$FE70,1,$FJ70),Capacity!$V$3:$V$258,0),2)+IE$9,255),Capacity!$S$3:$S$258,0),2)))</f>
        <v/>
      </c>
      <c r="IF71" t="str">
        <f>IF(IF70="","",IF($FI70="Y",0,INDEX(Capacity!$S$3:$T$258,MATCH(MOD(INDEX(Capacity!$V$3:$W$258,MATCH(INDEX($J70:$FE70,1,$FJ70),Capacity!$V$3:$V$258,0),2)+IF$9,255),Capacity!$S$3:$S$258,0),2)))</f>
        <v/>
      </c>
      <c r="IG71" t="str">
        <f>IF(IG70="","",IF($FI70="Y",0,INDEX(Capacity!$S$3:$T$258,MATCH(MOD(INDEX(Capacity!$V$3:$W$258,MATCH(INDEX($J70:$FE70,1,$FJ70),Capacity!$V$3:$V$258,0),2)+IG$9,255),Capacity!$S$3:$S$258,0),2)))</f>
        <v/>
      </c>
      <c r="IH71" t="str">
        <f>IF(IH70="","",IF($FI70="Y",0,INDEX(Capacity!$S$3:$T$258,MATCH(MOD(INDEX(Capacity!$V$3:$W$258,MATCH(INDEX($J70:$FE70,1,$FJ70),Capacity!$V$3:$V$258,0),2)+IH$9,255),Capacity!$S$3:$S$258,0),2)))</f>
        <v/>
      </c>
      <c r="II71" t="str">
        <f>IF(II70="","",IF($FI70="Y",0,INDEX(Capacity!$S$3:$T$258,MATCH(MOD(INDEX(Capacity!$V$3:$W$258,MATCH(INDEX($J70:$FE70,1,$FJ70),Capacity!$V$3:$V$258,0),2)+II$9,255),Capacity!$S$3:$S$258,0),2)))</f>
        <v/>
      </c>
      <c r="IJ71" t="str">
        <f>IF(IJ70="","",IF($FI70="Y",0,INDEX(Capacity!$S$3:$T$258,MATCH(MOD(INDEX(Capacity!$V$3:$W$258,MATCH(INDEX($J70:$FE70,1,$FJ70),Capacity!$V$3:$V$258,0),2)+IJ$9,255),Capacity!$S$3:$S$258,0),2)))</f>
        <v/>
      </c>
      <c r="IK71" t="str">
        <f>IF(IK70="","",IF($FI70="Y",0,INDEX(Capacity!$S$3:$T$258,MATCH(MOD(INDEX(Capacity!$V$3:$W$258,MATCH(INDEX($J70:$FE70,1,$FJ70),Capacity!$V$3:$V$258,0),2)+IK$9,255),Capacity!$S$3:$S$258,0),2)))</f>
        <v/>
      </c>
      <c r="IL71" t="str">
        <f>IF(IL70="","",IF($FI70="Y",0,INDEX(Capacity!$S$3:$T$258,MATCH(MOD(INDEX(Capacity!$V$3:$W$258,MATCH(INDEX($J70:$FE70,1,$FJ70),Capacity!$V$3:$V$258,0),2)+IL$9,255),Capacity!$S$3:$S$258,0),2)))</f>
        <v/>
      </c>
      <c r="IM71" t="str">
        <f>IF(IM70="","",IF($FI70="Y",0,INDEX(Capacity!$S$3:$T$258,MATCH(MOD(INDEX(Capacity!$V$3:$W$258,MATCH(INDEX($J70:$FE70,1,$FJ70),Capacity!$V$3:$V$258,0),2)+IM$9,255),Capacity!$S$3:$S$258,0),2)))</f>
        <v/>
      </c>
      <c r="IN71" t="str">
        <f>IF(IN70="","",IF($FI70="Y",0,INDEX(Capacity!$S$3:$T$258,MATCH(MOD(INDEX(Capacity!$V$3:$W$258,MATCH(INDEX($J70:$FE70,1,$FJ70),Capacity!$V$3:$V$258,0),2)+IN$9,255),Capacity!$S$3:$S$258,0),2)))</f>
        <v/>
      </c>
      <c r="IO71" t="str">
        <f>IF(IO70="","",IF($FI70="Y",0,INDEX(Capacity!$S$3:$T$258,MATCH(MOD(INDEX(Capacity!$V$3:$W$258,MATCH(INDEX($J70:$FE70,1,$FJ70),Capacity!$V$3:$V$258,0),2)+IO$9,255),Capacity!$S$3:$S$258,0),2)))</f>
        <v/>
      </c>
      <c r="IP71" t="str">
        <f>IF(IP70="","",IF($FI70="Y",0,INDEX(Capacity!$S$3:$T$258,MATCH(MOD(INDEX(Capacity!$V$3:$W$258,MATCH(INDEX($J70:$FE70,1,$FJ70),Capacity!$V$3:$V$258,0),2)+IP$9,255),Capacity!$S$3:$S$258,0),2)))</f>
        <v/>
      </c>
      <c r="IQ71" t="str">
        <f>IF(IQ70="","",IF($FI70="Y",0,INDEX(Capacity!$S$3:$T$258,MATCH(MOD(INDEX(Capacity!$V$3:$W$258,MATCH(INDEX($J70:$FE70,1,$FJ70),Capacity!$V$3:$V$258,0),2)+IQ$9,255),Capacity!$S$3:$S$258,0),2)))</f>
        <v/>
      </c>
      <c r="IR71" t="str">
        <f>IF(IR70="","",IF($FI70="Y",0,INDEX(Capacity!$S$3:$T$258,MATCH(MOD(INDEX(Capacity!$V$3:$W$258,MATCH(INDEX($J70:$FE70,1,$FJ70),Capacity!$V$3:$V$258,0),2)+IR$9,255),Capacity!$S$3:$S$258,0),2)))</f>
        <v/>
      </c>
      <c r="IS71" t="str">
        <f>IF(IS70="","",IF($FI70="Y",0,INDEX(Capacity!$S$3:$T$258,MATCH(MOD(INDEX(Capacity!$V$3:$W$258,MATCH(INDEX($J70:$FE70,1,$FJ70),Capacity!$V$3:$V$258,0),2)+IS$9,255),Capacity!$S$3:$S$258,0),2)))</f>
        <v/>
      </c>
      <c r="IT71" t="str">
        <f>IF(IT70="","",IF($FI70="Y",0,INDEX(Capacity!$S$3:$T$258,MATCH(MOD(INDEX(Capacity!$V$3:$W$258,MATCH(INDEX($J70:$FE70,1,$FJ70),Capacity!$V$3:$V$258,0),2)+IT$9,255),Capacity!$S$3:$S$258,0),2)))</f>
        <v/>
      </c>
      <c r="IU71" t="str">
        <f>IF(IU70="","",IF($FI70="Y",0,INDEX(Capacity!$S$3:$T$258,MATCH(MOD(INDEX(Capacity!$V$3:$W$258,MATCH(INDEX($J70:$FE70,1,$FJ70),Capacity!$V$3:$V$258,0),2)+IU$9,255),Capacity!$S$3:$S$258,0),2)))</f>
        <v/>
      </c>
      <c r="IV71" t="str">
        <f>IF(IV70="","",IF($FI70="Y",0,INDEX(Capacity!$S$3:$T$258,MATCH(MOD(INDEX(Capacity!$V$3:$W$258,MATCH(INDEX($J70:$FE70,1,$FJ70),Capacity!$V$3:$V$258,0),2)+IV$9,255),Capacity!$S$3:$S$258,0),2)))</f>
        <v/>
      </c>
      <c r="IW71" t="str">
        <f>IF(IW70="","",IF($FI70="Y",0,INDEX(Capacity!$S$3:$T$258,MATCH(MOD(INDEX(Capacity!$V$3:$W$258,MATCH(INDEX($J70:$FE70,1,$FJ70),Capacity!$V$3:$V$258,0),2)+IW$9,255),Capacity!$S$3:$S$258,0),2)))</f>
        <v/>
      </c>
      <c r="IX71" t="str">
        <f>IF(IX70="","",IF($FI70="Y",0,INDEX(Capacity!$S$3:$T$258,MATCH(MOD(INDEX(Capacity!$V$3:$W$258,MATCH(INDEX($J70:$FE70,1,$FJ70),Capacity!$V$3:$V$258,0),2)+IX$9,255),Capacity!$S$3:$S$258,0),2)))</f>
        <v/>
      </c>
      <c r="IY71" t="str">
        <f>IF(IY70="","",IF($FI70="Y",0,INDEX(Capacity!$S$3:$T$258,MATCH(MOD(INDEX(Capacity!$V$3:$W$258,MATCH(INDEX($J70:$FE70,1,$FJ70),Capacity!$V$3:$V$258,0),2)+IY$9,255),Capacity!$S$3:$S$258,0),2)))</f>
        <v/>
      </c>
      <c r="IZ71" t="str">
        <f>IF(IZ70="","",IF($FI70="Y",0,INDEX(Capacity!$S$3:$T$258,MATCH(MOD(INDEX(Capacity!$V$3:$W$258,MATCH(INDEX($J70:$FE70,1,$FJ70),Capacity!$V$3:$V$258,0),2)+IZ$9,255),Capacity!$S$3:$S$258,0),2)))</f>
        <v/>
      </c>
      <c r="JA71" t="str">
        <f>IF(JA70="","",IF($FI70="Y",0,INDEX(Capacity!$S$3:$T$258,MATCH(MOD(INDEX(Capacity!$V$3:$W$258,MATCH(INDEX($J70:$FE70,1,$FJ70),Capacity!$V$3:$V$258,0),2)+JA$9,255),Capacity!$S$3:$S$258,0),2)))</f>
        <v/>
      </c>
      <c r="JB71" t="str">
        <f>IF(JB70="","",IF($FI70="Y",0,INDEX(Capacity!$S$3:$T$258,MATCH(MOD(INDEX(Capacity!$V$3:$W$258,MATCH(INDEX($J70:$FE70,1,$FJ70),Capacity!$V$3:$V$258,0),2)+JB$9,255),Capacity!$S$3:$S$258,0),2)))</f>
        <v/>
      </c>
      <c r="JC71" t="str">
        <f>IF(JC70="","",IF($FI70="Y",0,INDEX(Capacity!$S$3:$T$258,MATCH(MOD(INDEX(Capacity!$V$3:$W$258,MATCH(INDEX($J70:$FE70,1,$FJ70),Capacity!$V$3:$V$258,0),2)+JC$9,255),Capacity!$S$3:$S$258,0),2)))</f>
        <v/>
      </c>
      <c r="JD71" t="str">
        <f>IF(JD70="","",IF($FI70="Y",0,INDEX(Capacity!$S$3:$T$258,MATCH(MOD(INDEX(Capacity!$V$3:$W$258,MATCH(INDEX($J70:$FE70,1,$FJ70),Capacity!$V$3:$V$258,0),2)+JD$9,255),Capacity!$S$3:$S$258,0),2)))</f>
        <v/>
      </c>
      <c r="JE71" t="str">
        <f>IF(JE70="","",IF($FI70="Y",0,INDEX(Capacity!$S$3:$T$258,MATCH(MOD(INDEX(Capacity!$V$3:$W$258,MATCH(INDEX($J70:$FE70,1,$FJ70),Capacity!$V$3:$V$258,0),2)+JE$9,255),Capacity!$S$3:$S$258,0),2)))</f>
        <v/>
      </c>
      <c r="JF71" t="str">
        <f>IF(JF70="","",IF($FI70="Y",0,INDEX(Capacity!$S$3:$T$258,MATCH(MOD(INDEX(Capacity!$V$3:$W$258,MATCH(INDEX($J70:$FE70,1,$FJ70),Capacity!$V$3:$V$258,0),2)+JF$9,255),Capacity!$S$3:$S$258,0),2)))</f>
        <v/>
      </c>
      <c r="JG71" t="str">
        <f>IF(JG70="","",IF($FI70="Y",0,INDEX(Capacity!$S$3:$T$258,MATCH(MOD(INDEX(Capacity!$V$3:$W$258,MATCH(INDEX($J70:$FE70,1,$FJ70),Capacity!$V$3:$V$258,0),2)+JG$9,255),Capacity!$S$3:$S$258,0),2)))</f>
        <v/>
      </c>
      <c r="JH71" t="str">
        <f>IF(JH70="","",IF($FI70="Y",0,INDEX(Capacity!$S$3:$T$258,MATCH(MOD(INDEX(Capacity!$V$3:$W$258,MATCH(INDEX($J70:$FE70,1,$FJ70),Capacity!$V$3:$V$258,0),2)+JH$9,255),Capacity!$S$3:$S$258,0),2)))</f>
        <v/>
      </c>
      <c r="JI71" t="str">
        <f>IF(JI70="","",IF($FI70="Y",0,INDEX(Capacity!$S$3:$T$258,MATCH(MOD(INDEX(Capacity!$V$3:$W$258,MATCH(INDEX($J70:$FE70,1,$FJ70),Capacity!$V$3:$V$258,0),2)+JI$9,255),Capacity!$S$3:$S$258,0),2)))</f>
        <v/>
      </c>
      <c r="JJ71" t="str">
        <f>IF(JJ70="","",IF($FI70="Y",0,INDEX(Capacity!$S$3:$T$258,MATCH(MOD(INDEX(Capacity!$V$3:$W$258,MATCH(INDEX($J70:$FE70,1,$FJ70),Capacity!$V$3:$V$258,0),2)+JJ$9,255),Capacity!$S$3:$S$258,0),2)))</f>
        <v/>
      </c>
      <c r="JK71" t="str">
        <f>IF(JK70="","",IF($FI70="Y",0,INDEX(Capacity!$S$3:$T$258,MATCH(MOD(INDEX(Capacity!$V$3:$W$258,MATCH(INDEX($J70:$FE70,1,$FJ70),Capacity!$V$3:$V$258,0),2)+JK$9,255),Capacity!$S$3:$S$258,0),2)))</f>
        <v/>
      </c>
      <c r="JL71" t="str">
        <f>IF(JL70="","",IF($FI70="Y",0,INDEX(Capacity!$S$3:$T$258,MATCH(MOD(INDEX(Capacity!$V$3:$W$258,MATCH(INDEX($J70:$FE70,1,$FJ70),Capacity!$V$3:$V$258,0),2)+JL$9,255),Capacity!$S$3:$S$258,0),2)))</f>
        <v/>
      </c>
      <c r="JM71" t="str">
        <f>IF(JM70="","",IF($FI70="Y",0,INDEX(Capacity!$S$3:$T$258,MATCH(MOD(INDEX(Capacity!$V$3:$W$258,MATCH(INDEX($J70:$FE70,1,$FJ70),Capacity!$V$3:$V$258,0),2)+JM$9,255),Capacity!$S$3:$S$258,0),2)))</f>
        <v/>
      </c>
      <c r="JN71" t="str">
        <f>IF(JN70="","",IF($FI70="Y",0,INDEX(Capacity!$S$3:$T$258,MATCH(MOD(INDEX(Capacity!$V$3:$W$258,MATCH(INDEX($J70:$FE70,1,$FJ70),Capacity!$V$3:$V$258,0),2)+JN$9,255),Capacity!$S$3:$S$258,0),2)))</f>
        <v/>
      </c>
      <c r="JO71" t="str">
        <f>IF(JO70="","",IF($FI70="Y",0,INDEX(Capacity!$S$3:$T$258,MATCH(MOD(INDEX(Capacity!$V$3:$W$258,MATCH(INDEX($J70:$FE70,1,$FJ70),Capacity!$V$3:$V$258,0),2)+JO$9,255),Capacity!$S$3:$S$258,0),2)))</f>
        <v/>
      </c>
      <c r="JP71" t="str">
        <f>IF(JP70="","",IF($FI70="Y",0,INDEX(Capacity!$S$3:$T$258,MATCH(MOD(INDEX(Capacity!$V$3:$W$258,MATCH(INDEX($J70:$FE70,1,$FJ70),Capacity!$V$3:$V$258,0),2)+JP$9,255),Capacity!$S$3:$S$258,0),2)))</f>
        <v/>
      </c>
      <c r="JQ71" t="str">
        <f>IF(JQ70="","",IF($FI70="Y",0,INDEX(Capacity!$S$3:$T$258,MATCH(MOD(INDEX(Capacity!$V$3:$W$258,MATCH(INDEX($J70:$FE70,1,$FJ70),Capacity!$V$3:$V$258,0),2)+JQ$9,255),Capacity!$S$3:$S$258,0),2)))</f>
        <v/>
      </c>
      <c r="JR71" t="str">
        <f>IF(JR70="","",IF($FI70="Y",0,INDEX(Capacity!$S$3:$T$258,MATCH(MOD(INDEX(Capacity!$V$3:$W$258,MATCH(INDEX($J70:$FE70,1,$FJ70),Capacity!$V$3:$V$258,0),2)+JR$9,255),Capacity!$S$3:$S$258,0),2)))</f>
        <v/>
      </c>
      <c r="JS71" t="str">
        <f>IF(JS70="","",IF($FI70="Y",0,INDEX(Capacity!$S$3:$T$258,MATCH(MOD(INDEX(Capacity!$V$3:$W$258,MATCH(INDEX($J70:$FE70,1,$FJ70),Capacity!$V$3:$V$258,0),2)+JS$9,255),Capacity!$S$3:$S$258,0),2)))</f>
        <v/>
      </c>
      <c r="JT71" t="str">
        <f>IF(JT70="","",IF($FI70="Y",0,INDEX(Capacity!$S$3:$T$258,MATCH(MOD(INDEX(Capacity!$V$3:$W$258,MATCH(INDEX($J70:$FE70,1,$FJ70),Capacity!$V$3:$V$258,0),2)+JT$9,255),Capacity!$S$3:$S$258,0),2)))</f>
        <v/>
      </c>
      <c r="JU71" t="str">
        <f>IF(JU70="","",IF($FI70="Y",0,INDEX(Capacity!$S$3:$T$258,MATCH(MOD(INDEX(Capacity!$V$3:$W$258,MATCH(INDEX($J70:$FE70,1,$FJ70),Capacity!$V$3:$V$258,0),2)+JU$9,255),Capacity!$S$3:$S$258,0),2)))</f>
        <v/>
      </c>
      <c r="JV71" t="str">
        <f>IF(JV70="","",IF($FI70="Y",0,INDEX(Capacity!$S$3:$T$258,MATCH(MOD(INDEX(Capacity!$V$3:$W$258,MATCH(INDEX($J70:$FE70,1,$FJ70),Capacity!$V$3:$V$258,0),2)+JV$9,255),Capacity!$S$3:$S$258,0),2)))</f>
        <v/>
      </c>
      <c r="JW71" t="str">
        <f>IF(JW70="","",IF($FI70="Y",0,INDEX(Capacity!$S$3:$T$258,MATCH(MOD(INDEX(Capacity!$V$3:$W$258,MATCH(INDEX($J70:$FE70,1,$FJ70),Capacity!$V$3:$V$258,0),2)+JW$9,255),Capacity!$S$3:$S$258,0),2)))</f>
        <v/>
      </c>
      <c r="JX71" t="str">
        <f>IF(JX70="","",IF($FI70="Y",0,INDEX(Capacity!$S$3:$T$258,MATCH(MOD(INDEX(Capacity!$V$3:$W$258,MATCH(INDEX($J70:$FE70,1,$FJ70),Capacity!$V$3:$V$258,0),2)+JX$9,255),Capacity!$S$3:$S$258,0),2)))</f>
        <v/>
      </c>
      <c r="JY71" t="str">
        <f>IF(JY70="","",IF($FI70="Y",0,INDEX(Capacity!$S$3:$T$258,MATCH(MOD(INDEX(Capacity!$V$3:$W$258,MATCH(INDEX($J70:$FE70,1,$FJ70),Capacity!$V$3:$V$258,0),2)+JY$9,255),Capacity!$S$3:$S$258,0),2)))</f>
        <v/>
      </c>
      <c r="JZ71" t="str">
        <f>IF(JZ70="","",IF($FI70="Y",0,INDEX(Capacity!$S$3:$T$258,MATCH(MOD(INDEX(Capacity!$V$3:$W$258,MATCH(INDEX($J70:$FE70,1,$FJ70),Capacity!$V$3:$V$258,0),2)+JZ$9,255),Capacity!$S$3:$S$258,0),2)))</f>
        <v/>
      </c>
      <c r="KA71" t="str">
        <f>IF(KA70="","",IF($FI70="Y",0,INDEX(Capacity!$S$3:$T$258,MATCH(MOD(INDEX(Capacity!$V$3:$W$258,MATCH(INDEX($J70:$FE70,1,$FJ70),Capacity!$V$3:$V$258,0),2)+KA$9,255),Capacity!$S$3:$S$258,0),2)))</f>
        <v/>
      </c>
      <c r="KB71" t="str">
        <f>IF(KB70="","",IF($FI70="Y",0,INDEX(Capacity!$S$3:$T$258,MATCH(MOD(INDEX(Capacity!$V$3:$W$258,MATCH(INDEX($J70:$FE70,1,$FJ70),Capacity!$V$3:$V$258,0),2)+KB$9,255),Capacity!$S$3:$S$258,0),2)))</f>
        <v/>
      </c>
      <c r="KC71" t="str">
        <f>IF(KC70="","",IF($FI70="Y",0,INDEX(Capacity!$S$3:$T$258,MATCH(MOD(INDEX(Capacity!$V$3:$W$258,MATCH(INDEX($J70:$FE70,1,$FJ70),Capacity!$V$3:$V$258,0),2)+KC$9,255),Capacity!$S$3:$S$258,0),2)))</f>
        <v/>
      </c>
      <c r="KD71" t="str">
        <f>IF(KD70="","",IF($FI70="Y",0,INDEX(Capacity!$S$3:$T$258,MATCH(MOD(INDEX(Capacity!$V$3:$W$258,MATCH(INDEX($J70:$FE70,1,$FJ70),Capacity!$V$3:$V$258,0),2)+KD$9,255),Capacity!$S$3:$S$258,0),2)))</f>
        <v/>
      </c>
      <c r="KE71" t="str">
        <f>IF(KE70="","",IF($FI70="Y",0,INDEX(Capacity!$S$3:$T$258,MATCH(MOD(INDEX(Capacity!$V$3:$W$258,MATCH(INDEX($J70:$FE70,1,$FJ70),Capacity!$V$3:$V$258,0),2)+KE$9,255),Capacity!$S$3:$S$258,0),2)))</f>
        <v/>
      </c>
      <c r="KF71" t="str">
        <f>IF(KF70="","",IF($FI70="Y",0,INDEX(Capacity!$S$3:$T$258,MATCH(MOD(INDEX(Capacity!$V$3:$W$258,MATCH(INDEX($J70:$FE70,1,$FJ70),Capacity!$V$3:$V$258,0),2)+KF$9,255),Capacity!$S$3:$S$258,0),2)))</f>
        <v/>
      </c>
      <c r="KG71" t="str">
        <f>IF(KG70="","",IF($FI70="Y",0,INDEX(Capacity!$S$3:$T$258,MATCH(MOD(INDEX(Capacity!$V$3:$W$258,MATCH(INDEX($J70:$FE70,1,$FJ70),Capacity!$V$3:$V$258,0),2)+KG$9,255),Capacity!$S$3:$S$258,0),2)))</f>
        <v/>
      </c>
      <c r="KH71" t="str">
        <f>IF(KH70="","",IF($FI70="Y",0,INDEX(Capacity!$S$3:$T$258,MATCH(MOD(INDEX(Capacity!$V$3:$W$258,MATCH(INDEX($J70:$FE70,1,$FJ70),Capacity!$V$3:$V$258,0),2)+KH$9,255),Capacity!$S$3:$S$258,0),2)))</f>
        <v/>
      </c>
      <c r="KI71" t="str">
        <f>IF(KI70="","",IF($FI70="Y",0,INDEX(Capacity!$S$3:$T$258,MATCH(MOD(INDEX(Capacity!$V$3:$W$258,MATCH(INDEX($J70:$FE70,1,$FJ70),Capacity!$V$3:$V$258,0),2)+KI$9,255),Capacity!$S$3:$S$258,0),2)))</f>
        <v/>
      </c>
      <c r="KJ71" t="str">
        <f>IF(KJ70="","",IF($FI70="Y",0,INDEX(Capacity!$S$3:$T$258,MATCH(MOD(INDEX(Capacity!$V$3:$W$258,MATCH(INDEX($J70:$FE70,1,$FJ70),Capacity!$V$3:$V$258,0),2)+KJ$9,255),Capacity!$S$3:$S$258,0),2)))</f>
        <v/>
      </c>
      <c r="KK71" t="str">
        <f>IF(KK70="","",IF($FI70="Y",0,INDEX(Capacity!$S$3:$T$258,MATCH(MOD(INDEX(Capacity!$V$3:$W$258,MATCH(INDEX($J70:$FE70,1,$FJ70),Capacity!$V$3:$V$258,0),2)+KK$9,255),Capacity!$S$3:$S$258,0),2)))</f>
        <v/>
      </c>
      <c r="KL71" t="str">
        <f>IF(KL70="","",IF($FI70="Y",0,INDEX(Capacity!$S$3:$T$258,MATCH(MOD(INDEX(Capacity!$V$3:$W$258,MATCH(INDEX($J70:$FE70,1,$FJ70),Capacity!$V$3:$V$258,0),2)+KL$9,255),Capacity!$S$3:$S$258,0),2)))</f>
        <v/>
      </c>
      <c r="KM71" t="str">
        <f>IF(KM70="","",IF($FI70="Y",0,INDEX(Capacity!$S$3:$T$258,MATCH(MOD(INDEX(Capacity!$V$3:$W$258,MATCH(INDEX($J70:$FE70,1,$FJ70),Capacity!$V$3:$V$258,0),2)+KM$9,255),Capacity!$S$3:$S$258,0),2)))</f>
        <v/>
      </c>
      <c r="KN71" t="str">
        <f>IF(KN70="","",IF($FI70="Y",0,INDEX(Capacity!$S$3:$T$258,MATCH(MOD(INDEX(Capacity!$V$3:$W$258,MATCH(INDEX($J70:$FE70,1,$FJ70),Capacity!$V$3:$V$258,0),2)+KN$9,255),Capacity!$S$3:$S$258,0),2)))</f>
        <v/>
      </c>
      <c r="KO71" t="str">
        <f>IF(KO70="","",IF($FI70="Y",0,INDEX(Capacity!$S$3:$T$258,MATCH(MOD(INDEX(Capacity!$V$3:$W$258,MATCH(INDEX($J70:$FE70,1,$FJ70),Capacity!$V$3:$V$258,0),2)+KO$9,255),Capacity!$S$3:$S$258,0),2)))</f>
        <v/>
      </c>
      <c r="KP71" t="str">
        <f>IF(KP70="","",IF($FI70="Y",0,INDEX(Capacity!$S$3:$T$258,MATCH(MOD(INDEX(Capacity!$V$3:$W$258,MATCH(INDEX($J70:$FE70,1,$FJ70),Capacity!$V$3:$V$258,0),2)+KP$9,255),Capacity!$S$3:$S$258,0),2)))</f>
        <v/>
      </c>
      <c r="KQ71" t="str">
        <f>IF(KQ70="","",IF($FI70="Y",0,INDEX(Capacity!$S$3:$T$258,MATCH(MOD(INDEX(Capacity!$V$3:$W$258,MATCH(INDEX($J70:$FE70,1,$FJ70),Capacity!$V$3:$V$258,0),2)+KQ$9,255),Capacity!$S$3:$S$258,0),2)))</f>
        <v/>
      </c>
      <c r="KR71" t="str">
        <f>IF(KR70="","",IF($FI70="Y",0,INDEX(Capacity!$S$3:$T$258,MATCH(MOD(INDEX(Capacity!$V$3:$W$258,MATCH(INDEX($J70:$FE70,1,$FJ70),Capacity!$V$3:$V$258,0),2)+KR$9,255),Capacity!$S$3:$S$258,0),2)))</f>
        <v/>
      </c>
      <c r="KS71" t="str">
        <f>IF(KS70="","",IF($FI70="Y",0,INDEX(Capacity!$S$3:$T$258,MATCH(MOD(INDEX(Capacity!$V$3:$W$258,MATCH(INDEX($J70:$FE70,1,$FJ70),Capacity!$V$3:$V$258,0),2)+KS$9,255),Capacity!$S$3:$S$258,0),2)))</f>
        <v/>
      </c>
      <c r="KT71" t="str">
        <f>IF(KT70="","",IF($FI70="Y",0,INDEX(Capacity!$S$3:$T$258,MATCH(MOD(INDEX(Capacity!$V$3:$W$258,MATCH(INDEX($J70:$FE70,1,$FJ70),Capacity!$V$3:$V$258,0),2)+KT$9,255),Capacity!$S$3:$S$258,0),2)))</f>
        <v/>
      </c>
      <c r="KU71" t="str">
        <f>IF(KU70="","",IF($FI70="Y",0,INDEX(Capacity!$S$3:$T$258,MATCH(MOD(INDEX(Capacity!$V$3:$W$258,MATCH(INDEX($J70:$FE70,1,$FJ70),Capacity!$V$3:$V$258,0),2)+KU$9,255),Capacity!$S$3:$S$258,0),2)))</f>
        <v/>
      </c>
      <c r="KV71" t="str">
        <f>IF(KV70="","",IF($FI70="Y",0,INDEX(Capacity!$S$3:$T$258,MATCH(MOD(INDEX(Capacity!$V$3:$W$258,MATCH(INDEX($J70:$FE70,1,$FJ70),Capacity!$V$3:$V$258,0),2)+KV$9,255),Capacity!$S$3:$S$258,0),2)))</f>
        <v/>
      </c>
      <c r="KW71" t="str">
        <f>IF(KW70="","",IF($FI70="Y",0,INDEX(Capacity!$S$3:$T$258,MATCH(MOD(INDEX(Capacity!$V$3:$W$258,MATCH(INDEX($J70:$FE70,1,$FJ70),Capacity!$V$3:$V$258,0),2)+KW$9,255),Capacity!$S$3:$S$258,0),2)))</f>
        <v/>
      </c>
      <c r="KX71" t="str">
        <f>IF(KX70="","",IF($FI70="Y",0,INDEX(Capacity!$S$3:$T$258,MATCH(MOD(INDEX(Capacity!$V$3:$W$258,MATCH(INDEX($J70:$FE70,1,$FJ70),Capacity!$V$3:$V$258,0),2)+KX$9,255),Capacity!$S$3:$S$258,0),2)))</f>
        <v/>
      </c>
      <c r="KY71" t="str">
        <f>IF(KY70="","",IF($FI70="Y",0,INDEX(Capacity!$S$3:$T$258,MATCH(MOD(INDEX(Capacity!$V$3:$W$258,MATCH(INDEX($J70:$FE70,1,$FJ70),Capacity!$V$3:$V$258,0),2)+KY$9,255),Capacity!$S$3:$S$258,0),2)))</f>
        <v/>
      </c>
      <c r="KZ71" t="str">
        <f>IF(KZ70="","",IF($FI70="Y",0,INDEX(Capacity!$S$3:$T$258,MATCH(MOD(INDEX(Capacity!$V$3:$W$258,MATCH(INDEX($J70:$FE70,1,$FJ70),Capacity!$V$3:$V$258,0),2)+KZ$9,255),Capacity!$S$3:$S$258,0),2)))</f>
        <v/>
      </c>
      <c r="LA71" t="str">
        <f>IF(LA70="","",IF($FI70="Y",0,INDEX(Capacity!$S$3:$T$258,MATCH(MOD(INDEX(Capacity!$V$3:$W$258,MATCH(INDEX($J70:$FE70,1,$FJ70),Capacity!$V$3:$V$258,0),2)+LA$9,255),Capacity!$S$3:$S$258,0),2)))</f>
        <v/>
      </c>
      <c r="LB71" t="str">
        <f>IF(LB70="","",IF($FI70="Y",0,INDEX(Capacity!$S$3:$T$258,MATCH(MOD(INDEX(Capacity!$V$3:$W$258,MATCH(INDEX($J70:$FE70,1,$FJ70),Capacity!$V$3:$V$258,0),2)+LB$9,255),Capacity!$S$3:$S$258,0),2)))</f>
        <v/>
      </c>
      <c r="LC71" t="str">
        <f>IF(LC70="","",IF($FI70="Y",0,INDEX(Capacity!$S$3:$T$258,MATCH(MOD(INDEX(Capacity!$V$3:$W$258,MATCH(INDEX($J70:$FE70,1,$FJ70),Capacity!$V$3:$V$258,0),2)+LC$9,255),Capacity!$S$3:$S$258,0),2)))</f>
        <v/>
      </c>
      <c r="LD71" t="str">
        <f>IF(LD70="","",IF($FI70="Y",0,INDEX(Capacity!$S$3:$T$258,MATCH(MOD(INDEX(Capacity!$V$3:$W$258,MATCH(INDEX($J70:$FE70,1,$FJ70),Capacity!$V$3:$V$258,0),2)+LD$9,255),Capacity!$S$3:$S$258,0),2)))</f>
        <v/>
      </c>
      <c r="LE71" t="str">
        <f>IF(LE70="","",IF($FI70="Y",0,INDEX(Capacity!$S$3:$T$258,MATCH(MOD(INDEX(Capacity!$V$3:$W$258,MATCH(INDEX($J70:$FE70,1,$FJ70),Capacity!$V$3:$V$258,0),2)+LE$9,255),Capacity!$S$3:$S$258,0),2)))</f>
        <v/>
      </c>
      <c r="LF71" t="str">
        <f>IF(LF70="","",IF($FI70="Y",0,INDEX(Capacity!$S$3:$T$258,MATCH(MOD(INDEX(Capacity!$V$3:$W$258,MATCH(INDEX($J70:$FE70,1,$FJ70),Capacity!$V$3:$V$258,0),2)+LF$9,255),Capacity!$S$3:$S$258,0),2)))</f>
        <v/>
      </c>
      <c r="LG71" t="str">
        <f>IF(LG70="","",IF($FI70="Y",0,INDEX(Capacity!$S$3:$T$258,MATCH(MOD(INDEX(Capacity!$V$3:$W$258,MATCH(INDEX($J70:$FE70,1,$FJ70),Capacity!$V$3:$V$258,0),2)+LG$9,255),Capacity!$S$3:$S$258,0),2)))</f>
        <v/>
      </c>
      <c r="LH71" t="str">
        <f>IF(LH70="","",IF($FI70="Y",0,INDEX(Capacity!$S$3:$T$258,MATCH(MOD(INDEX(Capacity!$V$3:$W$258,MATCH(INDEX($J70:$FE70,1,$FJ70),Capacity!$V$3:$V$258,0),2)+LH$9,255),Capacity!$S$3:$S$258,0),2)))</f>
        <v/>
      </c>
    </row>
    <row r="72" spans="9:320" x14ac:dyDescent="0.25">
      <c r="I72" s="7">
        <f t="shared" si="26"/>
        <v>63</v>
      </c>
      <c r="J72" t="str">
        <f t="shared" si="70"/>
        <v/>
      </c>
      <c r="K72" t="str">
        <f t="shared" si="70"/>
        <v/>
      </c>
      <c r="L72" t="str">
        <f t="shared" si="70"/>
        <v/>
      </c>
      <c r="M72" t="str">
        <f t="shared" si="70"/>
        <v/>
      </c>
      <c r="N72" t="str">
        <f t="shared" si="70"/>
        <v/>
      </c>
      <c r="O72" t="str">
        <f t="shared" si="70"/>
        <v/>
      </c>
      <c r="P72" t="str">
        <f t="shared" si="70"/>
        <v/>
      </c>
      <c r="Q72" t="str">
        <f t="shared" si="70"/>
        <v/>
      </c>
      <c r="R72" t="str">
        <f t="shared" si="70"/>
        <v/>
      </c>
      <c r="S72" t="str">
        <f t="shared" si="70"/>
        <v/>
      </c>
      <c r="T72" t="str">
        <f t="shared" si="70"/>
        <v/>
      </c>
      <c r="U72" t="str">
        <f t="shared" si="70"/>
        <v/>
      </c>
      <c r="V72" t="str">
        <f t="shared" si="70"/>
        <v/>
      </c>
      <c r="W72" t="str">
        <f t="shared" si="70"/>
        <v/>
      </c>
      <c r="X72" t="str">
        <f t="shared" si="70"/>
        <v/>
      </c>
      <c r="Y72" t="str">
        <f t="shared" si="70"/>
        <v/>
      </c>
      <c r="Z72" t="str">
        <f t="shared" si="69"/>
        <v/>
      </c>
      <c r="AA72" t="str">
        <f t="shared" si="69"/>
        <v/>
      </c>
      <c r="AB72" t="str">
        <f t="shared" si="69"/>
        <v/>
      </c>
      <c r="AC72" t="str">
        <f t="shared" si="69"/>
        <v/>
      </c>
      <c r="AD72" t="str">
        <f t="shared" si="69"/>
        <v/>
      </c>
      <c r="AE72" t="str">
        <f t="shared" si="69"/>
        <v/>
      </c>
      <c r="AF72" t="str">
        <f t="shared" si="69"/>
        <v/>
      </c>
      <c r="AG72" t="str">
        <f t="shared" si="69"/>
        <v/>
      </c>
      <c r="AH72" t="str">
        <f t="shared" si="69"/>
        <v/>
      </c>
      <c r="AI72" t="str">
        <f t="shared" si="69"/>
        <v/>
      </c>
      <c r="AJ72" t="str">
        <f t="shared" si="69"/>
        <v/>
      </c>
      <c r="AK72" t="str">
        <f t="shared" si="69"/>
        <v/>
      </c>
      <c r="AL72" t="str">
        <f t="shared" si="69"/>
        <v/>
      </c>
      <c r="AM72" t="str">
        <f t="shared" si="69"/>
        <v/>
      </c>
      <c r="AN72" t="str">
        <f t="shared" si="69"/>
        <v/>
      </c>
      <c r="AO72" t="str">
        <f t="shared" si="69"/>
        <v/>
      </c>
      <c r="AP72" t="str">
        <f t="shared" si="72"/>
        <v/>
      </c>
      <c r="AQ72" t="str">
        <f t="shared" si="72"/>
        <v/>
      </c>
      <c r="AR72" t="str">
        <f t="shared" si="72"/>
        <v/>
      </c>
      <c r="AS72" t="str">
        <f t="shared" si="72"/>
        <v/>
      </c>
      <c r="AT72" t="str">
        <f t="shared" si="72"/>
        <v/>
      </c>
      <c r="AU72" t="str">
        <f t="shared" si="72"/>
        <v/>
      </c>
      <c r="AV72" t="str">
        <f t="shared" si="72"/>
        <v/>
      </c>
      <c r="AW72" t="str">
        <f t="shared" si="72"/>
        <v/>
      </c>
      <c r="AX72" t="str">
        <f t="shared" si="72"/>
        <v/>
      </c>
      <c r="AY72" t="str">
        <f t="shared" si="72"/>
        <v/>
      </c>
      <c r="AZ72" t="str">
        <f t="shared" si="72"/>
        <v/>
      </c>
      <c r="BA72" t="str">
        <f t="shared" si="72"/>
        <v/>
      </c>
      <c r="BB72" t="str">
        <f t="shared" si="72"/>
        <v/>
      </c>
      <c r="BC72" t="str">
        <f t="shared" si="72"/>
        <v/>
      </c>
      <c r="BD72" t="str">
        <f t="shared" si="72"/>
        <v/>
      </c>
      <c r="BE72" t="str">
        <f t="shared" si="64"/>
        <v/>
      </c>
      <c r="BF72" t="str">
        <f t="shared" si="62"/>
        <v/>
      </c>
      <c r="BG72" t="str">
        <f t="shared" si="62"/>
        <v/>
      </c>
      <c r="BH72" t="str">
        <f t="shared" si="62"/>
        <v/>
      </c>
      <c r="BI72" t="str">
        <f t="shared" si="62"/>
        <v/>
      </c>
      <c r="BJ72" t="str">
        <f t="shared" si="62"/>
        <v/>
      </c>
      <c r="BK72" t="str">
        <f t="shared" si="62"/>
        <v/>
      </c>
      <c r="BL72" t="str">
        <f t="shared" si="62"/>
        <v/>
      </c>
      <c r="BM72" t="str">
        <f t="shared" si="62"/>
        <v/>
      </c>
      <c r="BN72" t="str">
        <f t="shared" si="62"/>
        <v/>
      </c>
      <c r="BO72" t="str">
        <f t="shared" si="62"/>
        <v/>
      </c>
      <c r="BP72" t="str">
        <f t="shared" si="62"/>
        <v/>
      </c>
      <c r="BQ72" t="str">
        <f t="shared" si="62"/>
        <v/>
      </c>
      <c r="BR72" t="str">
        <f t="shared" si="62"/>
        <v/>
      </c>
      <c r="BS72" t="str">
        <f t="shared" si="62"/>
        <v/>
      </c>
      <c r="BT72">
        <f t="shared" si="62"/>
        <v>0</v>
      </c>
      <c r="BU72">
        <f t="shared" si="62"/>
        <v>20</v>
      </c>
      <c r="BV72">
        <f t="shared" si="67"/>
        <v>5</v>
      </c>
      <c r="BW72">
        <f t="shared" si="67"/>
        <v>115</v>
      </c>
      <c r="BX72">
        <f t="shared" si="67"/>
        <v>152</v>
      </c>
      <c r="BY72">
        <f t="shared" si="67"/>
        <v>142</v>
      </c>
      <c r="BZ72">
        <f t="shared" si="67"/>
        <v>30</v>
      </c>
      <c r="CA72">
        <f t="shared" si="67"/>
        <v>198</v>
      </c>
      <c r="CB72">
        <f t="shared" si="67"/>
        <v>9</v>
      </c>
      <c r="CC72">
        <f t="shared" si="67"/>
        <v>93</v>
      </c>
      <c r="CD72">
        <f t="shared" si="67"/>
        <v>228</v>
      </c>
      <c r="CE72">
        <f t="shared" si="67"/>
        <v>0</v>
      </c>
      <c r="CF72">
        <f t="shared" si="67"/>
        <v>0</v>
      </c>
      <c r="CG72">
        <f t="shared" si="67"/>
        <v>0</v>
      </c>
      <c r="CH72">
        <f t="shared" si="67"/>
        <v>0</v>
      </c>
      <c r="CI72">
        <f t="shared" si="67"/>
        <v>0</v>
      </c>
      <c r="CJ72">
        <f t="shared" si="67"/>
        <v>0</v>
      </c>
      <c r="CK72">
        <f t="shared" si="65"/>
        <v>0</v>
      </c>
      <c r="CL72">
        <f t="shared" si="65"/>
        <v>0</v>
      </c>
      <c r="CM72">
        <f t="shared" si="65"/>
        <v>0</v>
      </c>
      <c r="CN72">
        <f t="shared" si="65"/>
        <v>0</v>
      </c>
      <c r="CO72">
        <f t="shared" si="65"/>
        <v>0</v>
      </c>
      <c r="CP72">
        <f t="shared" si="65"/>
        <v>0</v>
      </c>
      <c r="CQ72">
        <f t="shared" si="65"/>
        <v>0</v>
      </c>
      <c r="CR72">
        <f t="shared" si="65"/>
        <v>0</v>
      </c>
      <c r="CS72">
        <f t="shared" si="65"/>
        <v>0</v>
      </c>
      <c r="CT72">
        <f t="shared" si="65"/>
        <v>0</v>
      </c>
      <c r="CU72">
        <f t="shared" si="65"/>
        <v>0</v>
      </c>
      <c r="CV72">
        <f t="shared" si="65"/>
        <v>0</v>
      </c>
      <c r="CW72">
        <f t="shared" si="65"/>
        <v>0</v>
      </c>
      <c r="CX72">
        <f t="shared" si="65"/>
        <v>0</v>
      </c>
      <c r="CY72">
        <f t="shared" si="65"/>
        <v>0</v>
      </c>
      <c r="CZ72">
        <f t="shared" si="65"/>
        <v>0</v>
      </c>
      <c r="DA72">
        <f t="shared" si="71"/>
        <v>0</v>
      </c>
      <c r="DB72">
        <f t="shared" si="71"/>
        <v>0</v>
      </c>
      <c r="DC72">
        <f t="shared" si="71"/>
        <v>0</v>
      </c>
      <c r="DD72">
        <f t="shared" si="71"/>
        <v>0</v>
      </c>
      <c r="DE72">
        <f t="shared" si="71"/>
        <v>0</v>
      </c>
      <c r="DF72">
        <f t="shared" si="71"/>
        <v>0</v>
      </c>
      <c r="DG72">
        <f t="shared" si="71"/>
        <v>0</v>
      </c>
      <c r="DH72">
        <f t="shared" si="71"/>
        <v>0</v>
      </c>
      <c r="DI72">
        <f t="shared" si="68"/>
        <v>0</v>
      </c>
      <c r="DJ72">
        <f t="shared" si="68"/>
        <v>0</v>
      </c>
      <c r="DK72">
        <f t="shared" si="68"/>
        <v>0</v>
      </c>
      <c r="DL72">
        <f t="shared" si="68"/>
        <v>0</v>
      </c>
      <c r="DM72">
        <f t="shared" si="68"/>
        <v>0</v>
      </c>
      <c r="DN72">
        <f t="shared" si="68"/>
        <v>0</v>
      </c>
      <c r="DO72">
        <f t="shared" si="68"/>
        <v>0</v>
      </c>
      <c r="DP72">
        <f t="shared" si="68"/>
        <v>0</v>
      </c>
      <c r="DQ72">
        <f t="shared" si="68"/>
        <v>0</v>
      </c>
      <c r="DR72">
        <f t="shared" si="68"/>
        <v>0</v>
      </c>
      <c r="DS72">
        <f t="shared" si="68"/>
        <v>0</v>
      </c>
      <c r="DT72">
        <f t="shared" si="68"/>
        <v>0</v>
      </c>
      <c r="DU72">
        <f t="shared" si="68"/>
        <v>0</v>
      </c>
      <c r="DV72">
        <f t="shared" si="68"/>
        <v>0</v>
      </c>
      <c r="DW72">
        <f t="shared" si="68"/>
        <v>0</v>
      </c>
      <c r="DX72">
        <f t="shared" si="63"/>
        <v>0</v>
      </c>
      <c r="DY72">
        <f t="shared" si="63"/>
        <v>0</v>
      </c>
      <c r="DZ72">
        <f t="shared" si="63"/>
        <v>0</v>
      </c>
      <c r="EA72">
        <f t="shared" si="63"/>
        <v>0</v>
      </c>
      <c r="EB72">
        <f t="shared" si="63"/>
        <v>0</v>
      </c>
      <c r="EC72">
        <f t="shared" si="63"/>
        <v>0</v>
      </c>
      <c r="ED72">
        <f t="shared" si="63"/>
        <v>0</v>
      </c>
      <c r="EE72">
        <f t="shared" si="63"/>
        <v>0</v>
      </c>
      <c r="EF72">
        <f t="shared" si="63"/>
        <v>0</v>
      </c>
      <c r="EG72">
        <f t="shared" si="63"/>
        <v>0</v>
      </c>
      <c r="EH72">
        <f t="shared" si="63"/>
        <v>0</v>
      </c>
      <c r="EI72">
        <f t="shared" si="63"/>
        <v>0</v>
      </c>
      <c r="EJ72">
        <f t="shared" si="63"/>
        <v>0</v>
      </c>
      <c r="EK72">
        <f t="shared" si="63"/>
        <v>0</v>
      </c>
      <c r="EL72">
        <f t="shared" si="63"/>
        <v>0</v>
      </c>
      <c r="EM72">
        <f t="shared" si="63"/>
        <v>0</v>
      </c>
      <c r="EN72">
        <f t="shared" ref="EJ72:FE87" si="74">IFERROR(IF(INDEX($FM$10:$LH$118,$I72,$FK72-EN$8+1)="",_xlfn.BITXOR(EN71,0),_xlfn.BITXOR(EN71,INDEX($FM$10:$LH$118,$I72,$FK72-EN$8+1))),"")</f>
        <v>0</v>
      </c>
      <c r="EO72">
        <f t="shared" si="74"/>
        <v>0</v>
      </c>
      <c r="EP72">
        <f t="shared" si="74"/>
        <v>0</v>
      </c>
      <c r="EQ72">
        <f t="shared" si="74"/>
        <v>0</v>
      </c>
      <c r="ER72">
        <f t="shared" si="74"/>
        <v>0</v>
      </c>
      <c r="ES72">
        <f t="shared" si="74"/>
        <v>0</v>
      </c>
      <c r="ET72">
        <f t="shared" si="74"/>
        <v>0</v>
      </c>
      <c r="EU72">
        <f t="shared" si="74"/>
        <v>0</v>
      </c>
      <c r="EV72">
        <f t="shared" si="74"/>
        <v>0</v>
      </c>
      <c r="EW72">
        <f t="shared" si="73"/>
        <v>0</v>
      </c>
      <c r="EX72">
        <f t="shared" si="73"/>
        <v>0</v>
      </c>
      <c r="EY72">
        <f t="shared" si="73"/>
        <v>0</v>
      </c>
      <c r="EZ72">
        <f t="shared" si="73"/>
        <v>0</v>
      </c>
      <c r="FA72">
        <f t="shared" si="73"/>
        <v>0</v>
      </c>
      <c r="FB72">
        <f t="shared" si="73"/>
        <v>0</v>
      </c>
      <c r="FC72">
        <f t="shared" si="73"/>
        <v>0</v>
      </c>
      <c r="FD72">
        <f t="shared" si="73"/>
        <v>0</v>
      </c>
      <c r="FE72">
        <f t="shared" si="73"/>
        <v>0</v>
      </c>
      <c r="FG72" s="48" t="str">
        <f t="shared" si="27"/>
        <v/>
      </c>
      <c r="FI72" s="1" t="str">
        <f t="shared" si="24"/>
        <v/>
      </c>
      <c r="FJ72">
        <f t="shared" si="25"/>
        <v>64</v>
      </c>
      <c r="FK72">
        <f>FM8-FJ71+1</f>
        <v>-19</v>
      </c>
      <c r="FM72">
        <f>IF(FM71="","",IF($FI71="Y",0,INDEX(Capacity!$S$3:$T$258,MATCH(MOD(INDEX(Capacity!$V$3:$W$258,MATCH(INDEX($J71:$FE71,1,$FJ71),Capacity!$V$3:$V$258,0),2)+FM$9,255),Capacity!$S$3:$S$258,0),2)))</f>
        <v>206</v>
      </c>
      <c r="FN72">
        <f>IF(FN71="","",IF($FI71="Y",0,INDEX(Capacity!$S$3:$T$258,MATCH(MOD(INDEX(Capacity!$V$3:$W$258,MATCH(INDEX($J71:$FE71,1,$FJ71),Capacity!$V$3:$V$258,0),2)+FN$9,255),Capacity!$S$3:$S$258,0),2)))</f>
        <v>104</v>
      </c>
      <c r="FO72">
        <f>IF(FO71="","",IF($FI71="Y",0,INDEX(Capacity!$S$3:$T$258,MATCH(MOD(INDEX(Capacity!$V$3:$W$258,MATCH(INDEX($J71:$FE71,1,$FJ71),Capacity!$V$3:$V$258,0),2)+FO$9,255),Capacity!$S$3:$S$258,0),2)))</f>
        <v>171</v>
      </c>
      <c r="FP72">
        <f>IF(FP71="","",IF($FI71="Y",0,INDEX(Capacity!$S$3:$T$258,MATCH(MOD(INDEX(Capacity!$V$3:$W$258,MATCH(INDEX($J71:$FE71,1,$FJ71),Capacity!$V$3:$V$258,0),2)+FP$9,255),Capacity!$S$3:$S$258,0),2)))</f>
        <v>213</v>
      </c>
      <c r="FQ72">
        <f>IF(FQ71="","",IF($FI71="Y",0,INDEX(Capacity!$S$3:$T$258,MATCH(MOD(INDEX(Capacity!$V$3:$W$258,MATCH(INDEX($J71:$FE71,1,$FJ71),Capacity!$V$3:$V$258,0),2)+FQ$9,255),Capacity!$S$3:$S$258,0),2)))</f>
        <v>123</v>
      </c>
      <c r="FR72">
        <f>IF(FR71="","",IF($FI71="Y",0,INDEX(Capacity!$S$3:$T$258,MATCH(MOD(INDEX(Capacity!$V$3:$W$258,MATCH(INDEX($J71:$FE71,1,$FJ71),Capacity!$V$3:$V$258,0),2)+FR$9,255),Capacity!$S$3:$S$258,0),2)))</f>
        <v>122</v>
      </c>
      <c r="FS72">
        <f>IF(FS71="","",IF($FI71="Y",0,INDEX(Capacity!$S$3:$T$258,MATCH(MOD(INDEX(Capacity!$V$3:$W$258,MATCH(INDEX($J71:$FE71,1,$FJ71),Capacity!$V$3:$V$258,0),2)+FS$9,255),Capacity!$S$3:$S$258,0),2)))</f>
        <v>49</v>
      </c>
      <c r="FT72">
        <f>IF(FT71="","",IF($FI71="Y",0,INDEX(Capacity!$S$3:$T$258,MATCH(MOD(INDEX(Capacity!$V$3:$W$258,MATCH(INDEX($J71:$FE71,1,$FJ71),Capacity!$V$3:$V$258,0),2)+FT$9,255),Capacity!$S$3:$S$258,0),2)))</f>
        <v>255</v>
      </c>
      <c r="FU72">
        <f>IF(FU71="","",IF($FI71="Y",0,INDEX(Capacity!$S$3:$T$258,MATCH(MOD(INDEX(Capacity!$V$3:$W$258,MATCH(INDEX($J71:$FE71,1,$FJ71),Capacity!$V$3:$V$258,0),2)+FU$9,255),Capacity!$S$3:$S$258,0),2)))</f>
        <v>167</v>
      </c>
      <c r="FV72">
        <f>IF(FV71="","",IF($FI71="Y",0,INDEX(Capacity!$S$3:$T$258,MATCH(MOD(INDEX(Capacity!$V$3:$W$258,MATCH(INDEX($J71:$FE71,1,$FJ71),Capacity!$V$3:$V$258,0),2)+FV$9,255),Capacity!$S$3:$S$258,0),2)))</f>
        <v>84</v>
      </c>
      <c r="FW72">
        <f>IF(FW71="","",IF($FI71="Y",0,INDEX(Capacity!$S$3:$T$258,MATCH(MOD(INDEX(Capacity!$V$3:$W$258,MATCH(INDEX($J71:$FE71,1,$FJ71),Capacity!$V$3:$V$258,0),2)+FW$9,255),Capacity!$S$3:$S$258,0),2)))</f>
        <v>228</v>
      </c>
      <c r="FX72" t="str">
        <f>IF(FX71="","",IF($FI71="Y",0,INDEX(Capacity!$S$3:$T$258,MATCH(MOD(INDEX(Capacity!$V$3:$W$258,MATCH(INDEX($J71:$FE71,1,$FJ71),Capacity!$V$3:$V$258,0),2)+FX$9,255),Capacity!$S$3:$S$258,0),2)))</f>
        <v/>
      </c>
      <c r="FY72" t="str">
        <f>IF(FY71="","",IF($FI71="Y",0,INDEX(Capacity!$S$3:$T$258,MATCH(MOD(INDEX(Capacity!$V$3:$W$258,MATCH(INDEX($J71:$FE71,1,$FJ71),Capacity!$V$3:$V$258,0),2)+FY$9,255),Capacity!$S$3:$S$258,0),2)))</f>
        <v/>
      </c>
      <c r="FZ72" t="str">
        <f>IF(FZ71="","",IF($FI71="Y",0,INDEX(Capacity!$S$3:$T$258,MATCH(MOD(INDEX(Capacity!$V$3:$W$258,MATCH(INDEX($J71:$FE71,1,$FJ71),Capacity!$V$3:$V$258,0),2)+FZ$9,255),Capacity!$S$3:$S$258,0),2)))</f>
        <v/>
      </c>
      <c r="GA72" t="str">
        <f>IF(GA71="","",IF($FI71="Y",0,INDEX(Capacity!$S$3:$T$258,MATCH(MOD(INDEX(Capacity!$V$3:$W$258,MATCH(INDEX($J71:$FE71,1,$FJ71),Capacity!$V$3:$V$258,0),2)+GA$9,255),Capacity!$S$3:$S$258,0),2)))</f>
        <v/>
      </c>
      <c r="GB72" t="str">
        <f>IF(GB71="","",IF($FI71="Y",0,INDEX(Capacity!$S$3:$T$258,MATCH(MOD(INDEX(Capacity!$V$3:$W$258,MATCH(INDEX($J71:$FE71,1,$FJ71),Capacity!$V$3:$V$258,0),2)+GB$9,255),Capacity!$S$3:$S$258,0),2)))</f>
        <v/>
      </c>
      <c r="GC72" t="str">
        <f>IF(GC71="","",IF($FI71="Y",0,INDEX(Capacity!$S$3:$T$258,MATCH(MOD(INDEX(Capacity!$V$3:$W$258,MATCH(INDEX($J71:$FE71,1,$FJ71),Capacity!$V$3:$V$258,0),2)+GC$9,255),Capacity!$S$3:$S$258,0),2)))</f>
        <v/>
      </c>
      <c r="GD72" t="str">
        <f>IF(GD71="","",IF($FI71="Y",0,INDEX(Capacity!$S$3:$T$258,MATCH(MOD(INDEX(Capacity!$V$3:$W$258,MATCH(INDEX($J71:$FE71,1,$FJ71),Capacity!$V$3:$V$258,0),2)+GD$9,255),Capacity!$S$3:$S$258,0),2)))</f>
        <v/>
      </c>
      <c r="GE72" t="str">
        <f>IF(GE71="","",IF($FI71="Y",0,INDEX(Capacity!$S$3:$T$258,MATCH(MOD(INDEX(Capacity!$V$3:$W$258,MATCH(INDEX($J71:$FE71,1,$FJ71),Capacity!$V$3:$V$258,0),2)+GE$9,255),Capacity!$S$3:$S$258,0),2)))</f>
        <v/>
      </c>
      <c r="GF72" t="str">
        <f>IF(GF71="","",IF($FI71="Y",0,INDEX(Capacity!$S$3:$T$258,MATCH(MOD(INDEX(Capacity!$V$3:$W$258,MATCH(INDEX($J71:$FE71,1,$FJ71),Capacity!$V$3:$V$258,0),2)+GF$9,255),Capacity!$S$3:$S$258,0),2)))</f>
        <v/>
      </c>
      <c r="GG72" t="str">
        <f>IF(GG71="","",IF($FI71="Y",0,INDEX(Capacity!$S$3:$T$258,MATCH(MOD(INDEX(Capacity!$V$3:$W$258,MATCH(INDEX($J71:$FE71,1,$FJ71),Capacity!$V$3:$V$258,0),2)+GG$9,255),Capacity!$S$3:$S$258,0),2)))</f>
        <v/>
      </c>
      <c r="GH72" t="str">
        <f>IF(GH71="","",IF($FI71="Y",0,INDEX(Capacity!$S$3:$T$258,MATCH(MOD(INDEX(Capacity!$V$3:$W$258,MATCH(INDEX($J71:$FE71,1,$FJ71),Capacity!$V$3:$V$258,0),2)+GH$9,255),Capacity!$S$3:$S$258,0),2)))</f>
        <v/>
      </c>
      <c r="GI72" t="str">
        <f>IF(GI71="","",IF($FI71="Y",0,INDEX(Capacity!$S$3:$T$258,MATCH(MOD(INDEX(Capacity!$V$3:$W$258,MATCH(INDEX($J71:$FE71,1,$FJ71),Capacity!$V$3:$V$258,0),2)+GI$9,255),Capacity!$S$3:$S$258,0),2)))</f>
        <v/>
      </c>
      <c r="GJ72" t="str">
        <f>IF(GJ71="","",IF($FI71="Y",0,INDEX(Capacity!$S$3:$T$258,MATCH(MOD(INDEX(Capacity!$V$3:$W$258,MATCH(INDEX($J71:$FE71,1,$FJ71),Capacity!$V$3:$V$258,0),2)+GJ$9,255),Capacity!$S$3:$S$258,0),2)))</f>
        <v/>
      </c>
      <c r="GK72" t="str">
        <f>IF(GK71="","",IF($FI71="Y",0,INDEX(Capacity!$S$3:$T$258,MATCH(MOD(INDEX(Capacity!$V$3:$W$258,MATCH(INDEX($J71:$FE71,1,$FJ71),Capacity!$V$3:$V$258,0),2)+GK$9,255),Capacity!$S$3:$S$258,0),2)))</f>
        <v/>
      </c>
      <c r="GL72" t="str">
        <f>IF(GL71="","",IF($FI71="Y",0,INDEX(Capacity!$S$3:$T$258,MATCH(MOD(INDEX(Capacity!$V$3:$W$258,MATCH(INDEX($J71:$FE71,1,$FJ71),Capacity!$V$3:$V$258,0),2)+GL$9,255),Capacity!$S$3:$S$258,0),2)))</f>
        <v/>
      </c>
      <c r="GM72" t="str">
        <f>IF(GM71="","",IF($FI71="Y",0,INDEX(Capacity!$S$3:$T$258,MATCH(MOD(INDEX(Capacity!$V$3:$W$258,MATCH(INDEX($J71:$FE71,1,$FJ71),Capacity!$V$3:$V$258,0),2)+GM$9,255),Capacity!$S$3:$S$258,0),2)))</f>
        <v/>
      </c>
      <c r="GN72" t="str">
        <f>IF(GN71="","",IF($FI71="Y",0,INDEX(Capacity!$S$3:$T$258,MATCH(MOD(INDEX(Capacity!$V$3:$W$258,MATCH(INDEX($J71:$FE71,1,$FJ71),Capacity!$V$3:$V$258,0),2)+GN$9,255),Capacity!$S$3:$S$258,0),2)))</f>
        <v/>
      </c>
      <c r="GO72" t="str">
        <f>IF(GO71="","",IF($FI71="Y",0,INDEX(Capacity!$S$3:$T$258,MATCH(MOD(INDEX(Capacity!$V$3:$W$258,MATCH(INDEX($J71:$FE71,1,$FJ71),Capacity!$V$3:$V$258,0),2)+GO$9,255),Capacity!$S$3:$S$258,0),2)))</f>
        <v/>
      </c>
      <c r="GP72" t="str">
        <f>IF(GP71="","",IF($FI71="Y",0,INDEX(Capacity!$S$3:$T$258,MATCH(MOD(INDEX(Capacity!$V$3:$W$258,MATCH(INDEX($J71:$FE71,1,$FJ71),Capacity!$V$3:$V$258,0),2)+GP$9,255),Capacity!$S$3:$S$258,0),2)))</f>
        <v/>
      </c>
      <c r="GQ72" t="str">
        <f>IF(GQ71="","",IF($FI71="Y",0,INDEX(Capacity!$S$3:$T$258,MATCH(MOD(INDEX(Capacity!$V$3:$W$258,MATCH(INDEX($J71:$FE71,1,$FJ71),Capacity!$V$3:$V$258,0),2)+GQ$9,255),Capacity!$S$3:$S$258,0),2)))</f>
        <v/>
      </c>
      <c r="GR72" t="str">
        <f>IF(GR71="","",IF($FI71="Y",0,INDEX(Capacity!$S$3:$T$258,MATCH(MOD(INDEX(Capacity!$V$3:$W$258,MATCH(INDEX($J71:$FE71,1,$FJ71),Capacity!$V$3:$V$258,0),2)+GR$9,255),Capacity!$S$3:$S$258,0),2)))</f>
        <v/>
      </c>
      <c r="GS72" t="str">
        <f>IF(GS71="","",IF($FI71="Y",0,INDEX(Capacity!$S$3:$T$258,MATCH(MOD(INDEX(Capacity!$V$3:$W$258,MATCH(INDEX($J71:$FE71,1,$FJ71),Capacity!$V$3:$V$258,0),2)+GS$9,255),Capacity!$S$3:$S$258,0),2)))</f>
        <v/>
      </c>
      <c r="GT72" t="str">
        <f>IF(GT71="","",IF($FI71="Y",0,INDEX(Capacity!$S$3:$T$258,MATCH(MOD(INDEX(Capacity!$V$3:$W$258,MATCH(INDEX($J71:$FE71,1,$FJ71),Capacity!$V$3:$V$258,0),2)+GT$9,255),Capacity!$S$3:$S$258,0),2)))</f>
        <v/>
      </c>
      <c r="GU72" t="str">
        <f>IF(GU71="","",IF($FI71="Y",0,INDEX(Capacity!$S$3:$T$258,MATCH(MOD(INDEX(Capacity!$V$3:$W$258,MATCH(INDEX($J71:$FE71,1,$FJ71),Capacity!$V$3:$V$258,0),2)+GU$9,255),Capacity!$S$3:$S$258,0),2)))</f>
        <v/>
      </c>
      <c r="GV72" t="str">
        <f>IF(GV71="","",IF($FI71="Y",0,INDEX(Capacity!$S$3:$T$258,MATCH(MOD(INDEX(Capacity!$V$3:$W$258,MATCH(INDEX($J71:$FE71,1,$FJ71),Capacity!$V$3:$V$258,0),2)+GV$9,255),Capacity!$S$3:$S$258,0),2)))</f>
        <v/>
      </c>
      <c r="GW72" t="str">
        <f>IF(GW71="","",IF($FI71="Y",0,INDEX(Capacity!$S$3:$T$258,MATCH(MOD(INDEX(Capacity!$V$3:$W$258,MATCH(INDEX($J71:$FE71,1,$FJ71),Capacity!$V$3:$V$258,0),2)+GW$9,255),Capacity!$S$3:$S$258,0),2)))</f>
        <v/>
      </c>
      <c r="GX72" t="str">
        <f>IF(GX71="","",IF($FI71="Y",0,INDEX(Capacity!$S$3:$T$258,MATCH(MOD(INDEX(Capacity!$V$3:$W$258,MATCH(INDEX($J71:$FE71,1,$FJ71),Capacity!$V$3:$V$258,0),2)+GX$9,255),Capacity!$S$3:$S$258,0),2)))</f>
        <v/>
      </c>
      <c r="GY72" t="str">
        <f>IF(GY71="","",IF($FI71="Y",0,INDEX(Capacity!$S$3:$T$258,MATCH(MOD(INDEX(Capacity!$V$3:$W$258,MATCH(INDEX($J71:$FE71,1,$FJ71),Capacity!$V$3:$V$258,0),2)+GY$9,255),Capacity!$S$3:$S$258,0),2)))</f>
        <v/>
      </c>
      <c r="GZ72" t="str">
        <f>IF(GZ71="","",IF($FI71="Y",0,INDEX(Capacity!$S$3:$T$258,MATCH(MOD(INDEX(Capacity!$V$3:$W$258,MATCH(INDEX($J71:$FE71,1,$FJ71),Capacity!$V$3:$V$258,0),2)+GZ$9,255),Capacity!$S$3:$S$258,0),2)))</f>
        <v/>
      </c>
      <c r="HA72" t="str">
        <f>IF(HA71="","",IF($FI71="Y",0,INDEX(Capacity!$S$3:$T$258,MATCH(MOD(INDEX(Capacity!$V$3:$W$258,MATCH(INDEX($J71:$FE71,1,$FJ71),Capacity!$V$3:$V$258,0),2)+HA$9,255),Capacity!$S$3:$S$258,0),2)))</f>
        <v/>
      </c>
      <c r="HB72" t="str">
        <f>IF(HB71="","",IF($FI71="Y",0,INDEX(Capacity!$S$3:$T$258,MATCH(MOD(INDEX(Capacity!$V$3:$W$258,MATCH(INDEX($J71:$FE71,1,$FJ71),Capacity!$V$3:$V$258,0),2)+HB$9,255),Capacity!$S$3:$S$258,0),2)))</f>
        <v/>
      </c>
      <c r="HC72" t="str">
        <f>IF(HC71="","",IF($FI71="Y",0,INDEX(Capacity!$S$3:$T$258,MATCH(MOD(INDEX(Capacity!$V$3:$W$258,MATCH(INDEX($J71:$FE71,1,$FJ71),Capacity!$V$3:$V$258,0),2)+HC$9,255),Capacity!$S$3:$S$258,0),2)))</f>
        <v/>
      </c>
      <c r="HD72" t="str">
        <f>IF(HD71="","",IF($FI71="Y",0,INDEX(Capacity!$S$3:$T$258,MATCH(MOD(INDEX(Capacity!$V$3:$W$258,MATCH(INDEX($J71:$FE71,1,$FJ71),Capacity!$V$3:$V$258,0),2)+HD$9,255),Capacity!$S$3:$S$258,0),2)))</f>
        <v/>
      </c>
      <c r="HE72" t="str">
        <f>IF(HE71="","",IF($FI71="Y",0,INDEX(Capacity!$S$3:$T$258,MATCH(MOD(INDEX(Capacity!$V$3:$W$258,MATCH(INDEX($J71:$FE71,1,$FJ71),Capacity!$V$3:$V$258,0),2)+HE$9,255),Capacity!$S$3:$S$258,0),2)))</f>
        <v/>
      </c>
      <c r="HF72" t="str">
        <f>IF(HF71="","",IF($FI71="Y",0,INDEX(Capacity!$S$3:$T$258,MATCH(MOD(INDEX(Capacity!$V$3:$W$258,MATCH(INDEX($J71:$FE71,1,$FJ71),Capacity!$V$3:$V$258,0),2)+HF$9,255),Capacity!$S$3:$S$258,0),2)))</f>
        <v/>
      </c>
      <c r="HG72" t="str">
        <f>IF(HG71="","",IF($FI71="Y",0,INDEX(Capacity!$S$3:$T$258,MATCH(MOD(INDEX(Capacity!$V$3:$W$258,MATCH(INDEX($J71:$FE71,1,$FJ71),Capacity!$V$3:$V$258,0),2)+HG$9,255),Capacity!$S$3:$S$258,0),2)))</f>
        <v/>
      </c>
      <c r="HH72" t="str">
        <f>IF(HH71="","",IF($FI71="Y",0,INDEX(Capacity!$S$3:$T$258,MATCH(MOD(INDEX(Capacity!$V$3:$W$258,MATCH(INDEX($J71:$FE71,1,$FJ71),Capacity!$V$3:$V$258,0),2)+HH$9,255),Capacity!$S$3:$S$258,0),2)))</f>
        <v/>
      </c>
      <c r="HI72" t="str">
        <f>IF(HI71="","",IF($FI71="Y",0,INDEX(Capacity!$S$3:$T$258,MATCH(MOD(INDEX(Capacity!$V$3:$W$258,MATCH(INDEX($J71:$FE71,1,$FJ71),Capacity!$V$3:$V$258,0),2)+HI$9,255),Capacity!$S$3:$S$258,0),2)))</f>
        <v/>
      </c>
      <c r="HJ72" t="str">
        <f>IF(HJ71="","",IF($FI71="Y",0,INDEX(Capacity!$S$3:$T$258,MATCH(MOD(INDEX(Capacity!$V$3:$W$258,MATCH(INDEX($J71:$FE71,1,$FJ71),Capacity!$V$3:$V$258,0),2)+HJ$9,255),Capacity!$S$3:$S$258,0),2)))</f>
        <v/>
      </c>
      <c r="HK72" t="str">
        <f>IF(HK71="","",IF($FI71="Y",0,INDEX(Capacity!$S$3:$T$258,MATCH(MOD(INDEX(Capacity!$V$3:$W$258,MATCH(INDEX($J71:$FE71,1,$FJ71),Capacity!$V$3:$V$258,0),2)+HK$9,255),Capacity!$S$3:$S$258,0),2)))</f>
        <v/>
      </c>
      <c r="HL72" t="str">
        <f>IF(HL71="","",IF($FI71="Y",0,INDEX(Capacity!$S$3:$T$258,MATCH(MOD(INDEX(Capacity!$V$3:$W$258,MATCH(INDEX($J71:$FE71,1,$FJ71),Capacity!$V$3:$V$258,0),2)+HL$9,255),Capacity!$S$3:$S$258,0),2)))</f>
        <v/>
      </c>
      <c r="HM72" t="str">
        <f>IF(HM71="","",IF($FI71="Y",0,INDEX(Capacity!$S$3:$T$258,MATCH(MOD(INDEX(Capacity!$V$3:$W$258,MATCH(INDEX($J71:$FE71,1,$FJ71),Capacity!$V$3:$V$258,0),2)+HM$9,255),Capacity!$S$3:$S$258,0),2)))</f>
        <v/>
      </c>
      <c r="HN72" t="str">
        <f>IF(HN71="","",IF($FI71="Y",0,INDEX(Capacity!$S$3:$T$258,MATCH(MOD(INDEX(Capacity!$V$3:$W$258,MATCH(INDEX($J71:$FE71,1,$FJ71),Capacity!$V$3:$V$258,0),2)+HN$9,255),Capacity!$S$3:$S$258,0),2)))</f>
        <v/>
      </c>
      <c r="HO72" t="str">
        <f>IF(HO71="","",IF($FI71="Y",0,INDEX(Capacity!$S$3:$T$258,MATCH(MOD(INDEX(Capacity!$V$3:$W$258,MATCH(INDEX($J71:$FE71,1,$FJ71),Capacity!$V$3:$V$258,0),2)+HO$9,255),Capacity!$S$3:$S$258,0),2)))</f>
        <v/>
      </c>
      <c r="HP72" t="str">
        <f>IF(HP71="","",IF($FI71="Y",0,INDEX(Capacity!$S$3:$T$258,MATCH(MOD(INDEX(Capacity!$V$3:$W$258,MATCH(INDEX($J71:$FE71,1,$FJ71),Capacity!$V$3:$V$258,0),2)+HP$9,255),Capacity!$S$3:$S$258,0),2)))</f>
        <v/>
      </c>
      <c r="HQ72" t="str">
        <f>IF(HQ71="","",IF($FI71="Y",0,INDEX(Capacity!$S$3:$T$258,MATCH(MOD(INDEX(Capacity!$V$3:$W$258,MATCH(INDEX($J71:$FE71,1,$FJ71),Capacity!$V$3:$V$258,0),2)+HQ$9,255),Capacity!$S$3:$S$258,0),2)))</f>
        <v/>
      </c>
      <c r="HR72" t="str">
        <f>IF(HR71="","",IF($FI71="Y",0,INDEX(Capacity!$S$3:$T$258,MATCH(MOD(INDEX(Capacity!$V$3:$W$258,MATCH(INDEX($J71:$FE71,1,$FJ71),Capacity!$V$3:$V$258,0),2)+HR$9,255),Capacity!$S$3:$S$258,0),2)))</f>
        <v/>
      </c>
      <c r="HS72" t="str">
        <f>IF(HS71="","",IF($FI71="Y",0,INDEX(Capacity!$S$3:$T$258,MATCH(MOD(INDEX(Capacity!$V$3:$W$258,MATCH(INDEX($J71:$FE71,1,$FJ71),Capacity!$V$3:$V$258,0),2)+HS$9,255),Capacity!$S$3:$S$258,0),2)))</f>
        <v/>
      </c>
      <c r="HT72" t="str">
        <f>IF(HT71="","",IF($FI71="Y",0,INDEX(Capacity!$S$3:$T$258,MATCH(MOD(INDEX(Capacity!$V$3:$W$258,MATCH(INDEX($J71:$FE71,1,$FJ71),Capacity!$V$3:$V$258,0),2)+HT$9,255),Capacity!$S$3:$S$258,0),2)))</f>
        <v/>
      </c>
      <c r="HU72" t="str">
        <f>IF(HU71="","",IF($FI71="Y",0,INDEX(Capacity!$S$3:$T$258,MATCH(MOD(INDEX(Capacity!$V$3:$W$258,MATCH(INDEX($J71:$FE71,1,$FJ71),Capacity!$V$3:$V$258,0),2)+HU$9,255),Capacity!$S$3:$S$258,0),2)))</f>
        <v/>
      </c>
      <c r="HV72" t="str">
        <f>IF(HV71="","",IF($FI71="Y",0,INDEX(Capacity!$S$3:$T$258,MATCH(MOD(INDEX(Capacity!$V$3:$W$258,MATCH(INDEX($J71:$FE71,1,$FJ71),Capacity!$V$3:$V$258,0),2)+HV$9,255),Capacity!$S$3:$S$258,0),2)))</f>
        <v/>
      </c>
      <c r="HW72" t="str">
        <f>IF(HW71="","",IF($FI71="Y",0,INDEX(Capacity!$S$3:$T$258,MATCH(MOD(INDEX(Capacity!$V$3:$W$258,MATCH(INDEX($J71:$FE71,1,$FJ71),Capacity!$V$3:$V$258,0),2)+HW$9,255),Capacity!$S$3:$S$258,0),2)))</f>
        <v/>
      </c>
      <c r="HX72" t="str">
        <f>IF(HX71="","",IF($FI71="Y",0,INDEX(Capacity!$S$3:$T$258,MATCH(MOD(INDEX(Capacity!$V$3:$W$258,MATCH(INDEX($J71:$FE71,1,$FJ71),Capacity!$V$3:$V$258,0),2)+HX$9,255),Capacity!$S$3:$S$258,0),2)))</f>
        <v/>
      </c>
      <c r="HY72" t="str">
        <f>IF(HY71="","",IF($FI71="Y",0,INDEX(Capacity!$S$3:$T$258,MATCH(MOD(INDEX(Capacity!$V$3:$W$258,MATCH(INDEX($J71:$FE71,1,$FJ71),Capacity!$V$3:$V$258,0),2)+HY$9,255),Capacity!$S$3:$S$258,0),2)))</f>
        <v/>
      </c>
      <c r="HZ72" t="str">
        <f>IF(HZ71="","",IF($FI71="Y",0,INDEX(Capacity!$S$3:$T$258,MATCH(MOD(INDEX(Capacity!$V$3:$W$258,MATCH(INDEX($J71:$FE71,1,$FJ71),Capacity!$V$3:$V$258,0),2)+HZ$9,255),Capacity!$S$3:$S$258,0),2)))</f>
        <v/>
      </c>
      <c r="IA72" t="str">
        <f>IF(IA71="","",IF($FI71="Y",0,INDEX(Capacity!$S$3:$T$258,MATCH(MOD(INDEX(Capacity!$V$3:$W$258,MATCH(INDEX($J71:$FE71,1,$FJ71),Capacity!$V$3:$V$258,0),2)+IA$9,255),Capacity!$S$3:$S$258,0),2)))</f>
        <v/>
      </c>
      <c r="IB72" t="str">
        <f>IF(IB71="","",IF($FI71="Y",0,INDEX(Capacity!$S$3:$T$258,MATCH(MOD(INDEX(Capacity!$V$3:$W$258,MATCH(INDEX($J71:$FE71,1,$FJ71),Capacity!$V$3:$V$258,0),2)+IB$9,255),Capacity!$S$3:$S$258,0),2)))</f>
        <v/>
      </c>
      <c r="IC72" t="str">
        <f>IF(IC71="","",IF($FI71="Y",0,INDEX(Capacity!$S$3:$T$258,MATCH(MOD(INDEX(Capacity!$V$3:$W$258,MATCH(INDEX($J71:$FE71,1,$FJ71),Capacity!$V$3:$V$258,0),2)+IC$9,255),Capacity!$S$3:$S$258,0),2)))</f>
        <v/>
      </c>
      <c r="ID72" t="str">
        <f>IF(ID71="","",IF($FI71="Y",0,INDEX(Capacity!$S$3:$T$258,MATCH(MOD(INDEX(Capacity!$V$3:$W$258,MATCH(INDEX($J71:$FE71,1,$FJ71),Capacity!$V$3:$V$258,0),2)+ID$9,255),Capacity!$S$3:$S$258,0),2)))</f>
        <v/>
      </c>
      <c r="IE72" t="str">
        <f>IF(IE71="","",IF($FI71="Y",0,INDEX(Capacity!$S$3:$T$258,MATCH(MOD(INDEX(Capacity!$V$3:$W$258,MATCH(INDEX($J71:$FE71,1,$FJ71),Capacity!$V$3:$V$258,0),2)+IE$9,255),Capacity!$S$3:$S$258,0),2)))</f>
        <v/>
      </c>
      <c r="IF72" t="str">
        <f>IF(IF71="","",IF($FI71="Y",0,INDEX(Capacity!$S$3:$T$258,MATCH(MOD(INDEX(Capacity!$V$3:$W$258,MATCH(INDEX($J71:$FE71,1,$FJ71),Capacity!$V$3:$V$258,0),2)+IF$9,255),Capacity!$S$3:$S$258,0),2)))</f>
        <v/>
      </c>
      <c r="IG72" t="str">
        <f>IF(IG71="","",IF($FI71="Y",0,INDEX(Capacity!$S$3:$T$258,MATCH(MOD(INDEX(Capacity!$V$3:$W$258,MATCH(INDEX($J71:$FE71,1,$FJ71),Capacity!$V$3:$V$258,0),2)+IG$9,255),Capacity!$S$3:$S$258,0),2)))</f>
        <v/>
      </c>
      <c r="IH72" t="str">
        <f>IF(IH71="","",IF($FI71="Y",0,INDEX(Capacity!$S$3:$T$258,MATCH(MOD(INDEX(Capacity!$V$3:$W$258,MATCH(INDEX($J71:$FE71,1,$FJ71),Capacity!$V$3:$V$258,0),2)+IH$9,255),Capacity!$S$3:$S$258,0),2)))</f>
        <v/>
      </c>
      <c r="II72" t="str">
        <f>IF(II71="","",IF($FI71="Y",0,INDEX(Capacity!$S$3:$T$258,MATCH(MOD(INDEX(Capacity!$V$3:$W$258,MATCH(INDEX($J71:$FE71,1,$FJ71),Capacity!$V$3:$V$258,0),2)+II$9,255),Capacity!$S$3:$S$258,0),2)))</f>
        <v/>
      </c>
      <c r="IJ72" t="str">
        <f>IF(IJ71="","",IF($FI71="Y",0,INDEX(Capacity!$S$3:$T$258,MATCH(MOD(INDEX(Capacity!$V$3:$W$258,MATCH(INDEX($J71:$FE71,1,$FJ71),Capacity!$V$3:$V$258,0),2)+IJ$9,255),Capacity!$S$3:$S$258,0),2)))</f>
        <v/>
      </c>
      <c r="IK72" t="str">
        <f>IF(IK71="","",IF($FI71="Y",0,INDEX(Capacity!$S$3:$T$258,MATCH(MOD(INDEX(Capacity!$V$3:$W$258,MATCH(INDEX($J71:$FE71,1,$FJ71),Capacity!$V$3:$V$258,0),2)+IK$9,255),Capacity!$S$3:$S$258,0),2)))</f>
        <v/>
      </c>
      <c r="IL72" t="str">
        <f>IF(IL71="","",IF($FI71="Y",0,INDEX(Capacity!$S$3:$T$258,MATCH(MOD(INDEX(Capacity!$V$3:$W$258,MATCH(INDEX($J71:$FE71,1,$FJ71),Capacity!$V$3:$V$258,0),2)+IL$9,255),Capacity!$S$3:$S$258,0),2)))</f>
        <v/>
      </c>
      <c r="IM72" t="str">
        <f>IF(IM71="","",IF($FI71="Y",0,INDEX(Capacity!$S$3:$T$258,MATCH(MOD(INDEX(Capacity!$V$3:$W$258,MATCH(INDEX($J71:$FE71,1,$FJ71),Capacity!$V$3:$V$258,0),2)+IM$9,255),Capacity!$S$3:$S$258,0),2)))</f>
        <v/>
      </c>
      <c r="IN72" t="str">
        <f>IF(IN71="","",IF($FI71="Y",0,INDEX(Capacity!$S$3:$T$258,MATCH(MOD(INDEX(Capacity!$V$3:$W$258,MATCH(INDEX($J71:$FE71,1,$FJ71),Capacity!$V$3:$V$258,0),2)+IN$9,255),Capacity!$S$3:$S$258,0),2)))</f>
        <v/>
      </c>
      <c r="IO72" t="str">
        <f>IF(IO71="","",IF($FI71="Y",0,INDEX(Capacity!$S$3:$T$258,MATCH(MOD(INDEX(Capacity!$V$3:$W$258,MATCH(INDEX($J71:$FE71,1,$FJ71),Capacity!$V$3:$V$258,0),2)+IO$9,255),Capacity!$S$3:$S$258,0),2)))</f>
        <v/>
      </c>
      <c r="IP72" t="str">
        <f>IF(IP71="","",IF($FI71="Y",0,INDEX(Capacity!$S$3:$T$258,MATCH(MOD(INDEX(Capacity!$V$3:$W$258,MATCH(INDEX($J71:$FE71,1,$FJ71),Capacity!$V$3:$V$258,0),2)+IP$9,255),Capacity!$S$3:$S$258,0),2)))</f>
        <v/>
      </c>
      <c r="IQ72" t="str">
        <f>IF(IQ71="","",IF($FI71="Y",0,INDEX(Capacity!$S$3:$T$258,MATCH(MOD(INDEX(Capacity!$V$3:$W$258,MATCH(INDEX($J71:$FE71,1,$FJ71),Capacity!$V$3:$V$258,0),2)+IQ$9,255),Capacity!$S$3:$S$258,0),2)))</f>
        <v/>
      </c>
      <c r="IR72" t="str">
        <f>IF(IR71="","",IF($FI71="Y",0,INDEX(Capacity!$S$3:$T$258,MATCH(MOD(INDEX(Capacity!$V$3:$W$258,MATCH(INDEX($J71:$FE71,1,$FJ71),Capacity!$V$3:$V$258,0),2)+IR$9,255),Capacity!$S$3:$S$258,0),2)))</f>
        <v/>
      </c>
      <c r="IS72" t="str">
        <f>IF(IS71="","",IF($FI71="Y",0,INDEX(Capacity!$S$3:$T$258,MATCH(MOD(INDEX(Capacity!$V$3:$W$258,MATCH(INDEX($J71:$FE71,1,$FJ71),Capacity!$V$3:$V$258,0),2)+IS$9,255),Capacity!$S$3:$S$258,0),2)))</f>
        <v/>
      </c>
      <c r="IT72" t="str">
        <f>IF(IT71="","",IF($FI71="Y",0,INDEX(Capacity!$S$3:$T$258,MATCH(MOD(INDEX(Capacity!$V$3:$W$258,MATCH(INDEX($J71:$FE71,1,$FJ71),Capacity!$V$3:$V$258,0),2)+IT$9,255),Capacity!$S$3:$S$258,0),2)))</f>
        <v/>
      </c>
      <c r="IU72" t="str">
        <f>IF(IU71="","",IF($FI71="Y",0,INDEX(Capacity!$S$3:$T$258,MATCH(MOD(INDEX(Capacity!$V$3:$W$258,MATCH(INDEX($J71:$FE71,1,$FJ71),Capacity!$V$3:$V$258,0),2)+IU$9,255),Capacity!$S$3:$S$258,0),2)))</f>
        <v/>
      </c>
      <c r="IV72" t="str">
        <f>IF(IV71="","",IF($FI71="Y",0,INDEX(Capacity!$S$3:$T$258,MATCH(MOD(INDEX(Capacity!$V$3:$W$258,MATCH(INDEX($J71:$FE71,1,$FJ71),Capacity!$V$3:$V$258,0),2)+IV$9,255),Capacity!$S$3:$S$258,0),2)))</f>
        <v/>
      </c>
      <c r="IW72" t="str">
        <f>IF(IW71="","",IF($FI71="Y",0,INDEX(Capacity!$S$3:$T$258,MATCH(MOD(INDEX(Capacity!$V$3:$W$258,MATCH(INDEX($J71:$FE71,1,$FJ71),Capacity!$V$3:$V$258,0),2)+IW$9,255),Capacity!$S$3:$S$258,0),2)))</f>
        <v/>
      </c>
      <c r="IX72" t="str">
        <f>IF(IX71="","",IF($FI71="Y",0,INDEX(Capacity!$S$3:$T$258,MATCH(MOD(INDEX(Capacity!$V$3:$W$258,MATCH(INDEX($J71:$FE71,1,$FJ71),Capacity!$V$3:$V$258,0),2)+IX$9,255),Capacity!$S$3:$S$258,0),2)))</f>
        <v/>
      </c>
      <c r="IY72" t="str">
        <f>IF(IY71="","",IF($FI71="Y",0,INDEX(Capacity!$S$3:$T$258,MATCH(MOD(INDEX(Capacity!$V$3:$W$258,MATCH(INDEX($J71:$FE71,1,$FJ71),Capacity!$V$3:$V$258,0),2)+IY$9,255),Capacity!$S$3:$S$258,0),2)))</f>
        <v/>
      </c>
      <c r="IZ72" t="str">
        <f>IF(IZ71="","",IF($FI71="Y",0,INDEX(Capacity!$S$3:$T$258,MATCH(MOD(INDEX(Capacity!$V$3:$W$258,MATCH(INDEX($J71:$FE71,1,$FJ71),Capacity!$V$3:$V$258,0),2)+IZ$9,255),Capacity!$S$3:$S$258,0),2)))</f>
        <v/>
      </c>
      <c r="JA72" t="str">
        <f>IF(JA71="","",IF($FI71="Y",0,INDEX(Capacity!$S$3:$T$258,MATCH(MOD(INDEX(Capacity!$V$3:$W$258,MATCH(INDEX($J71:$FE71,1,$FJ71),Capacity!$V$3:$V$258,0),2)+JA$9,255),Capacity!$S$3:$S$258,0),2)))</f>
        <v/>
      </c>
      <c r="JB72" t="str">
        <f>IF(JB71="","",IF($FI71="Y",0,INDEX(Capacity!$S$3:$T$258,MATCH(MOD(INDEX(Capacity!$V$3:$W$258,MATCH(INDEX($J71:$FE71,1,$FJ71),Capacity!$V$3:$V$258,0),2)+JB$9,255),Capacity!$S$3:$S$258,0),2)))</f>
        <v/>
      </c>
      <c r="JC72" t="str">
        <f>IF(JC71="","",IF($FI71="Y",0,INDEX(Capacity!$S$3:$T$258,MATCH(MOD(INDEX(Capacity!$V$3:$W$258,MATCH(INDEX($J71:$FE71,1,$FJ71),Capacity!$V$3:$V$258,0),2)+JC$9,255),Capacity!$S$3:$S$258,0),2)))</f>
        <v/>
      </c>
      <c r="JD72" t="str">
        <f>IF(JD71="","",IF($FI71="Y",0,INDEX(Capacity!$S$3:$T$258,MATCH(MOD(INDEX(Capacity!$V$3:$W$258,MATCH(INDEX($J71:$FE71,1,$FJ71),Capacity!$V$3:$V$258,0),2)+JD$9,255),Capacity!$S$3:$S$258,0),2)))</f>
        <v/>
      </c>
      <c r="JE72" t="str">
        <f>IF(JE71="","",IF($FI71="Y",0,INDEX(Capacity!$S$3:$T$258,MATCH(MOD(INDEX(Capacity!$V$3:$W$258,MATCH(INDEX($J71:$FE71,1,$FJ71),Capacity!$V$3:$V$258,0),2)+JE$9,255),Capacity!$S$3:$S$258,0),2)))</f>
        <v/>
      </c>
      <c r="JF72" t="str">
        <f>IF(JF71="","",IF($FI71="Y",0,INDEX(Capacity!$S$3:$T$258,MATCH(MOD(INDEX(Capacity!$V$3:$W$258,MATCH(INDEX($J71:$FE71,1,$FJ71),Capacity!$V$3:$V$258,0),2)+JF$9,255),Capacity!$S$3:$S$258,0),2)))</f>
        <v/>
      </c>
      <c r="JG72" t="str">
        <f>IF(JG71="","",IF($FI71="Y",0,INDEX(Capacity!$S$3:$T$258,MATCH(MOD(INDEX(Capacity!$V$3:$W$258,MATCH(INDEX($J71:$FE71,1,$FJ71),Capacity!$V$3:$V$258,0),2)+JG$9,255),Capacity!$S$3:$S$258,0),2)))</f>
        <v/>
      </c>
      <c r="JH72" t="str">
        <f>IF(JH71="","",IF($FI71="Y",0,INDEX(Capacity!$S$3:$T$258,MATCH(MOD(INDEX(Capacity!$V$3:$W$258,MATCH(INDEX($J71:$FE71,1,$FJ71),Capacity!$V$3:$V$258,0),2)+JH$9,255),Capacity!$S$3:$S$258,0),2)))</f>
        <v/>
      </c>
      <c r="JI72" t="str">
        <f>IF(JI71="","",IF($FI71="Y",0,INDEX(Capacity!$S$3:$T$258,MATCH(MOD(INDEX(Capacity!$V$3:$W$258,MATCH(INDEX($J71:$FE71,1,$FJ71),Capacity!$V$3:$V$258,0),2)+JI$9,255),Capacity!$S$3:$S$258,0),2)))</f>
        <v/>
      </c>
      <c r="JJ72" t="str">
        <f>IF(JJ71="","",IF($FI71="Y",0,INDEX(Capacity!$S$3:$T$258,MATCH(MOD(INDEX(Capacity!$V$3:$W$258,MATCH(INDEX($J71:$FE71,1,$FJ71),Capacity!$V$3:$V$258,0),2)+JJ$9,255),Capacity!$S$3:$S$258,0),2)))</f>
        <v/>
      </c>
      <c r="JK72" t="str">
        <f>IF(JK71="","",IF($FI71="Y",0,INDEX(Capacity!$S$3:$T$258,MATCH(MOD(INDEX(Capacity!$V$3:$W$258,MATCH(INDEX($J71:$FE71,1,$FJ71),Capacity!$V$3:$V$258,0),2)+JK$9,255),Capacity!$S$3:$S$258,0),2)))</f>
        <v/>
      </c>
      <c r="JL72" t="str">
        <f>IF(JL71="","",IF($FI71="Y",0,INDEX(Capacity!$S$3:$T$258,MATCH(MOD(INDEX(Capacity!$V$3:$W$258,MATCH(INDEX($J71:$FE71,1,$FJ71),Capacity!$V$3:$V$258,0),2)+JL$9,255),Capacity!$S$3:$S$258,0),2)))</f>
        <v/>
      </c>
      <c r="JM72" t="str">
        <f>IF(JM71="","",IF($FI71="Y",0,INDEX(Capacity!$S$3:$T$258,MATCH(MOD(INDEX(Capacity!$V$3:$W$258,MATCH(INDEX($J71:$FE71,1,$FJ71),Capacity!$V$3:$V$258,0),2)+JM$9,255),Capacity!$S$3:$S$258,0),2)))</f>
        <v/>
      </c>
      <c r="JN72" t="str">
        <f>IF(JN71="","",IF($FI71="Y",0,INDEX(Capacity!$S$3:$T$258,MATCH(MOD(INDEX(Capacity!$V$3:$W$258,MATCH(INDEX($J71:$FE71,1,$FJ71),Capacity!$V$3:$V$258,0),2)+JN$9,255),Capacity!$S$3:$S$258,0),2)))</f>
        <v/>
      </c>
      <c r="JO72" t="str">
        <f>IF(JO71="","",IF($FI71="Y",0,INDEX(Capacity!$S$3:$T$258,MATCH(MOD(INDEX(Capacity!$V$3:$W$258,MATCH(INDEX($J71:$FE71,1,$FJ71),Capacity!$V$3:$V$258,0),2)+JO$9,255),Capacity!$S$3:$S$258,0),2)))</f>
        <v/>
      </c>
      <c r="JP72" t="str">
        <f>IF(JP71="","",IF($FI71="Y",0,INDEX(Capacity!$S$3:$T$258,MATCH(MOD(INDEX(Capacity!$V$3:$W$258,MATCH(INDEX($J71:$FE71,1,$FJ71),Capacity!$V$3:$V$258,0),2)+JP$9,255),Capacity!$S$3:$S$258,0),2)))</f>
        <v/>
      </c>
      <c r="JQ72" t="str">
        <f>IF(JQ71="","",IF($FI71="Y",0,INDEX(Capacity!$S$3:$T$258,MATCH(MOD(INDEX(Capacity!$V$3:$W$258,MATCH(INDEX($J71:$FE71,1,$FJ71),Capacity!$V$3:$V$258,0),2)+JQ$9,255),Capacity!$S$3:$S$258,0),2)))</f>
        <v/>
      </c>
      <c r="JR72" t="str">
        <f>IF(JR71="","",IF($FI71="Y",0,INDEX(Capacity!$S$3:$T$258,MATCH(MOD(INDEX(Capacity!$V$3:$W$258,MATCH(INDEX($J71:$FE71,1,$FJ71),Capacity!$V$3:$V$258,0),2)+JR$9,255),Capacity!$S$3:$S$258,0),2)))</f>
        <v/>
      </c>
      <c r="JS72" t="str">
        <f>IF(JS71="","",IF($FI71="Y",0,INDEX(Capacity!$S$3:$T$258,MATCH(MOD(INDEX(Capacity!$V$3:$W$258,MATCH(INDEX($J71:$FE71,1,$FJ71),Capacity!$V$3:$V$258,0),2)+JS$9,255),Capacity!$S$3:$S$258,0),2)))</f>
        <v/>
      </c>
      <c r="JT72" t="str">
        <f>IF(JT71="","",IF($FI71="Y",0,INDEX(Capacity!$S$3:$T$258,MATCH(MOD(INDEX(Capacity!$V$3:$W$258,MATCH(INDEX($J71:$FE71,1,$FJ71),Capacity!$V$3:$V$258,0),2)+JT$9,255),Capacity!$S$3:$S$258,0),2)))</f>
        <v/>
      </c>
      <c r="JU72" t="str">
        <f>IF(JU71="","",IF($FI71="Y",0,INDEX(Capacity!$S$3:$T$258,MATCH(MOD(INDEX(Capacity!$V$3:$W$258,MATCH(INDEX($J71:$FE71,1,$FJ71),Capacity!$V$3:$V$258,0),2)+JU$9,255),Capacity!$S$3:$S$258,0),2)))</f>
        <v/>
      </c>
      <c r="JV72" t="str">
        <f>IF(JV71="","",IF($FI71="Y",0,INDEX(Capacity!$S$3:$T$258,MATCH(MOD(INDEX(Capacity!$V$3:$W$258,MATCH(INDEX($J71:$FE71,1,$FJ71),Capacity!$V$3:$V$258,0),2)+JV$9,255),Capacity!$S$3:$S$258,0),2)))</f>
        <v/>
      </c>
      <c r="JW72" t="str">
        <f>IF(JW71="","",IF($FI71="Y",0,INDEX(Capacity!$S$3:$T$258,MATCH(MOD(INDEX(Capacity!$V$3:$W$258,MATCH(INDEX($J71:$FE71,1,$FJ71),Capacity!$V$3:$V$258,0),2)+JW$9,255),Capacity!$S$3:$S$258,0),2)))</f>
        <v/>
      </c>
      <c r="JX72" t="str">
        <f>IF(JX71="","",IF($FI71="Y",0,INDEX(Capacity!$S$3:$T$258,MATCH(MOD(INDEX(Capacity!$V$3:$W$258,MATCH(INDEX($J71:$FE71,1,$FJ71),Capacity!$V$3:$V$258,0),2)+JX$9,255),Capacity!$S$3:$S$258,0),2)))</f>
        <v/>
      </c>
      <c r="JY72" t="str">
        <f>IF(JY71="","",IF($FI71="Y",0,INDEX(Capacity!$S$3:$T$258,MATCH(MOD(INDEX(Capacity!$V$3:$W$258,MATCH(INDEX($J71:$FE71,1,$FJ71),Capacity!$V$3:$V$258,0),2)+JY$9,255),Capacity!$S$3:$S$258,0),2)))</f>
        <v/>
      </c>
      <c r="JZ72" t="str">
        <f>IF(JZ71="","",IF($FI71="Y",0,INDEX(Capacity!$S$3:$T$258,MATCH(MOD(INDEX(Capacity!$V$3:$W$258,MATCH(INDEX($J71:$FE71,1,$FJ71),Capacity!$V$3:$V$258,0),2)+JZ$9,255),Capacity!$S$3:$S$258,0),2)))</f>
        <v/>
      </c>
      <c r="KA72" t="str">
        <f>IF(KA71="","",IF($FI71="Y",0,INDEX(Capacity!$S$3:$T$258,MATCH(MOD(INDEX(Capacity!$V$3:$W$258,MATCH(INDEX($J71:$FE71,1,$FJ71),Capacity!$V$3:$V$258,0),2)+KA$9,255),Capacity!$S$3:$S$258,0),2)))</f>
        <v/>
      </c>
      <c r="KB72" t="str">
        <f>IF(KB71="","",IF($FI71="Y",0,INDEX(Capacity!$S$3:$T$258,MATCH(MOD(INDEX(Capacity!$V$3:$W$258,MATCH(INDEX($J71:$FE71,1,$FJ71),Capacity!$V$3:$V$258,0),2)+KB$9,255),Capacity!$S$3:$S$258,0),2)))</f>
        <v/>
      </c>
      <c r="KC72" t="str">
        <f>IF(KC71="","",IF($FI71="Y",0,INDEX(Capacity!$S$3:$T$258,MATCH(MOD(INDEX(Capacity!$V$3:$W$258,MATCH(INDEX($J71:$FE71,1,$FJ71),Capacity!$V$3:$V$258,0),2)+KC$9,255),Capacity!$S$3:$S$258,0),2)))</f>
        <v/>
      </c>
      <c r="KD72" t="str">
        <f>IF(KD71="","",IF($FI71="Y",0,INDEX(Capacity!$S$3:$T$258,MATCH(MOD(INDEX(Capacity!$V$3:$W$258,MATCH(INDEX($J71:$FE71,1,$FJ71),Capacity!$V$3:$V$258,0),2)+KD$9,255),Capacity!$S$3:$S$258,0),2)))</f>
        <v/>
      </c>
      <c r="KE72" t="str">
        <f>IF(KE71="","",IF($FI71="Y",0,INDEX(Capacity!$S$3:$T$258,MATCH(MOD(INDEX(Capacity!$V$3:$W$258,MATCH(INDEX($J71:$FE71,1,$FJ71),Capacity!$V$3:$V$258,0),2)+KE$9,255),Capacity!$S$3:$S$258,0),2)))</f>
        <v/>
      </c>
      <c r="KF72" t="str">
        <f>IF(KF71="","",IF($FI71="Y",0,INDEX(Capacity!$S$3:$T$258,MATCH(MOD(INDEX(Capacity!$V$3:$W$258,MATCH(INDEX($J71:$FE71,1,$FJ71),Capacity!$V$3:$V$258,0),2)+KF$9,255),Capacity!$S$3:$S$258,0),2)))</f>
        <v/>
      </c>
      <c r="KG72" t="str">
        <f>IF(KG71="","",IF($FI71="Y",0,INDEX(Capacity!$S$3:$T$258,MATCH(MOD(INDEX(Capacity!$V$3:$W$258,MATCH(INDEX($J71:$FE71,1,$FJ71),Capacity!$V$3:$V$258,0),2)+KG$9,255),Capacity!$S$3:$S$258,0),2)))</f>
        <v/>
      </c>
      <c r="KH72" t="str">
        <f>IF(KH71="","",IF($FI71="Y",0,INDEX(Capacity!$S$3:$T$258,MATCH(MOD(INDEX(Capacity!$V$3:$W$258,MATCH(INDEX($J71:$FE71,1,$FJ71),Capacity!$V$3:$V$258,0),2)+KH$9,255),Capacity!$S$3:$S$258,0),2)))</f>
        <v/>
      </c>
      <c r="KI72" t="str">
        <f>IF(KI71="","",IF($FI71="Y",0,INDEX(Capacity!$S$3:$T$258,MATCH(MOD(INDEX(Capacity!$V$3:$W$258,MATCH(INDEX($J71:$FE71,1,$FJ71),Capacity!$V$3:$V$258,0),2)+KI$9,255),Capacity!$S$3:$S$258,0),2)))</f>
        <v/>
      </c>
      <c r="KJ72" t="str">
        <f>IF(KJ71="","",IF($FI71="Y",0,INDEX(Capacity!$S$3:$T$258,MATCH(MOD(INDEX(Capacity!$V$3:$W$258,MATCH(INDEX($J71:$FE71,1,$FJ71),Capacity!$V$3:$V$258,0),2)+KJ$9,255),Capacity!$S$3:$S$258,0),2)))</f>
        <v/>
      </c>
      <c r="KK72" t="str">
        <f>IF(KK71="","",IF($FI71="Y",0,INDEX(Capacity!$S$3:$T$258,MATCH(MOD(INDEX(Capacity!$V$3:$W$258,MATCH(INDEX($J71:$FE71,1,$FJ71),Capacity!$V$3:$V$258,0),2)+KK$9,255),Capacity!$S$3:$S$258,0),2)))</f>
        <v/>
      </c>
      <c r="KL72" t="str">
        <f>IF(KL71="","",IF($FI71="Y",0,INDEX(Capacity!$S$3:$T$258,MATCH(MOD(INDEX(Capacity!$V$3:$W$258,MATCH(INDEX($J71:$FE71,1,$FJ71),Capacity!$V$3:$V$258,0),2)+KL$9,255),Capacity!$S$3:$S$258,0),2)))</f>
        <v/>
      </c>
      <c r="KM72" t="str">
        <f>IF(KM71="","",IF($FI71="Y",0,INDEX(Capacity!$S$3:$T$258,MATCH(MOD(INDEX(Capacity!$V$3:$W$258,MATCH(INDEX($J71:$FE71,1,$FJ71),Capacity!$V$3:$V$258,0),2)+KM$9,255),Capacity!$S$3:$S$258,0),2)))</f>
        <v/>
      </c>
      <c r="KN72" t="str">
        <f>IF(KN71="","",IF($FI71="Y",0,INDEX(Capacity!$S$3:$T$258,MATCH(MOD(INDEX(Capacity!$V$3:$W$258,MATCH(INDEX($J71:$FE71,1,$FJ71),Capacity!$V$3:$V$258,0),2)+KN$9,255),Capacity!$S$3:$S$258,0),2)))</f>
        <v/>
      </c>
      <c r="KO72" t="str">
        <f>IF(KO71="","",IF($FI71="Y",0,INDEX(Capacity!$S$3:$T$258,MATCH(MOD(INDEX(Capacity!$V$3:$W$258,MATCH(INDEX($J71:$FE71,1,$FJ71),Capacity!$V$3:$V$258,0),2)+KO$9,255),Capacity!$S$3:$S$258,0),2)))</f>
        <v/>
      </c>
      <c r="KP72" t="str">
        <f>IF(KP71="","",IF($FI71="Y",0,INDEX(Capacity!$S$3:$T$258,MATCH(MOD(INDEX(Capacity!$V$3:$W$258,MATCH(INDEX($J71:$FE71,1,$FJ71),Capacity!$V$3:$V$258,0),2)+KP$9,255),Capacity!$S$3:$S$258,0),2)))</f>
        <v/>
      </c>
      <c r="KQ72" t="str">
        <f>IF(KQ71="","",IF($FI71="Y",0,INDEX(Capacity!$S$3:$T$258,MATCH(MOD(INDEX(Capacity!$V$3:$W$258,MATCH(INDEX($J71:$FE71,1,$FJ71),Capacity!$V$3:$V$258,0),2)+KQ$9,255),Capacity!$S$3:$S$258,0),2)))</f>
        <v/>
      </c>
      <c r="KR72" t="str">
        <f>IF(KR71="","",IF($FI71="Y",0,INDEX(Capacity!$S$3:$T$258,MATCH(MOD(INDEX(Capacity!$V$3:$W$258,MATCH(INDEX($J71:$FE71,1,$FJ71),Capacity!$V$3:$V$258,0),2)+KR$9,255),Capacity!$S$3:$S$258,0),2)))</f>
        <v/>
      </c>
      <c r="KS72" t="str">
        <f>IF(KS71="","",IF($FI71="Y",0,INDEX(Capacity!$S$3:$T$258,MATCH(MOD(INDEX(Capacity!$V$3:$W$258,MATCH(INDEX($J71:$FE71,1,$FJ71),Capacity!$V$3:$V$258,0),2)+KS$9,255),Capacity!$S$3:$S$258,0),2)))</f>
        <v/>
      </c>
      <c r="KT72" t="str">
        <f>IF(KT71="","",IF($FI71="Y",0,INDEX(Capacity!$S$3:$T$258,MATCH(MOD(INDEX(Capacity!$V$3:$W$258,MATCH(INDEX($J71:$FE71,1,$FJ71),Capacity!$V$3:$V$258,0),2)+KT$9,255),Capacity!$S$3:$S$258,0),2)))</f>
        <v/>
      </c>
      <c r="KU72" t="str">
        <f>IF(KU71="","",IF($FI71="Y",0,INDEX(Capacity!$S$3:$T$258,MATCH(MOD(INDEX(Capacity!$V$3:$W$258,MATCH(INDEX($J71:$FE71,1,$FJ71),Capacity!$V$3:$V$258,0),2)+KU$9,255),Capacity!$S$3:$S$258,0),2)))</f>
        <v/>
      </c>
      <c r="KV72" t="str">
        <f>IF(KV71="","",IF($FI71="Y",0,INDEX(Capacity!$S$3:$T$258,MATCH(MOD(INDEX(Capacity!$V$3:$W$258,MATCH(INDEX($J71:$FE71,1,$FJ71),Capacity!$V$3:$V$258,0),2)+KV$9,255),Capacity!$S$3:$S$258,0),2)))</f>
        <v/>
      </c>
      <c r="KW72" t="str">
        <f>IF(KW71="","",IF($FI71="Y",0,INDEX(Capacity!$S$3:$T$258,MATCH(MOD(INDEX(Capacity!$V$3:$W$258,MATCH(INDEX($J71:$FE71,1,$FJ71),Capacity!$V$3:$V$258,0),2)+KW$9,255),Capacity!$S$3:$S$258,0),2)))</f>
        <v/>
      </c>
      <c r="KX72" t="str">
        <f>IF(KX71="","",IF($FI71="Y",0,INDEX(Capacity!$S$3:$T$258,MATCH(MOD(INDEX(Capacity!$V$3:$W$258,MATCH(INDEX($J71:$FE71,1,$FJ71),Capacity!$V$3:$V$258,0),2)+KX$9,255),Capacity!$S$3:$S$258,0),2)))</f>
        <v/>
      </c>
      <c r="KY72" t="str">
        <f>IF(KY71="","",IF($FI71="Y",0,INDEX(Capacity!$S$3:$T$258,MATCH(MOD(INDEX(Capacity!$V$3:$W$258,MATCH(INDEX($J71:$FE71,1,$FJ71),Capacity!$V$3:$V$258,0),2)+KY$9,255),Capacity!$S$3:$S$258,0),2)))</f>
        <v/>
      </c>
      <c r="KZ72" t="str">
        <f>IF(KZ71="","",IF($FI71="Y",0,INDEX(Capacity!$S$3:$T$258,MATCH(MOD(INDEX(Capacity!$V$3:$W$258,MATCH(INDEX($J71:$FE71,1,$FJ71),Capacity!$V$3:$V$258,0),2)+KZ$9,255),Capacity!$S$3:$S$258,0),2)))</f>
        <v/>
      </c>
      <c r="LA72" t="str">
        <f>IF(LA71="","",IF($FI71="Y",0,INDEX(Capacity!$S$3:$T$258,MATCH(MOD(INDEX(Capacity!$V$3:$W$258,MATCH(INDEX($J71:$FE71,1,$FJ71),Capacity!$V$3:$V$258,0),2)+LA$9,255),Capacity!$S$3:$S$258,0),2)))</f>
        <v/>
      </c>
      <c r="LB72" t="str">
        <f>IF(LB71="","",IF($FI71="Y",0,INDEX(Capacity!$S$3:$T$258,MATCH(MOD(INDEX(Capacity!$V$3:$W$258,MATCH(INDEX($J71:$FE71,1,$FJ71),Capacity!$V$3:$V$258,0),2)+LB$9,255),Capacity!$S$3:$S$258,0),2)))</f>
        <v/>
      </c>
      <c r="LC72" t="str">
        <f>IF(LC71="","",IF($FI71="Y",0,INDEX(Capacity!$S$3:$T$258,MATCH(MOD(INDEX(Capacity!$V$3:$W$258,MATCH(INDEX($J71:$FE71,1,$FJ71),Capacity!$V$3:$V$258,0),2)+LC$9,255),Capacity!$S$3:$S$258,0),2)))</f>
        <v/>
      </c>
      <c r="LD72" t="str">
        <f>IF(LD71="","",IF($FI71="Y",0,INDEX(Capacity!$S$3:$T$258,MATCH(MOD(INDEX(Capacity!$V$3:$W$258,MATCH(INDEX($J71:$FE71,1,$FJ71),Capacity!$V$3:$V$258,0),2)+LD$9,255),Capacity!$S$3:$S$258,0),2)))</f>
        <v/>
      </c>
      <c r="LE72" t="str">
        <f>IF(LE71="","",IF($FI71="Y",0,INDEX(Capacity!$S$3:$T$258,MATCH(MOD(INDEX(Capacity!$V$3:$W$258,MATCH(INDEX($J71:$FE71,1,$FJ71),Capacity!$V$3:$V$258,0),2)+LE$9,255),Capacity!$S$3:$S$258,0),2)))</f>
        <v/>
      </c>
      <c r="LF72" t="str">
        <f>IF(LF71="","",IF($FI71="Y",0,INDEX(Capacity!$S$3:$T$258,MATCH(MOD(INDEX(Capacity!$V$3:$W$258,MATCH(INDEX($J71:$FE71,1,$FJ71),Capacity!$V$3:$V$258,0),2)+LF$9,255),Capacity!$S$3:$S$258,0),2)))</f>
        <v/>
      </c>
      <c r="LG72" t="str">
        <f>IF(LG71="","",IF($FI71="Y",0,INDEX(Capacity!$S$3:$T$258,MATCH(MOD(INDEX(Capacity!$V$3:$W$258,MATCH(INDEX($J71:$FE71,1,$FJ71),Capacity!$V$3:$V$258,0),2)+LG$9,255),Capacity!$S$3:$S$258,0),2)))</f>
        <v/>
      </c>
      <c r="LH72" t="str">
        <f>IF(LH71="","",IF($FI71="Y",0,INDEX(Capacity!$S$3:$T$258,MATCH(MOD(INDEX(Capacity!$V$3:$W$258,MATCH(INDEX($J71:$FE71,1,$FJ71),Capacity!$V$3:$V$258,0),2)+LH$9,255),Capacity!$S$3:$S$258,0),2)))</f>
        <v/>
      </c>
    </row>
    <row r="73" spans="9:320" x14ac:dyDescent="0.25">
      <c r="I73" s="7">
        <f t="shared" si="26"/>
        <v>64</v>
      </c>
      <c r="J73" t="str">
        <f t="shared" si="70"/>
        <v/>
      </c>
      <c r="K73" t="str">
        <f t="shared" si="70"/>
        <v/>
      </c>
      <c r="L73" t="str">
        <f t="shared" si="70"/>
        <v/>
      </c>
      <c r="M73" t="str">
        <f t="shared" si="70"/>
        <v/>
      </c>
      <c r="N73" t="str">
        <f t="shared" si="70"/>
        <v/>
      </c>
      <c r="O73" t="str">
        <f t="shared" si="70"/>
        <v/>
      </c>
      <c r="P73" t="str">
        <f t="shared" si="70"/>
        <v/>
      </c>
      <c r="Q73" t="str">
        <f t="shared" si="70"/>
        <v/>
      </c>
      <c r="R73" t="str">
        <f t="shared" si="70"/>
        <v/>
      </c>
      <c r="S73" t="str">
        <f t="shared" si="70"/>
        <v/>
      </c>
      <c r="T73" t="str">
        <f t="shared" si="70"/>
        <v/>
      </c>
      <c r="U73" t="str">
        <f t="shared" si="70"/>
        <v/>
      </c>
      <c r="V73" t="str">
        <f t="shared" si="70"/>
        <v/>
      </c>
      <c r="W73" t="str">
        <f t="shared" si="70"/>
        <v/>
      </c>
      <c r="X73" t="str">
        <f t="shared" si="70"/>
        <v/>
      </c>
      <c r="Y73" t="str">
        <f t="shared" si="70"/>
        <v/>
      </c>
      <c r="Z73" t="str">
        <f t="shared" si="69"/>
        <v/>
      </c>
      <c r="AA73" t="str">
        <f t="shared" si="69"/>
        <v/>
      </c>
      <c r="AB73" t="str">
        <f t="shared" si="69"/>
        <v/>
      </c>
      <c r="AC73" t="str">
        <f t="shared" si="69"/>
        <v/>
      </c>
      <c r="AD73" t="str">
        <f t="shared" si="69"/>
        <v/>
      </c>
      <c r="AE73" t="str">
        <f t="shared" si="69"/>
        <v/>
      </c>
      <c r="AF73" t="str">
        <f t="shared" si="69"/>
        <v/>
      </c>
      <c r="AG73" t="str">
        <f t="shared" si="69"/>
        <v/>
      </c>
      <c r="AH73" t="str">
        <f t="shared" si="69"/>
        <v/>
      </c>
      <c r="AI73" t="str">
        <f t="shared" si="69"/>
        <v/>
      </c>
      <c r="AJ73" t="str">
        <f t="shared" si="69"/>
        <v/>
      </c>
      <c r="AK73" t="str">
        <f t="shared" si="69"/>
        <v/>
      </c>
      <c r="AL73" t="str">
        <f t="shared" si="69"/>
        <v/>
      </c>
      <c r="AM73" t="str">
        <f t="shared" si="69"/>
        <v/>
      </c>
      <c r="AN73" t="str">
        <f t="shared" si="69"/>
        <v/>
      </c>
      <c r="AO73" t="str">
        <f t="shared" si="69"/>
        <v/>
      </c>
      <c r="AP73" t="str">
        <f t="shared" si="72"/>
        <v/>
      </c>
      <c r="AQ73" t="str">
        <f t="shared" si="72"/>
        <v/>
      </c>
      <c r="AR73" t="str">
        <f t="shared" si="72"/>
        <v/>
      </c>
      <c r="AS73" t="str">
        <f t="shared" si="72"/>
        <v/>
      </c>
      <c r="AT73" t="str">
        <f t="shared" si="72"/>
        <v/>
      </c>
      <c r="AU73" t="str">
        <f t="shared" si="72"/>
        <v/>
      </c>
      <c r="AV73" t="str">
        <f t="shared" si="72"/>
        <v/>
      </c>
      <c r="AW73" t="str">
        <f t="shared" si="72"/>
        <v/>
      </c>
      <c r="AX73" t="str">
        <f t="shared" si="72"/>
        <v/>
      </c>
      <c r="AY73" t="str">
        <f t="shared" si="72"/>
        <v/>
      </c>
      <c r="AZ73" t="str">
        <f t="shared" si="72"/>
        <v/>
      </c>
      <c r="BA73" t="str">
        <f t="shared" si="72"/>
        <v/>
      </c>
      <c r="BB73" t="str">
        <f t="shared" si="72"/>
        <v/>
      </c>
      <c r="BC73" t="str">
        <f t="shared" si="72"/>
        <v/>
      </c>
      <c r="BD73" t="str">
        <f t="shared" si="72"/>
        <v/>
      </c>
      <c r="BE73" t="str">
        <f t="shared" si="64"/>
        <v/>
      </c>
      <c r="BF73" t="str">
        <f t="shared" si="62"/>
        <v/>
      </c>
      <c r="BG73" t="str">
        <f t="shared" si="62"/>
        <v/>
      </c>
      <c r="BH73" t="str">
        <f t="shared" si="62"/>
        <v/>
      </c>
      <c r="BI73" t="str">
        <f t="shared" si="62"/>
        <v/>
      </c>
      <c r="BJ73" t="str">
        <f t="shared" si="62"/>
        <v/>
      </c>
      <c r="BK73" t="str">
        <f t="shared" si="62"/>
        <v/>
      </c>
      <c r="BL73" t="str">
        <f t="shared" si="62"/>
        <v/>
      </c>
      <c r="BM73" t="str">
        <f t="shared" si="62"/>
        <v/>
      </c>
      <c r="BN73" t="str">
        <f t="shared" si="62"/>
        <v/>
      </c>
      <c r="BO73" t="str">
        <f t="shared" si="62"/>
        <v/>
      </c>
      <c r="BP73" t="str">
        <f t="shared" si="62"/>
        <v/>
      </c>
      <c r="BQ73" t="str">
        <f t="shared" si="62"/>
        <v/>
      </c>
      <c r="BR73" t="str">
        <f t="shared" si="62"/>
        <v/>
      </c>
      <c r="BS73" t="str">
        <f t="shared" si="62"/>
        <v/>
      </c>
      <c r="BT73" t="str">
        <f t="shared" si="62"/>
        <v/>
      </c>
      <c r="BU73">
        <f t="shared" ref="BU73:CJ88" si="75">IFERROR(IF(INDEX($FM$10:$LH$118,$I73,$FK73-BU$8+1)="",_xlfn.BITXOR(BU72,0),_xlfn.BITXOR(BU72,INDEX($FM$10:$LH$118,$I73,$FK73-BU$8+1))),"")</f>
        <v>0</v>
      </c>
      <c r="BV73">
        <f t="shared" si="67"/>
        <v>67</v>
      </c>
      <c r="BW73">
        <f t="shared" si="67"/>
        <v>224</v>
      </c>
      <c r="BX73">
        <f t="shared" si="67"/>
        <v>219</v>
      </c>
      <c r="BY73">
        <f t="shared" si="67"/>
        <v>145</v>
      </c>
      <c r="BZ73">
        <f t="shared" si="67"/>
        <v>201</v>
      </c>
      <c r="CA73">
        <f t="shared" si="67"/>
        <v>42</v>
      </c>
      <c r="CB73">
        <f t="shared" si="67"/>
        <v>241</v>
      </c>
      <c r="CC73">
        <f t="shared" si="67"/>
        <v>199</v>
      </c>
      <c r="CD73">
        <f t="shared" si="67"/>
        <v>143</v>
      </c>
      <c r="CE73">
        <f t="shared" si="67"/>
        <v>175</v>
      </c>
      <c r="CF73">
        <f t="shared" si="67"/>
        <v>0</v>
      </c>
      <c r="CG73">
        <f t="shared" si="67"/>
        <v>0</v>
      </c>
      <c r="CH73">
        <f t="shared" si="67"/>
        <v>0</v>
      </c>
      <c r="CI73">
        <f t="shared" si="67"/>
        <v>0</v>
      </c>
      <c r="CJ73">
        <f t="shared" si="67"/>
        <v>0</v>
      </c>
      <c r="CK73">
        <f t="shared" si="65"/>
        <v>0</v>
      </c>
      <c r="CL73">
        <f t="shared" si="65"/>
        <v>0</v>
      </c>
      <c r="CM73">
        <f t="shared" si="65"/>
        <v>0</v>
      </c>
      <c r="CN73">
        <f t="shared" si="65"/>
        <v>0</v>
      </c>
      <c r="CO73">
        <f t="shared" si="65"/>
        <v>0</v>
      </c>
      <c r="CP73">
        <f t="shared" si="65"/>
        <v>0</v>
      </c>
      <c r="CQ73">
        <f t="shared" si="65"/>
        <v>0</v>
      </c>
      <c r="CR73">
        <f t="shared" si="65"/>
        <v>0</v>
      </c>
      <c r="CS73">
        <f t="shared" si="65"/>
        <v>0</v>
      </c>
      <c r="CT73">
        <f t="shared" si="65"/>
        <v>0</v>
      </c>
      <c r="CU73">
        <f t="shared" si="65"/>
        <v>0</v>
      </c>
      <c r="CV73">
        <f t="shared" si="65"/>
        <v>0</v>
      </c>
      <c r="CW73">
        <f t="shared" si="65"/>
        <v>0</v>
      </c>
      <c r="CX73">
        <f t="shared" si="65"/>
        <v>0</v>
      </c>
      <c r="CY73">
        <f t="shared" si="65"/>
        <v>0</v>
      </c>
      <c r="CZ73">
        <f t="shared" si="65"/>
        <v>0</v>
      </c>
      <c r="DA73">
        <f t="shared" si="71"/>
        <v>0</v>
      </c>
      <c r="DB73">
        <f t="shared" si="71"/>
        <v>0</v>
      </c>
      <c r="DC73">
        <f t="shared" si="71"/>
        <v>0</v>
      </c>
      <c r="DD73">
        <f t="shared" si="71"/>
        <v>0</v>
      </c>
      <c r="DE73">
        <f t="shared" si="71"/>
        <v>0</v>
      </c>
      <c r="DF73">
        <f t="shared" si="71"/>
        <v>0</v>
      </c>
      <c r="DG73">
        <f t="shared" si="71"/>
        <v>0</v>
      </c>
      <c r="DH73">
        <f t="shared" si="71"/>
        <v>0</v>
      </c>
      <c r="DI73">
        <f t="shared" si="68"/>
        <v>0</v>
      </c>
      <c r="DJ73">
        <f t="shared" si="68"/>
        <v>0</v>
      </c>
      <c r="DK73">
        <f t="shared" si="68"/>
        <v>0</v>
      </c>
      <c r="DL73">
        <f t="shared" si="68"/>
        <v>0</v>
      </c>
      <c r="DM73">
        <f t="shared" si="68"/>
        <v>0</v>
      </c>
      <c r="DN73">
        <f t="shared" si="68"/>
        <v>0</v>
      </c>
      <c r="DO73">
        <f t="shared" si="68"/>
        <v>0</v>
      </c>
      <c r="DP73">
        <f t="shared" si="68"/>
        <v>0</v>
      </c>
      <c r="DQ73">
        <f t="shared" si="68"/>
        <v>0</v>
      </c>
      <c r="DR73">
        <f t="shared" si="68"/>
        <v>0</v>
      </c>
      <c r="DS73">
        <f t="shared" si="68"/>
        <v>0</v>
      </c>
      <c r="DT73">
        <f t="shared" si="68"/>
        <v>0</v>
      </c>
      <c r="DU73">
        <f t="shared" si="68"/>
        <v>0</v>
      </c>
      <c r="DV73">
        <f t="shared" si="68"/>
        <v>0</v>
      </c>
      <c r="DW73">
        <f t="shared" si="68"/>
        <v>0</v>
      </c>
      <c r="DX73">
        <f t="shared" si="63"/>
        <v>0</v>
      </c>
      <c r="DY73">
        <f t="shared" si="63"/>
        <v>0</v>
      </c>
      <c r="DZ73">
        <f t="shared" si="63"/>
        <v>0</v>
      </c>
      <c r="EA73">
        <f t="shared" si="63"/>
        <v>0</v>
      </c>
      <c r="EB73">
        <f t="shared" si="63"/>
        <v>0</v>
      </c>
      <c r="EC73">
        <f t="shared" si="63"/>
        <v>0</v>
      </c>
      <c r="ED73">
        <f t="shared" si="63"/>
        <v>0</v>
      </c>
      <c r="EE73">
        <f t="shared" si="63"/>
        <v>0</v>
      </c>
      <c r="EF73">
        <f t="shared" si="63"/>
        <v>0</v>
      </c>
      <c r="EG73">
        <f t="shared" si="63"/>
        <v>0</v>
      </c>
      <c r="EH73">
        <f t="shared" si="63"/>
        <v>0</v>
      </c>
      <c r="EI73">
        <f t="shared" si="63"/>
        <v>0</v>
      </c>
      <c r="EJ73">
        <f t="shared" si="74"/>
        <v>0</v>
      </c>
      <c r="EK73">
        <f t="shared" si="74"/>
        <v>0</v>
      </c>
      <c r="EL73">
        <f t="shared" si="74"/>
        <v>0</v>
      </c>
      <c r="EM73">
        <f t="shared" si="74"/>
        <v>0</v>
      </c>
      <c r="EN73">
        <f t="shared" si="74"/>
        <v>0</v>
      </c>
      <c r="EO73">
        <f t="shared" si="74"/>
        <v>0</v>
      </c>
      <c r="EP73">
        <f t="shared" si="74"/>
        <v>0</v>
      </c>
      <c r="EQ73">
        <f t="shared" si="74"/>
        <v>0</v>
      </c>
      <c r="ER73">
        <f t="shared" si="74"/>
        <v>0</v>
      </c>
      <c r="ES73">
        <f t="shared" si="74"/>
        <v>0</v>
      </c>
      <c r="ET73">
        <f t="shared" si="74"/>
        <v>0</v>
      </c>
      <c r="EU73">
        <f t="shared" si="74"/>
        <v>0</v>
      </c>
      <c r="EV73">
        <f t="shared" si="74"/>
        <v>0</v>
      </c>
      <c r="EW73">
        <f t="shared" si="73"/>
        <v>0</v>
      </c>
      <c r="EX73">
        <f t="shared" si="73"/>
        <v>0</v>
      </c>
      <c r="EY73">
        <f t="shared" si="73"/>
        <v>0</v>
      </c>
      <c r="EZ73">
        <f t="shared" si="73"/>
        <v>0</v>
      </c>
      <c r="FA73">
        <f t="shared" si="73"/>
        <v>0</v>
      </c>
      <c r="FB73">
        <f t="shared" si="73"/>
        <v>0</v>
      </c>
      <c r="FC73">
        <f t="shared" si="73"/>
        <v>0</v>
      </c>
      <c r="FD73">
        <f t="shared" si="73"/>
        <v>0</v>
      </c>
      <c r="FE73">
        <f t="shared" si="73"/>
        <v>0</v>
      </c>
      <c r="FG73" s="48" t="str">
        <f t="shared" si="27"/>
        <v/>
      </c>
      <c r="FI73" s="1" t="str">
        <f t="shared" si="24"/>
        <v/>
      </c>
      <c r="FJ73">
        <f t="shared" si="25"/>
        <v>65</v>
      </c>
      <c r="FK73">
        <f>FM8-FJ72+1</f>
        <v>-20</v>
      </c>
      <c r="FM73">
        <f>IF(FM72="","",IF($FI72="Y",0,INDEX(Capacity!$S$3:$T$258,MATCH(MOD(INDEX(Capacity!$V$3:$W$258,MATCH(INDEX($J72:$FE72,1,$FJ72),Capacity!$V$3:$V$258,0),2)+FM$9,255),Capacity!$S$3:$S$258,0),2)))</f>
        <v>20</v>
      </c>
      <c r="FN73">
        <f>IF(FN72="","",IF($FI72="Y",0,INDEX(Capacity!$S$3:$T$258,MATCH(MOD(INDEX(Capacity!$V$3:$W$258,MATCH(INDEX($J72:$FE72,1,$FJ72),Capacity!$V$3:$V$258,0),2)+FN$9,255),Capacity!$S$3:$S$258,0),2)))</f>
        <v>70</v>
      </c>
      <c r="FO73">
        <f>IF(FO72="","",IF($FI72="Y",0,INDEX(Capacity!$S$3:$T$258,MATCH(MOD(INDEX(Capacity!$V$3:$W$258,MATCH(INDEX($J72:$FE72,1,$FJ72),Capacity!$V$3:$V$258,0),2)+FO$9,255),Capacity!$S$3:$S$258,0),2)))</f>
        <v>147</v>
      </c>
      <c r="FP73">
        <f>IF(FP72="","",IF($FI72="Y",0,INDEX(Capacity!$S$3:$T$258,MATCH(MOD(INDEX(Capacity!$V$3:$W$258,MATCH(INDEX($J72:$FE72,1,$FJ72),Capacity!$V$3:$V$258,0),2)+FP$9,255),Capacity!$S$3:$S$258,0),2)))</f>
        <v>67</v>
      </c>
      <c r="FQ73">
        <f>IF(FQ72="","",IF($FI72="Y",0,INDEX(Capacity!$S$3:$T$258,MATCH(MOD(INDEX(Capacity!$V$3:$W$258,MATCH(INDEX($J72:$FE72,1,$FJ72),Capacity!$V$3:$V$258,0),2)+FQ$9,255),Capacity!$S$3:$S$258,0),2)))</f>
        <v>31</v>
      </c>
      <c r="FR73">
        <f>IF(FR72="","",IF($FI72="Y",0,INDEX(Capacity!$S$3:$T$258,MATCH(MOD(INDEX(Capacity!$V$3:$W$258,MATCH(INDEX($J72:$FE72,1,$FJ72),Capacity!$V$3:$V$258,0),2)+FR$9,255),Capacity!$S$3:$S$258,0),2)))</f>
        <v>215</v>
      </c>
      <c r="FS73">
        <f>IF(FS72="","",IF($FI72="Y",0,INDEX(Capacity!$S$3:$T$258,MATCH(MOD(INDEX(Capacity!$V$3:$W$258,MATCH(INDEX($J72:$FE72,1,$FJ72),Capacity!$V$3:$V$258,0),2)+FS$9,255),Capacity!$S$3:$S$258,0),2)))</f>
        <v>236</v>
      </c>
      <c r="FT73">
        <f>IF(FT72="","",IF($FI72="Y",0,INDEX(Capacity!$S$3:$T$258,MATCH(MOD(INDEX(Capacity!$V$3:$W$258,MATCH(INDEX($J72:$FE72,1,$FJ72),Capacity!$V$3:$V$258,0),2)+FT$9,255),Capacity!$S$3:$S$258,0),2)))</f>
        <v>248</v>
      </c>
      <c r="FU73">
        <f>IF(FU72="","",IF($FI72="Y",0,INDEX(Capacity!$S$3:$T$258,MATCH(MOD(INDEX(Capacity!$V$3:$W$258,MATCH(INDEX($J72:$FE72,1,$FJ72),Capacity!$V$3:$V$258,0),2)+FU$9,255),Capacity!$S$3:$S$258,0),2)))</f>
        <v>154</v>
      </c>
      <c r="FV73">
        <f>IF(FV72="","",IF($FI72="Y",0,INDEX(Capacity!$S$3:$T$258,MATCH(MOD(INDEX(Capacity!$V$3:$W$258,MATCH(INDEX($J72:$FE72,1,$FJ72),Capacity!$V$3:$V$258,0),2)+FV$9,255),Capacity!$S$3:$S$258,0),2)))</f>
        <v>107</v>
      </c>
      <c r="FW73">
        <f>IF(FW72="","",IF($FI72="Y",0,INDEX(Capacity!$S$3:$T$258,MATCH(MOD(INDEX(Capacity!$V$3:$W$258,MATCH(INDEX($J72:$FE72,1,$FJ72),Capacity!$V$3:$V$258,0),2)+FW$9,255),Capacity!$S$3:$S$258,0),2)))</f>
        <v>175</v>
      </c>
      <c r="FX73" t="str">
        <f>IF(FX72="","",IF($FI72="Y",0,INDEX(Capacity!$S$3:$T$258,MATCH(MOD(INDEX(Capacity!$V$3:$W$258,MATCH(INDEX($J72:$FE72,1,$FJ72),Capacity!$V$3:$V$258,0),2)+FX$9,255),Capacity!$S$3:$S$258,0),2)))</f>
        <v/>
      </c>
      <c r="FY73" t="str">
        <f>IF(FY72="","",IF($FI72="Y",0,INDEX(Capacity!$S$3:$T$258,MATCH(MOD(INDEX(Capacity!$V$3:$W$258,MATCH(INDEX($J72:$FE72,1,$FJ72),Capacity!$V$3:$V$258,0),2)+FY$9,255),Capacity!$S$3:$S$258,0),2)))</f>
        <v/>
      </c>
      <c r="FZ73" t="str">
        <f>IF(FZ72="","",IF($FI72="Y",0,INDEX(Capacity!$S$3:$T$258,MATCH(MOD(INDEX(Capacity!$V$3:$W$258,MATCH(INDEX($J72:$FE72,1,$FJ72),Capacity!$V$3:$V$258,0),2)+FZ$9,255),Capacity!$S$3:$S$258,0),2)))</f>
        <v/>
      </c>
      <c r="GA73" t="str">
        <f>IF(GA72="","",IF($FI72="Y",0,INDEX(Capacity!$S$3:$T$258,MATCH(MOD(INDEX(Capacity!$V$3:$W$258,MATCH(INDEX($J72:$FE72,1,$FJ72),Capacity!$V$3:$V$258,0),2)+GA$9,255),Capacity!$S$3:$S$258,0),2)))</f>
        <v/>
      </c>
      <c r="GB73" t="str">
        <f>IF(GB72="","",IF($FI72="Y",0,INDEX(Capacity!$S$3:$T$258,MATCH(MOD(INDEX(Capacity!$V$3:$W$258,MATCH(INDEX($J72:$FE72,1,$FJ72),Capacity!$V$3:$V$258,0),2)+GB$9,255),Capacity!$S$3:$S$258,0),2)))</f>
        <v/>
      </c>
      <c r="GC73" t="str">
        <f>IF(GC72="","",IF($FI72="Y",0,INDEX(Capacity!$S$3:$T$258,MATCH(MOD(INDEX(Capacity!$V$3:$W$258,MATCH(INDEX($J72:$FE72,1,$FJ72),Capacity!$V$3:$V$258,0),2)+GC$9,255),Capacity!$S$3:$S$258,0),2)))</f>
        <v/>
      </c>
      <c r="GD73" t="str">
        <f>IF(GD72="","",IF($FI72="Y",0,INDEX(Capacity!$S$3:$T$258,MATCH(MOD(INDEX(Capacity!$V$3:$W$258,MATCH(INDEX($J72:$FE72,1,$FJ72),Capacity!$V$3:$V$258,0),2)+GD$9,255),Capacity!$S$3:$S$258,0),2)))</f>
        <v/>
      </c>
      <c r="GE73" t="str">
        <f>IF(GE72="","",IF($FI72="Y",0,INDEX(Capacity!$S$3:$T$258,MATCH(MOD(INDEX(Capacity!$V$3:$W$258,MATCH(INDEX($J72:$FE72,1,$FJ72),Capacity!$V$3:$V$258,0),2)+GE$9,255),Capacity!$S$3:$S$258,0),2)))</f>
        <v/>
      </c>
      <c r="GF73" t="str">
        <f>IF(GF72="","",IF($FI72="Y",0,INDEX(Capacity!$S$3:$T$258,MATCH(MOD(INDEX(Capacity!$V$3:$W$258,MATCH(INDEX($J72:$FE72,1,$FJ72),Capacity!$V$3:$V$258,0),2)+GF$9,255),Capacity!$S$3:$S$258,0),2)))</f>
        <v/>
      </c>
      <c r="GG73" t="str">
        <f>IF(GG72="","",IF($FI72="Y",0,INDEX(Capacity!$S$3:$T$258,MATCH(MOD(INDEX(Capacity!$V$3:$W$258,MATCH(INDEX($J72:$FE72,1,$FJ72),Capacity!$V$3:$V$258,0),2)+GG$9,255),Capacity!$S$3:$S$258,0),2)))</f>
        <v/>
      </c>
      <c r="GH73" t="str">
        <f>IF(GH72="","",IF($FI72="Y",0,INDEX(Capacity!$S$3:$T$258,MATCH(MOD(INDEX(Capacity!$V$3:$W$258,MATCH(INDEX($J72:$FE72,1,$FJ72),Capacity!$V$3:$V$258,0),2)+GH$9,255),Capacity!$S$3:$S$258,0),2)))</f>
        <v/>
      </c>
      <c r="GI73" t="str">
        <f>IF(GI72="","",IF($FI72="Y",0,INDEX(Capacity!$S$3:$T$258,MATCH(MOD(INDEX(Capacity!$V$3:$W$258,MATCH(INDEX($J72:$FE72,1,$FJ72),Capacity!$V$3:$V$258,0),2)+GI$9,255),Capacity!$S$3:$S$258,0),2)))</f>
        <v/>
      </c>
      <c r="GJ73" t="str">
        <f>IF(GJ72="","",IF($FI72="Y",0,INDEX(Capacity!$S$3:$T$258,MATCH(MOD(INDEX(Capacity!$V$3:$W$258,MATCH(INDEX($J72:$FE72,1,$FJ72),Capacity!$V$3:$V$258,0),2)+GJ$9,255),Capacity!$S$3:$S$258,0),2)))</f>
        <v/>
      </c>
      <c r="GK73" t="str">
        <f>IF(GK72="","",IF($FI72="Y",0,INDEX(Capacity!$S$3:$T$258,MATCH(MOD(INDEX(Capacity!$V$3:$W$258,MATCH(INDEX($J72:$FE72,1,$FJ72),Capacity!$V$3:$V$258,0),2)+GK$9,255),Capacity!$S$3:$S$258,0),2)))</f>
        <v/>
      </c>
      <c r="GL73" t="str">
        <f>IF(GL72="","",IF($FI72="Y",0,INDEX(Capacity!$S$3:$T$258,MATCH(MOD(INDEX(Capacity!$V$3:$W$258,MATCH(INDEX($J72:$FE72,1,$FJ72),Capacity!$V$3:$V$258,0),2)+GL$9,255),Capacity!$S$3:$S$258,0),2)))</f>
        <v/>
      </c>
      <c r="GM73" t="str">
        <f>IF(GM72="","",IF($FI72="Y",0,INDEX(Capacity!$S$3:$T$258,MATCH(MOD(INDEX(Capacity!$V$3:$W$258,MATCH(INDEX($J72:$FE72,1,$FJ72),Capacity!$V$3:$V$258,0),2)+GM$9,255),Capacity!$S$3:$S$258,0),2)))</f>
        <v/>
      </c>
      <c r="GN73" t="str">
        <f>IF(GN72="","",IF($FI72="Y",0,INDEX(Capacity!$S$3:$T$258,MATCH(MOD(INDEX(Capacity!$V$3:$W$258,MATCH(INDEX($J72:$FE72,1,$FJ72),Capacity!$V$3:$V$258,0),2)+GN$9,255),Capacity!$S$3:$S$258,0),2)))</f>
        <v/>
      </c>
      <c r="GO73" t="str">
        <f>IF(GO72="","",IF($FI72="Y",0,INDEX(Capacity!$S$3:$T$258,MATCH(MOD(INDEX(Capacity!$V$3:$W$258,MATCH(INDEX($J72:$FE72,1,$FJ72),Capacity!$V$3:$V$258,0),2)+GO$9,255),Capacity!$S$3:$S$258,0),2)))</f>
        <v/>
      </c>
      <c r="GP73" t="str">
        <f>IF(GP72="","",IF($FI72="Y",0,INDEX(Capacity!$S$3:$T$258,MATCH(MOD(INDEX(Capacity!$V$3:$W$258,MATCH(INDEX($J72:$FE72,1,$FJ72),Capacity!$V$3:$V$258,0),2)+GP$9,255),Capacity!$S$3:$S$258,0),2)))</f>
        <v/>
      </c>
      <c r="GQ73" t="str">
        <f>IF(GQ72="","",IF($FI72="Y",0,INDEX(Capacity!$S$3:$T$258,MATCH(MOD(INDEX(Capacity!$V$3:$W$258,MATCH(INDEX($J72:$FE72,1,$FJ72),Capacity!$V$3:$V$258,0),2)+GQ$9,255),Capacity!$S$3:$S$258,0),2)))</f>
        <v/>
      </c>
      <c r="GR73" t="str">
        <f>IF(GR72="","",IF($FI72="Y",0,INDEX(Capacity!$S$3:$T$258,MATCH(MOD(INDEX(Capacity!$V$3:$W$258,MATCH(INDEX($J72:$FE72,1,$FJ72),Capacity!$V$3:$V$258,0),2)+GR$9,255),Capacity!$S$3:$S$258,0),2)))</f>
        <v/>
      </c>
      <c r="GS73" t="str">
        <f>IF(GS72="","",IF($FI72="Y",0,INDEX(Capacity!$S$3:$T$258,MATCH(MOD(INDEX(Capacity!$V$3:$W$258,MATCH(INDEX($J72:$FE72,1,$FJ72),Capacity!$V$3:$V$258,0),2)+GS$9,255),Capacity!$S$3:$S$258,0),2)))</f>
        <v/>
      </c>
      <c r="GT73" t="str">
        <f>IF(GT72="","",IF($FI72="Y",0,INDEX(Capacity!$S$3:$T$258,MATCH(MOD(INDEX(Capacity!$V$3:$W$258,MATCH(INDEX($J72:$FE72,1,$FJ72),Capacity!$V$3:$V$258,0),2)+GT$9,255),Capacity!$S$3:$S$258,0),2)))</f>
        <v/>
      </c>
      <c r="GU73" t="str">
        <f>IF(GU72="","",IF($FI72="Y",0,INDEX(Capacity!$S$3:$T$258,MATCH(MOD(INDEX(Capacity!$V$3:$W$258,MATCH(INDEX($J72:$FE72,1,$FJ72),Capacity!$V$3:$V$258,0),2)+GU$9,255),Capacity!$S$3:$S$258,0),2)))</f>
        <v/>
      </c>
      <c r="GV73" t="str">
        <f>IF(GV72="","",IF($FI72="Y",0,INDEX(Capacity!$S$3:$T$258,MATCH(MOD(INDEX(Capacity!$V$3:$W$258,MATCH(INDEX($J72:$FE72,1,$FJ72),Capacity!$V$3:$V$258,0),2)+GV$9,255),Capacity!$S$3:$S$258,0),2)))</f>
        <v/>
      </c>
      <c r="GW73" t="str">
        <f>IF(GW72="","",IF($FI72="Y",0,INDEX(Capacity!$S$3:$T$258,MATCH(MOD(INDEX(Capacity!$V$3:$W$258,MATCH(INDEX($J72:$FE72,1,$FJ72),Capacity!$V$3:$V$258,0),2)+GW$9,255),Capacity!$S$3:$S$258,0),2)))</f>
        <v/>
      </c>
      <c r="GX73" t="str">
        <f>IF(GX72="","",IF($FI72="Y",0,INDEX(Capacity!$S$3:$T$258,MATCH(MOD(INDEX(Capacity!$V$3:$W$258,MATCH(INDEX($J72:$FE72,1,$FJ72),Capacity!$V$3:$V$258,0),2)+GX$9,255),Capacity!$S$3:$S$258,0),2)))</f>
        <v/>
      </c>
      <c r="GY73" t="str">
        <f>IF(GY72="","",IF($FI72="Y",0,INDEX(Capacity!$S$3:$T$258,MATCH(MOD(INDEX(Capacity!$V$3:$W$258,MATCH(INDEX($J72:$FE72,1,$FJ72),Capacity!$V$3:$V$258,0),2)+GY$9,255),Capacity!$S$3:$S$258,0),2)))</f>
        <v/>
      </c>
      <c r="GZ73" t="str">
        <f>IF(GZ72="","",IF($FI72="Y",0,INDEX(Capacity!$S$3:$T$258,MATCH(MOD(INDEX(Capacity!$V$3:$W$258,MATCH(INDEX($J72:$FE72,1,$FJ72),Capacity!$V$3:$V$258,0),2)+GZ$9,255),Capacity!$S$3:$S$258,0),2)))</f>
        <v/>
      </c>
      <c r="HA73" t="str">
        <f>IF(HA72="","",IF($FI72="Y",0,INDEX(Capacity!$S$3:$T$258,MATCH(MOD(INDEX(Capacity!$V$3:$W$258,MATCH(INDEX($J72:$FE72,1,$FJ72),Capacity!$V$3:$V$258,0),2)+HA$9,255),Capacity!$S$3:$S$258,0),2)))</f>
        <v/>
      </c>
      <c r="HB73" t="str">
        <f>IF(HB72="","",IF($FI72="Y",0,INDEX(Capacity!$S$3:$T$258,MATCH(MOD(INDEX(Capacity!$V$3:$W$258,MATCH(INDEX($J72:$FE72,1,$FJ72),Capacity!$V$3:$V$258,0),2)+HB$9,255),Capacity!$S$3:$S$258,0),2)))</f>
        <v/>
      </c>
      <c r="HC73" t="str">
        <f>IF(HC72="","",IF($FI72="Y",0,INDEX(Capacity!$S$3:$T$258,MATCH(MOD(INDEX(Capacity!$V$3:$W$258,MATCH(INDEX($J72:$FE72,1,$FJ72),Capacity!$V$3:$V$258,0),2)+HC$9,255),Capacity!$S$3:$S$258,0),2)))</f>
        <v/>
      </c>
      <c r="HD73" t="str">
        <f>IF(HD72="","",IF($FI72="Y",0,INDEX(Capacity!$S$3:$T$258,MATCH(MOD(INDEX(Capacity!$V$3:$W$258,MATCH(INDEX($J72:$FE72,1,$FJ72),Capacity!$V$3:$V$258,0),2)+HD$9,255),Capacity!$S$3:$S$258,0),2)))</f>
        <v/>
      </c>
      <c r="HE73" t="str">
        <f>IF(HE72="","",IF($FI72="Y",0,INDEX(Capacity!$S$3:$T$258,MATCH(MOD(INDEX(Capacity!$V$3:$W$258,MATCH(INDEX($J72:$FE72,1,$FJ72),Capacity!$V$3:$V$258,0),2)+HE$9,255),Capacity!$S$3:$S$258,0),2)))</f>
        <v/>
      </c>
      <c r="HF73" t="str">
        <f>IF(HF72="","",IF($FI72="Y",0,INDEX(Capacity!$S$3:$T$258,MATCH(MOD(INDEX(Capacity!$V$3:$W$258,MATCH(INDEX($J72:$FE72,1,$FJ72),Capacity!$V$3:$V$258,0),2)+HF$9,255),Capacity!$S$3:$S$258,0),2)))</f>
        <v/>
      </c>
      <c r="HG73" t="str">
        <f>IF(HG72="","",IF($FI72="Y",0,INDEX(Capacity!$S$3:$T$258,MATCH(MOD(INDEX(Capacity!$V$3:$W$258,MATCH(INDEX($J72:$FE72,1,$FJ72),Capacity!$V$3:$V$258,0),2)+HG$9,255),Capacity!$S$3:$S$258,0),2)))</f>
        <v/>
      </c>
      <c r="HH73" t="str">
        <f>IF(HH72="","",IF($FI72="Y",0,INDEX(Capacity!$S$3:$T$258,MATCH(MOD(INDEX(Capacity!$V$3:$W$258,MATCH(INDEX($J72:$FE72,1,$FJ72),Capacity!$V$3:$V$258,0),2)+HH$9,255),Capacity!$S$3:$S$258,0),2)))</f>
        <v/>
      </c>
      <c r="HI73" t="str">
        <f>IF(HI72="","",IF($FI72="Y",0,INDEX(Capacity!$S$3:$T$258,MATCH(MOD(INDEX(Capacity!$V$3:$W$258,MATCH(INDEX($J72:$FE72,1,$FJ72),Capacity!$V$3:$V$258,0),2)+HI$9,255),Capacity!$S$3:$S$258,0),2)))</f>
        <v/>
      </c>
      <c r="HJ73" t="str">
        <f>IF(HJ72="","",IF($FI72="Y",0,INDEX(Capacity!$S$3:$T$258,MATCH(MOD(INDEX(Capacity!$V$3:$W$258,MATCH(INDEX($J72:$FE72,1,$FJ72),Capacity!$V$3:$V$258,0),2)+HJ$9,255),Capacity!$S$3:$S$258,0),2)))</f>
        <v/>
      </c>
      <c r="HK73" t="str">
        <f>IF(HK72="","",IF($FI72="Y",0,INDEX(Capacity!$S$3:$T$258,MATCH(MOD(INDEX(Capacity!$V$3:$W$258,MATCH(INDEX($J72:$FE72,1,$FJ72),Capacity!$V$3:$V$258,0),2)+HK$9,255),Capacity!$S$3:$S$258,0),2)))</f>
        <v/>
      </c>
      <c r="HL73" t="str">
        <f>IF(HL72="","",IF($FI72="Y",0,INDEX(Capacity!$S$3:$T$258,MATCH(MOD(INDEX(Capacity!$V$3:$W$258,MATCH(INDEX($J72:$FE72,1,$FJ72),Capacity!$V$3:$V$258,0),2)+HL$9,255),Capacity!$S$3:$S$258,0),2)))</f>
        <v/>
      </c>
      <c r="HM73" t="str">
        <f>IF(HM72="","",IF($FI72="Y",0,INDEX(Capacity!$S$3:$T$258,MATCH(MOD(INDEX(Capacity!$V$3:$W$258,MATCH(INDEX($J72:$FE72,1,$FJ72),Capacity!$V$3:$V$258,0),2)+HM$9,255),Capacity!$S$3:$S$258,0),2)))</f>
        <v/>
      </c>
      <c r="HN73" t="str">
        <f>IF(HN72="","",IF($FI72="Y",0,INDEX(Capacity!$S$3:$T$258,MATCH(MOD(INDEX(Capacity!$V$3:$W$258,MATCH(INDEX($J72:$FE72,1,$FJ72),Capacity!$V$3:$V$258,0),2)+HN$9,255),Capacity!$S$3:$S$258,0),2)))</f>
        <v/>
      </c>
      <c r="HO73" t="str">
        <f>IF(HO72="","",IF($FI72="Y",0,INDEX(Capacity!$S$3:$T$258,MATCH(MOD(INDEX(Capacity!$V$3:$W$258,MATCH(INDEX($J72:$FE72,1,$FJ72),Capacity!$V$3:$V$258,0),2)+HO$9,255),Capacity!$S$3:$S$258,0),2)))</f>
        <v/>
      </c>
      <c r="HP73" t="str">
        <f>IF(HP72="","",IF($FI72="Y",0,INDEX(Capacity!$S$3:$T$258,MATCH(MOD(INDEX(Capacity!$V$3:$W$258,MATCH(INDEX($J72:$FE72,1,$FJ72),Capacity!$V$3:$V$258,0),2)+HP$9,255),Capacity!$S$3:$S$258,0),2)))</f>
        <v/>
      </c>
      <c r="HQ73" t="str">
        <f>IF(HQ72="","",IF($FI72="Y",0,INDEX(Capacity!$S$3:$T$258,MATCH(MOD(INDEX(Capacity!$V$3:$W$258,MATCH(INDEX($J72:$FE72,1,$FJ72),Capacity!$V$3:$V$258,0),2)+HQ$9,255),Capacity!$S$3:$S$258,0),2)))</f>
        <v/>
      </c>
      <c r="HR73" t="str">
        <f>IF(HR72="","",IF($FI72="Y",0,INDEX(Capacity!$S$3:$T$258,MATCH(MOD(INDEX(Capacity!$V$3:$W$258,MATCH(INDEX($J72:$FE72,1,$FJ72),Capacity!$V$3:$V$258,0),2)+HR$9,255),Capacity!$S$3:$S$258,0),2)))</f>
        <v/>
      </c>
      <c r="HS73" t="str">
        <f>IF(HS72="","",IF($FI72="Y",0,INDEX(Capacity!$S$3:$T$258,MATCH(MOD(INDEX(Capacity!$V$3:$W$258,MATCH(INDEX($J72:$FE72,1,$FJ72),Capacity!$V$3:$V$258,0),2)+HS$9,255),Capacity!$S$3:$S$258,0),2)))</f>
        <v/>
      </c>
      <c r="HT73" t="str">
        <f>IF(HT72="","",IF($FI72="Y",0,INDEX(Capacity!$S$3:$T$258,MATCH(MOD(INDEX(Capacity!$V$3:$W$258,MATCH(INDEX($J72:$FE72,1,$FJ72),Capacity!$V$3:$V$258,0),2)+HT$9,255),Capacity!$S$3:$S$258,0),2)))</f>
        <v/>
      </c>
      <c r="HU73" t="str">
        <f>IF(HU72="","",IF($FI72="Y",0,INDEX(Capacity!$S$3:$T$258,MATCH(MOD(INDEX(Capacity!$V$3:$W$258,MATCH(INDEX($J72:$FE72,1,$FJ72),Capacity!$V$3:$V$258,0),2)+HU$9,255),Capacity!$S$3:$S$258,0),2)))</f>
        <v/>
      </c>
      <c r="HV73" t="str">
        <f>IF(HV72="","",IF($FI72="Y",0,INDEX(Capacity!$S$3:$T$258,MATCH(MOD(INDEX(Capacity!$V$3:$W$258,MATCH(INDEX($J72:$FE72,1,$FJ72),Capacity!$V$3:$V$258,0),2)+HV$9,255),Capacity!$S$3:$S$258,0),2)))</f>
        <v/>
      </c>
      <c r="HW73" t="str">
        <f>IF(HW72="","",IF($FI72="Y",0,INDEX(Capacity!$S$3:$T$258,MATCH(MOD(INDEX(Capacity!$V$3:$W$258,MATCH(INDEX($J72:$FE72,1,$FJ72),Capacity!$V$3:$V$258,0),2)+HW$9,255),Capacity!$S$3:$S$258,0),2)))</f>
        <v/>
      </c>
      <c r="HX73" t="str">
        <f>IF(HX72="","",IF($FI72="Y",0,INDEX(Capacity!$S$3:$T$258,MATCH(MOD(INDEX(Capacity!$V$3:$W$258,MATCH(INDEX($J72:$FE72,1,$FJ72),Capacity!$V$3:$V$258,0),2)+HX$9,255),Capacity!$S$3:$S$258,0),2)))</f>
        <v/>
      </c>
      <c r="HY73" t="str">
        <f>IF(HY72="","",IF($FI72="Y",0,INDEX(Capacity!$S$3:$T$258,MATCH(MOD(INDEX(Capacity!$V$3:$W$258,MATCH(INDEX($J72:$FE72,1,$FJ72),Capacity!$V$3:$V$258,0),2)+HY$9,255),Capacity!$S$3:$S$258,0),2)))</f>
        <v/>
      </c>
      <c r="HZ73" t="str">
        <f>IF(HZ72="","",IF($FI72="Y",0,INDEX(Capacity!$S$3:$T$258,MATCH(MOD(INDEX(Capacity!$V$3:$W$258,MATCH(INDEX($J72:$FE72,1,$FJ72),Capacity!$V$3:$V$258,0),2)+HZ$9,255),Capacity!$S$3:$S$258,0),2)))</f>
        <v/>
      </c>
      <c r="IA73" t="str">
        <f>IF(IA72="","",IF($FI72="Y",0,INDEX(Capacity!$S$3:$T$258,MATCH(MOD(INDEX(Capacity!$V$3:$W$258,MATCH(INDEX($J72:$FE72,1,$FJ72),Capacity!$V$3:$V$258,0),2)+IA$9,255),Capacity!$S$3:$S$258,0),2)))</f>
        <v/>
      </c>
      <c r="IB73" t="str">
        <f>IF(IB72="","",IF($FI72="Y",0,INDEX(Capacity!$S$3:$T$258,MATCH(MOD(INDEX(Capacity!$V$3:$W$258,MATCH(INDEX($J72:$FE72,1,$FJ72),Capacity!$V$3:$V$258,0),2)+IB$9,255),Capacity!$S$3:$S$258,0),2)))</f>
        <v/>
      </c>
      <c r="IC73" t="str">
        <f>IF(IC72="","",IF($FI72="Y",0,INDEX(Capacity!$S$3:$T$258,MATCH(MOD(INDEX(Capacity!$V$3:$W$258,MATCH(INDEX($J72:$FE72,1,$FJ72),Capacity!$V$3:$V$258,0),2)+IC$9,255),Capacity!$S$3:$S$258,0),2)))</f>
        <v/>
      </c>
      <c r="ID73" t="str">
        <f>IF(ID72="","",IF($FI72="Y",0,INDEX(Capacity!$S$3:$T$258,MATCH(MOD(INDEX(Capacity!$V$3:$W$258,MATCH(INDEX($J72:$FE72,1,$FJ72),Capacity!$V$3:$V$258,0),2)+ID$9,255),Capacity!$S$3:$S$258,0),2)))</f>
        <v/>
      </c>
      <c r="IE73" t="str">
        <f>IF(IE72="","",IF($FI72="Y",0,INDEX(Capacity!$S$3:$T$258,MATCH(MOD(INDEX(Capacity!$V$3:$W$258,MATCH(INDEX($J72:$FE72,1,$FJ72),Capacity!$V$3:$V$258,0),2)+IE$9,255),Capacity!$S$3:$S$258,0),2)))</f>
        <v/>
      </c>
      <c r="IF73" t="str">
        <f>IF(IF72="","",IF($FI72="Y",0,INDEX(Capacity!$S$3:$T$258,MATCH(MOD(INDEX(Capacity!$V$3:$W$258,MATCH(INDEX($J72:$FE72,1,$FJ72),Capacity!$V$3:$V$258,0),2)+IF$9,255),Capacity!$S$3:$S$258,0),2)))</f>
        <v/>
      </c>
      <c r="IG73" t="str">
        <f>IF(IG72="","",IF($FI72="Y",0,INDEX(Capacity!$S$3:$T$258,MATCH(MOD(INDEX(Capacity!$V$3:$W$258,MATCH(INDEX($J72:$FE72,1,$FJ72),Capacity!$V$3:$V$258,0),2)+IG$9,255),Capacity!$S$3:$S$258,0),2)))</f>
        <v/>
      </c>
      <c r="IH73" t="str">
        <f>IF(IH72="","",IF($FI72="Y",0,INDEX(Capacity!$S$3:$T$258,MATCH(MOD(INDEX(Capacity!$V$3:$W$258,MATCH(INDEX($J72:$FE72,1,$FJ72),Capacity!$V$3:$V$258,0),2)+IH$9,255),Capacity!$S$3:$S$258,0),2)))</f>
        <v/>
      </c>
      <c r="II73" t="str">
        <f>IF(II72="","",IF($FI72="Y",0,INDEX(Capacity!$S$3:$T$258,MATCH(MOD(INDEX(Capacity!$V$3:$W$258,MATCH(INDEX($J72:$FE72,1,$FJ72),Capacity!$V$3:$V$258,0),2)+II$9,255),Capacity!$S$3:$S$258,0),2)))</f>
        <v/>
      </c>
      <c r="IJ73" t="str">
        <f>IF(IJ72="","",IF($FI72="Y",0,INDEX(Capacity!$S$3:$T$258,MATCH(MOD(INDEX(Capacity!$V$3:$W$258,MATCH(INDEX($J72:$FE72,1,$FJ72),Capacity!$V$3:$V$258,0),2)+IJ$9,255),Capacity!$S$3:$S$258,0),2)))</f>
        <v/>
      </c>
      <c r="IK73" t="str">
        <f>IF(IK72="","",IF($FI72="Y",0,INDEX(Capacity!$S$3:$T$258,MATCH(MOD(INDEX(Capacity!$V$3:$W$258,MATCH(INDEX($J72:$FE72,1,$FJ72),Capacity!$V$3:$V$258,0),2)+IK$9,255),Capacity!$S$3:$S$258,0),2)))</f>
        <v/>
      </c>
      <c r="IL73" t="str">
        <f>IF(IL72="","",IF($FI72="Y",0,INDEX(Capacity!$S$3:$T$258,MATCH(MOD(INDEX(Capacity!$V$3:$W$258,MATCH(INDEX($J72:$FE72,1,$FJ72),Capacity!$V$3:$V$258,0),2)+IL$9,255),Capacity!$S$3:$S$258,0),2)))</f>
        <v/>
      </c>
      <c r="IM73" t="str">
        <f>IF(IM72="","",IF($FI72="Y",0,INDEX(Capacity!$S$3:$T$258,MATCH(MOD(INDEX(Capacity!$V$3:$W$258,MATCH(INDEX($J72:$FE72,1,$FJ72),Capacity!$V$3:$V$258,0),2)+IM$9,255),Capacity!$S$3:$S$258,0),2)))</f>
        <v/>
      </c>
      <c r="IN73" t="str">
        <f>IF(IN72="","",IF($FI72="Y",0,INDEX(Capacity!$S$3:$T$258,MATCH(MOD(INDEX(Capacity!$V$3:$W$258,MATCH(INDEX($J72:$FE72,1,$FJ72),Capacity!$V$3:$V$258,0),2)+IN$9,255),Capacity!$S$3:$S$258,0),2)))</f>
        <v/>
      </c>
      <c r="IO73" t="str">
        <f>IF(IO72="","",IF($FI72="Y",0,INDEX(Capacity!$S$3:$T$258,MATCH(MOD(INDEX(Capacity!$V$3:$W$258,MATCH(INDEX($J72:$FE72,1,$FJ72),Capacity!$V$3:$V$258,0),2)+IO$9,255),Capacity!$S$3:$S$258,0),2)))</f>
        <v/>
      </c>
      <c r="IP73" t="str">
        <f>IF(IP72="","",IF($FI72="Y",0,INDEX(Capacity!$S$3:$T$258,MATCH(MOD(INDEX(Capacity!$V$3:$W$258,MATCH(INDEX($J72:$FE72,1,$FJ72),Capacity!$V$3:$V$258,0),2)+IP$9,255),Capacity!$S$3:$S$258,0),2)))</f>
        <v/>
      </c>
      <c r="IQ73" t="str">
        <f>IF(IQ72="","",IF($FI72="Y",0,INDEX(Capacity!$S$3:$T$258,MATCH(MOD(INDEX(Capacity!$V$3:$W$258,MATCH(INDEX($J72:$FE72,1,$FJ72),Capacity!$V$3:$V$258,0),2)+IQ$9,255),Capacity!$S$3:$S$258,0),2)))</f>
        <v/>
      </c>
      <c r="IR73" t="str">
        <f>IF(IR72="","",IF($FI72="Y",0,INDEX(Capacity!$S$3:$T$258,MATCH(MOD(INDEX(Capacity!$V$3:$W$258,MATCH(INDEX($J72:$FE72,1,$FJ72),Capacity!$V$3:$V$258,0),2)+IR$9,255),Capacity!$S$3:$S$258,0),2)))</f>
        <v/>
      </c>
      <c r="IS73" t="str">
        <f>IF(IS72="","",IF($FI72="Y",0,INDEX(Capacity!$S$3:$T$258,MATCH(MOD(INDEX(Capacity!$V$3:$W$258,MATCH(INDEX($J72:$FE72,1,$FJ72),Capacity!$V$3:$V$258,0),2)+IS$9,255),Capacity!$S$3:$S$258,0),2)))</f>
        <v/>
      </c>
      <c r="IT73" t="str">
        <f>IF(IT72="","",IF($FI72="Y",0,INDEX(Capacity!$S$3:$T$258,MATCH(MOD(INDEX(Capacity!$V$3:$W$258,MATCH(INDEX($J72:$FE72,1,$FJ72),Capacity!$V$3:$V$258,0),2)+IT$9,255),Capacity!$S$3:$S$258,0),2)))</f>
        <v/>
      </c>
      <c r="IU73" t="str">
        <f>IF(IU72="","",IF($FI72="Y",0,INDEX(Capacity!$S$3:$T$258,MATCH(MOD(INDEX(Capacity!$V$3:$W$258,MATCH(INDEX($J72:$FE72,1,$FJ72),Capacity!$V$3:$V$258,0),2)+IU$9,255),Capacity!$S$3:$S$258,0),2)))</f>
        <v/>
      </c>
      <c r="IV73" t="str">
        <f>IF(IV72="","",IF($FI72="Y",0,INDEX(Capacity!$S$3:$T$258,MATCH(MOD(INDEX(Capacity!$V$3:$W$258,MATCH(INDEX($J72:$FE72,1,$FJ72),Capacity!$V$3:$V$258,0),2)+IV$9,255),Capacity!$S$3:$S$258,0),2)))</f>
        <v/>
      </c>
      <c r="IW73" t="str">
        <f>IF(IW72="","",IF($FI72="Y",0,INDEX(Capacity!$S$3:$T$258,MATCH(MOD(INDEX(Capacity!$V$3:$W$258,MATCH(INDEX($J72:$FE72,1,$FJ72),Capacity!$V$3:$V$258,0),2)+IW$9,255),Capacity!$S$3:$S$258,0),2)))</f>
        <v/>
      </c>
      <c r="IX73" t="str">
        <f>IF(IX72="","",IF($FI72="Y",0,INDEX(Capacity!$S$3:$T$258,MATCH(MOD(INDEX(Capacity!$V$3:$W$258,MATCH(INDEX($J72:$FE72,1,$FJ72),Capacity!$V$3:$V$258,0),2)+IX$9,255),Capacity!$S$3:$S$258,0),2)))</f>
        <v/>
      </c>
      <c r="IY73" t="str">
        <f>IF(IY72="","",IF($FI72="Y",0,INDEX(Capacity!$S$3:$T$258,MATCH(MOD(INDEX(Capacity!$V$3:$W$258,MATCH(INDEX($J72:$FE72,1,$FJ72),Capacity!$V$3:$V$258,0),2)+IY$9,255),Capacity!$S$3:$S$258,0),2)))</f>
        <v/>
      </c>
      <c r="IZ73" t="str">
        <f>IF(IZ72="","",IF($FI72="Y",0,INDEX(Capacity!$S$3:$T$258,MATCH(MOD(INDEX(Capacity!$V$3:$W$258,MATCH(INDEX($J72:$FE72,1,$FJ72),Capacity!$V$3:$V$258,0),2)+IZ$9,255),Capacity!$S$3:$S$258,0),2)))</f>
        <v/>
      </c>
      <c r="JA73" t="str">
        <f>IF(JA72="","",IF($FI72="Y",0,INDEX(Capacity!$S$3:$T$258,MATCH(MOD(INDEX(Capacity!$V$3:$W$258,MATCH(INDEX($J72:$FE72,1,$FJ72),Capacity!$V$3:$V$258,0),2)+JA$9,255),Capacity!$S$3:$S$258,0),2)))</f>
        <v/>
      </c>
      <c r="JB73" t="str">
        <f>IF(JB72="","",IF($FI72="Y",0,INDEX(Capacity!$S$3:$T$258,MATCH(MOD(INDEX(Capacity!$V$3:$W$258,MATCH(INDEX($J72:$FE72,1,$FJ72),Capacity!$V$3:$V$258,0),2)+JB$9,255),Capacity!$S$3:$S$258,0),2)))</f>
        <v/>
      </c>
      <c r="JC73" t="str">
        <f>IF(JC72="","",IF($FI72="Y",0,INDEX(Capacity!$S$3:$T$258,MATCH(MOD(INDEX(Capacity!$V$3:$W$258,MATCH(INDEX($J72:$FE72,1,$FJ72),Capacity!$V$3:$V$258,0),2)+JC$9,255),Capacity!$S$3:$S$258,0),2)))</f>
        <v/>
      </c>
      <c r="JD73" t="str">
        <f>IF(JD72="","",IF($FI72="Y",0,INDEX(Capacity!$S$3:$T$258,MATCH(MOD(INDEX(Capacity!$V$3:$W$258,MATCH(INDEX($J72:$FE72,1,$FJ72),Capacity!$V$3:$V$258,0),2)+JD$9,255),Capacity!$S$3:$S$258,0),2)))</f>
        <v/>
      </c>
      <c r="JE73" t="str">
        <f>IF(JE72="","",IF($FI72="Y",0,INDEX(Capacity!$S$3:$T$258,MATCH(MOD(INDEX(Capacity!$V$3:$W$258,MATCH(INDEX($J72:$FE72,1,$FJ72),Capacity!$V$3:$V$258,0),2)+JE$9,255),Capacity!$S$3:$S$258,0),2)))</f>
        <v/>
      </c>
      <c r="JF73" t="str">
        <f>IF(JF72="","",IF($FI72="Y",0,INDEX(Capacity!$S$3:$T$258,MATCH(MOD(INDEX(Capacity!$V$3:$W$258,MATCH(INDEX($J72:$FE72,1,$FJ72),Capacity!$V$3:$V$258,0),2)+JF$9,255),Capacity!$S$3:$S$258,0),2)))</f>
        <v/>
      </c>
      <c r="JG73" t="str">
        <f>IF(JG72="","",IF($FI72="Y",0,INDEX(Capacity!$S$3:$T$258,MATCH(MOD(INDEX(Capacity!$V$3:$W$258,MATCH(INDEX($J72:$FE72,1,$FJ72),Capacity!$V$3:$V$258,0),2)+JG$9,255),Capacity!$S$3:$S$258,0),2)))</f>
        <v/>
      </c>
      <c r="JH73" t="str">
        <f>IF(JH72="","",IF($FI72="Y",0,INDEX(Capacity!$S$3:$T$258,MATCH(MOD(INDEX(Capacity!$V$3:$W$258,MATCH(INDEX($J72:$FE72,1,$FJ72),Capacity!$V$3:$V$258,0),2)+JH$9,255),Capacity!$S$3:$S$258,0),2)))</f>
        <v/>
      </c>
      <c r="JI73" t="str">
        <f>IF(JI72="","",IF($FI72="Y",0,INDEX(Capacity!$S$3:$T$258,MATCH(MOD(INDEX(Capacity!$V$3:$W$258,MATCH(INDEX($J72:$FE72,1,$FJ72),Capacity!$V$3:$V$258,0),2)+JI$9,255),Capacity!$S$3:$S$258,0),2)))</f>
        <v/>
      </c>
      <c r="JJ73" t="str">
        <f>IF(JJ72="","",IF($FI72="Y",0,INDEX(Capacity!$S$3:$T$258,MATCH(MOD(INDEX(Capacity!$V$3:$W$258,MATCH(INDEX($J72:$FE72,1,$FJ72),Capacity!$V$3:$V$258,0),2)+JJ$9,255),Capacity!$S$3:$S$258,0),2)))</f>
        <v/>
      </c>
      <c r="JK73" t="str">
        <f>IF(JK72="","",IF($FI72="Y",0,INDEX(Capacity!$S$3:$T$258,MATCH(MOD(INDEX(Capacity!$V$3:$W$258,MATCH(INDEX($J72:$FE72,1,$FJ72),Capacity!$V$3:$V$258,0),2)+JK$9,255),Capacity!$S$3:$S$258,0),2)))</f>
        <v/>
      </c>
      <c r="JL73" t="str">
        <f>IF(JL72="","",IF($FI72="Y",0,INDEX(Capacity!$S$3:$T$258,MATCH(MOD(INDEX(Capacity!$V$3:$W$258,MATCH(INDEX($J72:$FE72,1,$FJ72),Capacity!$V$3:$V$258,0),2)+JL$9,255),Capacity!$S$3:$S$258,0),2)))</f>
        <v/>
      </c>
      <c r="JM73" t="str">
        <f>IF(JM72="","",IF($FI72="Y",0,INDEX(Capacity!$S$3:$T$258,MATCH(MOD(INDEX(Capacity!$V$3:$W$258,MATCH(INDEX($J72:$FE72,1,$FJ72),Capacity!$V$3:$V$258,0),2)+JM$9,255),Capacity!$S$3:$S$258,0),2)))</f>
        <v/>
      </c>
      <c r="JN73" t="str">
        <f>IF(JN72="","",IF($FI72="Y",0,INDEX(Capacity!$S$3:$T$258,MATCH(MOD(INDEX(Capacity!$V$3:$W$258,MATCH(INDEX($J72:$FE72,1,$FJ72),Capacity!$V$3:$V$258,0),2)+JN$9,255),Capacity!$S$3:$S$258,0),2)))</f>
        <v/>
      </c>
      <c r="JO73" t="str">
        <f>IF(JO72="","",IF($FI72="Y",0,INDEX(Capacity!$S$3:$T$258,MATCH(MOD(INDEX(Capacity!$V$3:$W$258,MATCH(INDEX($J72:$FE72,1,$FJ72),Capacity!$V$3:$V$258,0),2)+JO$9,255),Capacity!$S$3:$S$258,0),2)))</f>
        <v/>
      </c>
      <c r="JP73" t="str">
        <f>IF(JP72="","",IF($FI72="Y",0,INDEX(Capacity!$S$3:$T$258,MATCH(MOD(INDEX(Capacity!$V$3:$W$258,MATCH(INDEX($J72:$FE72,1,$FJ72),Capacity!$V$3:$V$258,0),2)+JP$9,255),Capacity!$S$3:$S$258,0),2)))</f>
        <v/>
      </c>
      <c r="JQ73" t="str">
        <f>IF(JQ72="","",IF($FI72="Y",0,INDEX(Capacity!$S$3:$T$258,MATCH(MOD(INDEX(Capacity!$V$3:$W$258,MATCH(INDEX($J72:$FE72,1,$FJ72),Capacity!$V$3:$V$258,0),2)+JQ$9,255),Capacity!$S$3:$S$258,0),2)))</f>
        <v/>
      </c>
      <c r="JR73" t="str">
        <f>IF(JR72="","",IF($FI72="Y",0,INDEX(Capacity!$S$3:$T$258,MATCH(MOD(INDEX(Capacity!$V$3:$W$258,MATCH(INDEX($J72:$FE72,1,$FJ72),Capacity!$V$3:$V$258,0),2)+JR$9,255),Capacity!$S$3:$S$258,0),2)))</f>
        <v/>
      </c>
      <c r="JS73" t="str">
        <f>IF(JS72="","",IF($FI72="Y",0,INDEX(Capacity!$S$3:$T$258,MATCH(MOD(INDEX(Capacity!$V$3:$W$258,MATCH(INDEX($J72:$FE72,1,$FJ72),Capacity!$V$3:$V$258,0),2)+JS$9,255),Capacity!$S$3:$S$258,0),2)))</f>
        <v/>
      </c>
      <c r="JT73" t="str">
        <f>IF(JT72="","",IF($FI72="Y",0,INDEX(Capacity!$S$3:$T$258,MATCH(MOD(INDEX(Capacity!$V$3:$W$258,MATCH(INDEX($J72:$FE72,1,$FJ72),Capacity!$V$3:$V$258,0),2)+JT$9,255),Capacity!$S$3:$S$258,0),2)))</f>
        <v/>
      </c>
      <c r="JU73" t="str">
        <f>IF(JU72="","",IF($FI72="Y",0,INDEX(Capacity!$S$3:$T$258,MATCH(MOD(INDEX(Capacity!$V$3:$W$258,MATCH(INDEX($J72:$FE72,1,$FJ72),Capacity!$V$3:$V$258,0),2)+JU$9,255),Capacity!$S$3:$S$258,0),2)))</f>
        <v/>
      </c>
      <c r="JV73" t="str">
        <f>IF(JV72="","",IF($FI72="Y",0,INDEX(Capacity!$S$3:$T$258,MATCH(MOD(INDEX(Capacity!$V$3:$W$258,MATCH(INDEX($J72:$FE72,1,$FJ72),Capacity!$V$3:$V$258,0),2)+JV$9,255),Capacity!$S$3:$S$258,0),2)))</f>
        <v/>
      </c>
      <c r="JW73" t="str">
        <f>IF(JW72="","",IF($FI72="Y",0,INDEX(Capacity!$S$3:$T$258,MATCH(MOD(INDEX(Capacity!$V$3:$W$258,MATCH(INDEX($J72:$FE72,1,$FJ72),Capacity!$V$3:$V$258,0),2)+JW$9,255),Capacity!$S$3:$S$258,0),2)))</f>
        <v/>
      </c>
      <c r="JX73" t="str">
        <f>IF(JX72="","",IF($FI72="Y",0,INDEX(Capacity!$S$3:$T$258,MATCH(MOD(INDEX(Capacity!$V$3:$W$258,MATCH(INDEX($J72:$FE72,1,$FJ72),Capacity!$V$3:$V$258,0),2)+JX$9,255),Capacity!$S$3:$S$258,0),2)))</f>
        <v/>
      </c>
      <c r="JY73" t="str">
        <f>IF(JY72="","",IF($FI72="Y",0,INDEX(Capacity!$S$3:$T$258,MATCH(MOD(INDEX(Capacity!$V$3:$W$258,MATCH(INDEX($J72:$FE72,1,$FJ72),Capacity!$V$3:$V$258,0),2)+JY$9,255),Capacity!$S$3:$S$258,0),2)))</f>
        <v/>
      </c>
      <c r="JZ73" t="str">
        <f>IF(JZ72="","",IF($FI72="Y",0,INDEX(Capacity!$S$3:$T$258,MATCH(MOD(INDEX(Capacity!$V$3:$W$258,MATCH(INDEX($J72:$FE72,1,$FJ72),Capacity!$V$3:$V$258,0),2)+JZ$9,255),Capacity!$S$3:$S$258,0),2)))</f>
        <v/>
      </c>
      <c r="KA73" t="str">
        <f>IF(KA72="","",IF($FI72="Y",0,INDEX(Capacity!$S$3:$T$258,MATCH(MOD(INDEX(Capacity!$V$3:$W$258,MATCH(INDEX($J72:$FE72,1,$FJ72),Capacity!$V$3:$V$258,0),2)+KA$9,255),Capacity!$S$3:$S$258,0),2)))</f>
        <v/>
      </c>
      <c r="KB73" t="str">
        <f>IF(KB72="","",IF($FI72="Y",0,INDEX(Capacity!$S$3:$T$258,MATCH(MOD(INDEX(Capacity!$V$3:$W$258,MATCH(INDEX($J72:$FE72,1,$FJ72),Capacity!$V$3:$V$258,0),2)+KB$9,255),Capacity!$S$3:$S$258,0),2)))</f>
        <v/>
      </c>
      <c r="KC73" t="str">
        <f>IF(KC72="","",IF($FI72="Y",0,INDEX(Capacity!$S$3:$T$258,MATCH(MOD(INDEX(Capacity!$V$3:$W$258,MATCH(INDEX($J72:$FE72,1,$FJ72),Capacity!$V$3:$V$258,0),2)+KC$9,255),Capacity!$S$3:$S$258,0),2)))</f>
        <v/>
      </c>
      <c r="KD73" t="str">
        <f>IF(KD72="","",IF($FI72="Y",0,INDEX(Capacity!$S$3:$T$258,MATCH(MOD(INDEX(Capacity!$V$3:$W$258,MATCH(INDEX($J72:$FE72,1,$FJ72),Capacity!$V$3:$V$258,0),2)+KD$9,255),Capacity!$S$3:$S$258,0),2)))</f>
        <v/>
      </c>
      <c r="KE73" t="str">
        <f>IF(KE72="","",IF($FI72="Y",0,INDEX(Capacity!$S$3:$T$258,MATCH(MOD(INDEX(Capacity!$V$3:$W$258,MATCH(INDEX($J72:$FE72,1,$FJ72),Capacity!$V$3:$V$258,0),2)+KE$9,255),Capacity!$S$3:$S$258,0),2)))</f>
        <v/>
      </c>
      <c r="KF73" t="str">
        <f>IF(KF72="","",IF($FI72="Y",0,INDEX(Capacity!$S$3:$T$258,MATCH(MOD(INDEX(Capacity!$V$3:$W$258,MATCH(INDEX($J72:$FE72,1,$FJ72),Capacity!$V$3:$V$258,0),2)+KF$9,255),Capacity!$S$3:$S$258,0),2)))</f>
        <v/>
      </c>
      <c r="KG73" t="str">
        <f>IF(KG72="","",IF($FI72="Y",0,INDEX(Capacity!$S$3:$T$258,MATCH(MOD(INDEX(Capacity!$V$3:$W$258,MATCH(INDEX($J72:$FE72,1,$FJ72),Capacity!$V$3:$V$258,0),2)+KG$9,255),Capacity!$S$3:$S$258,0),2)))</f>
        <v/>
      </c>
      <c r="KH73" t="str">
        <f>IF(KH72="","",IF($FI72="Y",0,INDEX(Capacity!$S$3:$T$258,MATCH(MOD(INDEX(Capacity!$V$3:$W$258,MATCH(INDEX($J72:$FE72,1,$FJ72),Capacity!$V$3:$V$258,0),2)+KH$9,255),Capacity!$S$3:$S$258,0),2)))</f>
        <v/>
      </c>
      <c r="KI73" t="str">
        <f>IF(KI72="","",IF($FI72="Y",0,INDEX(Capacity!$S$3:$T$258,MATCH(MOD(INDEX(Capacity!$V$3:$W$258,MATCH(INDEX($J72:$FE72,1,$FJ72),Capacity!$V$3:$V$258,0),2)+KI$9,255),Capacity!$S$3:$S$258,0),2)))</f>
        <v/>
      </c>
      <c r="KJ73" t="str">
        <f>IF(KJ72="","",IF($FI72="Y",0,INDEX(Capacity!$S$3:$T$258,MATCH(MOD(INDEX(Capacity!$V$3:$W$258,MATCH(INDEX($J72:$FE72,1,$FJ72),Capacity!$V$3:$V$258,0),2)+KJ$9,255),Capacity!$S$3:$S$258,0),2)))</f>
        <v/>
      </c>
      <c r="KK73" t="str">
        <f>IF(KK72="","",IF($FI72="Y",0,INDEX(Capacity!$S$3:$T$258,MATCH(MOD(INDEX(Capacity!$V$3:$W$258,MATCH(INDEX($J72:$FE72,1,$FJ72),Capacity!$V$3:$V$258,0),2)+KK$9,255),Capacity!$S$3:$S$258,0),2)))</f>
        <v/>
      </c>
      <c r="KL73" t="str">
        <f>IF(KL72="","",IF($FI72="Y",0,INDEX(Capacity!$S$3:$T$258,MATCH(MOD(INDEX(Capacity!$V$3:$W$258,MATCH(INDEX($J72:$FE72,1,$FJ72),Capacity!$V$3:$V$258,0),2)+KL$9,255),Capacity!$S$3:$S$258,0),2)))</f>
        <v/>
      </c>
      <c r="KM73" t="str">
        <f>IF(KM72="","",IF($FI72="Y",0,INDEX(Capacity!$S$3:$T$258,MATCH(MOD(INDEX(Capacity!$V$3:$W$258,MATCH(INDEX($J72:$FE72,1,$FJ72),Capacity!$V$3:$V$258,0),2)+KM$9,255),Capacity!$S$3:$S$258,0),2)))</f>
        <v/>
      </c>
      <c r="KN73" t="str">
        <f>IF(KN72="","",IF($FI72="Y",0,INDEX(Capacity!$S$3:$T$258,MATCH(MOD(INDEX(Capacity!$V$3:$W$258,MATCH(INDEX($J72:$FE72,1,$FJ72),Capacity!$V$3:$V$258,0),2)+KN$9,255),Capacity!$S$3:$S$258,0),2)))</f>
        <v/>
      </c>
      <c r="KO73" t="str">
        <f>IF(KO72="","",IF($FI72="Y",0,INDEX(Capacity!$S$3:$T$258,MATCH(MOD(INDEX(Capacity!$V$3:$W$258,MATCH(INDEX($J72:$FE72,1,$FJ72),Capacity!$V$3:$V$258,0),2)+KO$9,255),Capacity!$S$3:$S$258,0),2)))</f>
        <v/>
      </c>
      <c r="KP73" t="str">
        <f>IF(KP72="","",IF($FI72="Y",0,INDEX(Capacity!$S$3:$T$258,MATCH(MOD(INDEX(Capacity!$V$3:$W$258,MATCH(INDEX($J72:$FE72,1,$FJ72),Capacity!$V$3:$V$258,0),2)+KP$9,255),Capacity!$S$3:$S$258,0),2)))</f>
        <v/>
      </c>
      <c r="KQ73" t="str">
        <f>IF(KQ72="","",IF($FI72="Y",0,INDEX(Capacity!$S$3:$T$258,MATCH(MOD(INDEX(Capacity!$V$3:$W$258,MATCH(INDEX($J72:$FE72,1,$FJ72),Capacity!$V$3:$V$258,0),2)+KQ$9,255),Capacity!$S$3:$S$258,0),2)))</f>
        <v/>
      </c>
      <c r="KR73" t="str">
        <f>IF(KR72="","",IF($FI72="Y",0,INDEX(Capacity!$S$3:$T$258,MATCH(MOD(INDEX(Capacity!$V$3:$W$258,MATCH(INDEX($J72:$FE72,1,$FJ72),Capacity!$V$3:$V$258,0),2)+KR$9,255),Capacity!$S$3:$S$258,0),2)))</f>
        <v/>
      </c>
      <c r="KS73" t="str">
        <f>IF(KS72="","",IF($FI72="Y",0,INDEX(Capacity!$S$3:$T$258,MATCH(MOD(INDEX(Capacity!$V$3:$W$258,MATCH(INDEX($J72:$FE72,1,$FJ72),Capacity!$V$3:$V$258,0),2)+KS$9,255),Capacity!$S$3:$S$258,0),2)))</f>
        <v/>
      </c>
      <c r="KT73" t="str">
        <f>IF(KT72="","",IF($FI72="Y",0,INDEX(Capacity!$S$3:$T$258,MATCH(MOD(INDEX(Capacity!$V$3:$W$258,MATCH(INDEX($J72:$FE72,1,$FJ72),Capacity!$V$3:$V$258,0),2)+KT$9,255),Capacity!$S$3:$S$258,0),2)))</f>
        <v/>
      </c>
      <c r="KU73" t="str">
        <f>IF(KU72="","",IF($FI72="Y",0,INDEX(Capacity!$S$3:$T$258,MATCH(MOD(INDEX(Capacity!$V$3:$W$258,MATCH(INDEX($J72:$FE72,1,$FJ72),Capacity!$V$3:$V$258,0),2)+KU$9,255),Capacity!$S$3:$S$258,0),2)))</f>
        <v/>
      </c>
      <c r="KV73" t="str">
        <f>IF(KV72="","",IF($FI72="Y",0,INDEX(Capacity!$S$3:$T$258,MATCH(MOD(INDEX(Capacity!$V$3:$W$258,MATCH(INDEX($J72:$FE72,1,$FJ72),Capacity!$V$3:$V$258,0),2)+KV$9,255),Capacity!$S$3:$S$258,0),2)))</f>
        <v/>
      </c>
      <c r="KW73" t="str">
        <f>IF(KW72="","",IF($FI72="Y",0,INDEX(Capacity!$S$3:$T$258,MATCH(MOD(INDEX(Capacity!$V$3:$W$258,MATCH(INDEX($J72:$FE72,1,$FJ72),Capacity!$V$3:$V$258,0),2)+KW$9,255),Capacity!$S$3:$S$258,0),2)))</f>
        <v/>
      </c>
      <c r="KX73" t="str">
        <f>IF(KX72="","",IF($FI72="Y",0,INDEX(Capacity!$S$3:$T$258,MATCH(MOD(INDEX(Capacity!$V$3:$W$258,MATCH(INDEX($J72:$FE72,1,$FJ72),Capacity!$V$3:$V$258,0),2)+KX$9,255),Capacity!$S$3:$S$258,0),2)))</f>
        <v/>
      </c>
      <c r="KY73" t="str">
        <f>IF(KY72="","",IF($FI72="Y",0,INDEX(Capacity!$S$3:$T$258,MATCH(MOD(INDEX(Capacity!$V$3:$W$258,MATCH(INDEX($J72:$FE72,1,$FJ72),Capacity!$V$3:$V$258,0),2)+KY$9,255),Capacity!$S$3:$S$258,0),2)))</f>
        <v/>
      </c>
      <c r="KZ73" t="str">
        <f>IF(KZ72="","",IF($FI72="Y",0,INDEX(Capacity!$S$3:$T$258,MATCH(MOD(INDEX(Capacity!$V$3:$W$258,MATCH(INDEX($J72:$FE72,1,$FJ72),Capacity!$V$3:$V$258,0),2)+KZ$9,255),Capacity!$S$3:$S$258,0),2)))</f>
        <v/>
      </c>
      <c r="LA73" t="str">
        <f>IF(LA72="","",IF($FI72="Y",0,INDEX(Capacity!$S$3:$T$258,MATCH(MOD(INDEX(Capacity!$V$3:$W$258,MATCH(INDEX($J72:$FE72,1,$FJ72),Capacity!$V$3:$V$258,0),2)+LA$9,255),Capacity!$S$3:$S$258,0),2)))</f>
        <v/>
      </c>
      <c r="LB73" t="str">
        <f>IF(LB72="","",IF($FI72="Y",0,INDEX(Capacity!$S$3:$T$258,MATCH(MOD(INDEX(Capacity!$V$3:$W$258,MATCH(INDEX($J72:$FE72,1,$FJ72),Capacity!$V$3:$V$258,0),2)+LB$9,255),Capacity!$S$3:$S$258,0),2)))</f>
        <v/>
      </c>
      <c r="LC73" t="str">
        <f>IF(LC72="","",IF($FI72="Y",0,INDEX(Capacity!$S$3:$T$258,MATCH(MOD(INDEX(Capacity!$V$3:$W$258,MATCH(INDEX($J72:$FE72,1,$FJ72),Capacity!$V$3:$V$258,0),2)+LC$9,255),Capacity!$S$3:$S$258,0),2)))</f>
        <v/>
      </c>
      <c r="LD73" t="str">
        <f>IF(LD72="","",IF($FI72="Y",0,INDEX(Capacity!$S$3:$T$258,MATCH(MOD(INDEX(Capacity!$V$3:$W$258,MATCH(INDEX($J72:$FE72,1,$FJ72),Capacity!$V$3:$V$258,0),2)+LD$9,255),Capacity!$S$3:$S$258,0),2)))</f>
        <v/>
      </c>
      <c r="LE73" t="str">
        <f>IF(LE72="","",IF($FI72="Y",0,INDEX(Capacity!$S$3:$T$258,MATCH(MOD(INDEX(Capacity!$V$3:$W$258,MATCH(INDEX($J72:$FE72,1,$FJ72),Capacity!$V$3:$V$258,0),2)+LE$9,255),Capacity!$S$3:$S$258,0),2)))</f>
        <v/>
      </c>
      <c r="LF73" t="str">
        <f>IF(LF72="","",IF($FI72="Y",0,INDEX(Capacity!$S$3:$T$258,MATCH(MOD(INDEX(Capacity!$V$3:$W$258,MATCH(INDEX($J72:$FE72,1,$FJ72),Capacity!$V$3:$V$258,0),2)+LF$9,255),Capacity!$S$3:$S$258,0),2)))</f>
        <v/>
      </c>
      <c r="LG73" t="str">
        <f>IF(LG72="","",IF($FI72="Y",0,INDEX(Capacity!$S$3:$T$258,MATCH(MOD(INDEX(Capacity!$V$3:$W$258,MATCH(INDEX($J72:$FE72,1,$FJ72),Capacity!$V$3:$V$258,0),2)+LG$9,255),Capacity!$S$3:$S$258,0),2)))</f>
        <v/>
      </c>
      <c r="LH73" t="str">
        <f>IF(LH72="","",IF($FI72="Y",0,INDEX(Capacity!$S$3:$T$258,MATCH(MOD(INDEX(Capacity!$V$3:$W$258,MATCH(INDEX($J72:$FE72,1,$FJ72),Capacity!$V$3:$V$258,0),2)+LH$9,255),Capacity!$S$3:$S$258,0),2)))</f>
        <v/>
      </c>
    </row>
    <row r="74" spans="9:320" x14ac:dyDescent="0.25">
      <c r="I74" s="7">
        <f t="shared" si="26"/>
        <v>65</v>
      </c>
      <c r="J74" t="str">
        <f t="shared" si="70"/>
        <v/>
      </c>
      <c r="K74" t="str">
        <f t="shared" si="70"/>
        <v/>
      </c>
      <c r="L74" t="str">
        <f t="shared" si="70"/>
        <v/>
      </c>
      <c r="M74" t="str">
        <f t="shared" si="70"/>
        <v/>
      </c>
      <c r="N74" t="str">
        <f t="shared" si="70"/>
        <v/>
      </c>
      <c r="O74" t="str">
        <f t="shared" si="70"/>
        <v/>
      </c>
      <c r="P74" t="str">
        <f t="shared" si="70"/>
        <v/>
      </c>
      <c r="Q74" t="str">
        <f t="shared" si="70"/>
        <v/>
      </c>
      <c r="R74" t="str">
        <f t="shared" si="70"/>
        <v/>
      </c>
      <c r="S74" t="str">
        <f t="shared" si="70"/>
        <v/>
      </c>
      <c r="T74" t="str">
        <f t="shared" si="70"/>
        <v/>
      </c>
      <c r="U74" t="str">
        <f t="shared" si="70"/>
        <v/>
      </c>
      <c r="V74" t="str">
        <f t="shared" si="70"/>
        <v/>
      </c>
      <c r="W74" t="str">
        <f t="shared" si="70"/>
        <v/>
      </c>
      <c r="X74" t="str">
        <f t="shared" si="70"/>
        <v/>
      </c>
      <c r="Y74" t="str">
        <f t="shared" si="70"/>
        <v/>
      </c>
      <c r="Z74" t="str">
        <f t="shared" si="69"/>
        <v/>
      </c>
      <c r="AA74" t="str">
        <f t="shared" si="69"/>
        <v/>
      </c>
      <c r="AB74" t="str">
        <f t="shared" si="69"/>
        <v/>
      </c>
      <c r="AC74" t="str">
        <f t="shared" si="69"/>
        <v/>
      </c>
      <c r="AD74" t="str">
        <f t="shared" si="69"/>
        <v/>
      </c>
      <c r="AE74" t="str">
        <f t="shared" si="69"/>
        <v/>
      </c>
      <c r="AF74" t="str">
        <f t="shared" si="69"/>
        <v/>
      </c>
      <c r="AG74" t="str">
        <f t="shared" si="69"/>
        <v/>
      </c>
      <c r="AH74" t="str">
        <f t="shared" si="69"/>
        <v/>
      </c>
      <c r="AI74" t="str">
        <f t="shared" si="69"/>
        <v/>
      </c>
      <c r="AJ74" t="str">
        <f t="shared" si="69"/>
        <v/>
      </c>
      <c r="AK74" t="str">
        <f t="shared" si="69"/>
        <v/>
      </c>
      <c r="AL74" t="str">
        <f t="shared" si="69"/>
        <v/>
      </c>
      <c r="AM74" t="str">
        <f t="shared" si="69"/>
        <v/>
      </c>
      <c r="AN74" t="str">
        <f t="shared" si="69"/>
        <v/>
      </c>
      <c r="AO74" t="str">
        <f t="shared" si="69"/>
        <v/>
      </c>
      <c r="AP74" t="str">
        <f t="shared" si="72"/>
        <v/>
      </c>
      <c r="AQ74" t="str">
        <f t="shared" si="72"/>
        <v/>
      </c>
      <c r="AR74" t="str">
        <f t="shared" si="72"/>
        <v/>
      </c>
      <c r="AS74" t="str">
        <f t="shared" si="72"/>
        <v/>
      </c>
      <c r="AT74" t="str">
        <f t="shared" si="72"/>
        <v/>
      </c>
      <c r="AU74" t="str">
        <f t="shared" si="72"/>
        <v/>
      </c>
      <c r="AV74" t="str">
        <f t="shared" si="72"/>
        <v/>
      </c>
      <c r="AW74" t="str">
        <f t="shared" si="72"/>
        <v/>
      </c>
      <c r="AX74" t="str">
        <f t="shared" si="72"/>
        <v/>
      </c>
      <c r="AY74" t="str">
        <f t="shared" si="72"/>
        <v/>
      </c>
      <c r="AZ74" t="str">
        <f t="shared" si="72"/>
        <v/>
      </c>
      <c r="BA74" t="str">
        <f t="shared" si="72"/>
        <v/>
      </c>
      <c r="BB74" t="str">
        <f t="shared" si="72"/>
        <v/>
      </c>
      <c r="BC74" t="str">
        <f t="shared" si="72"/>
        <v/>
      </c>
      <c r="BD74" t="str">
        <f t="shared" si="72"/>
        <v/>
      </c>
      <c r="BE74" t="str">
        <f t="shared" si="64"/>
        <v/>
      </c>
      <c r="BF74" t="str">
        <f t="shared" si="64"/>
        <v/>
      </c>
      <c r="BG74" t="str">
        <f t="shared" si="64"/>
        <v/>
      </c>
      <c r="BH74" t="str">
        <f t="shared" si="64"/>
        <v/>
      </c>
      <c r="BI74" t="str">
        <f t="shared" si="64"/>
        <v/>
      </c>
      <c r="BJ74" t="str">
        <f t="shared" si="64"/>
        <v/>
      </c>
      <c r="BK74" t="str">
        <f t="shared" si="64"/>
        <v/>
      </c>
      <c r="BL74" t="str">
        <f t="shared" si="64"/>
        <v/>
      </c>
      <c r="BM74" t="str">
        <f t="shared" si="64"/>
        <v/>
      </c>
      <c r="BN74" t="str">
        <f t="shared" si="64"/>
        <v/>
      </c>
      <c r="BO74" t="str">
        <f t="shared" si="64"/>
        <v/>
      </c>
      <c r="BP74" t="str">
        <f t="shared" si="64"/>
        <v/>
      </c>
      <c r="BQ74" t="str">
        <f t="shared" si="64"/>
        <v/>
      </c>
      <c r="BR74" t="str">
        <f t="shared" si="64"/>
        <v/>
      </c>
      <c r="BS74" t="str">
        <f t="shared" si="64"/>
        <v/>
      </c>
      <c r="BT74" t="str">
        <f t="shared" si="64"/>
        <v/>
      </c>
      <c r="BU74" t="str">
        <f t="shared" si="75"/>
        <v/>
      </c>
      <c r="BV74">
        <f t="shared" si="67"/>
        <v>0</v>
      </c>
      <c r="BW74">
        <f t="shared" si="67"/>
        <v>145</v>
      </c>
      <c r="BX74">
        <f t="shared" si="67"/>
        <v>74</v>
      </c>
      <c r="BY74">
        <f t="shared" si="67"/>
        <v>57</v>
      </c>
      <c r="BZ74">
        <f t="shared" si="67"/>
        <v>186</v>
      </c>
      <c r="CA74">
        <f t="shared" si="67"/>
        <v>233</v>
      </c>
      <c r="CB74">
        <f t="shared" si="67"/>
        <v>13</v>
      </c>
      <c r="CC74">
        <f t="shared" si="67"/>
        <v>120</v>
      </c>
      <c r="CD74">
        <f t="shared" si="67"/>
        <v>13</v>
      </c>
      <c r="CE74">
        <f t="shared" si="67"/>
        <v>129</v>
      </c>
      <c r="CF74">
        <f t="shared" si="67"/>
        <v>84</v>
      </c>
      <c r="CG74">
        <f t="shared" si="67"/>
        <v>0</v>
      </c>
      <c r="CH74">
        <f t="shared" si="67"/>
        <v>0</v>
      </c>
      <c r="CI74">
        <f t="shared" si="67"/>
        <v>0</v>
      </c>
      <c r="CJ74">
        <f t="shared" si="67"/>
        <v>0</v>
      </c>
      <c r="CK74">
        <f t="shared" si="65"/>
        <v>0</v>
      </c>
      <c r="CL74">
        <f t="shared" si="65"/>
        <v>0</v>
      </c>
      <c r="CM74">
        <f t="shared" si="65"/>
        <v>0</v>
      </c>
      <c r="CN74">
        <f t="shared" si="65"/>
        <v>0</v>
      </c>
      <c r="CO74">
        <f t="shared" si="65"/>
        <v>0</v>
      </c>
      <c r="CP74">
        <f t="shared" si="65"/>
        <v>0</v>
      </c>
      <c r="CQ74">
        <f t="shared" si="65"/>
        <v>0</v>
      </c>
      <c r="CR74">
        <f t="shared" si="65"/>
        <v>0</v>
      </c>
      <c r="CS74">
        <f t="shared" si="65"/>
        <v>0</v>
      </c>
      <c r="CT74">
        <f t="shared" si="65"/>
        <v>0</v>
      </c>
      <c r="CU74">
        <f t="shared" si="65"/>
        <v>0</v>
      </c>
      <c r="CV74">
        <f t="shared" si="65"/>
        <v>0</v>
      </c>
      <c r="CW74">
        <f t="shared" si="65"/>
        <v>0</v>
      </c>
      <c r="CX74">
        <f t="shared" si="65"/>
        <v>0</v>
      </c>
      <c r="CY74">
        <f t="shared" si="65"/>
        <v>0</v>
      </c>
      <c r="CZ74">
        <f t="shared" si="65"/>
        <v>0</v>
      </c>
      <c r="DA74">
        <f t="shared" si="71"/>
        <v>0</v>
      </c>
      <c r="DB74">
        <f t="shared" si="71"/>
        <v>0</v>
      </c>
      <c r="DC74">
        <f t="shared" si="71"/>
        <v>0</v>
      </c>
      <c r="DD74">
        <f t="shared" si="71"/>
        <v>0</v>
      </c>
      <c r="DE74">
        <f t="shared" si="71"/>
        <v>0</v>
      </c>
      <c r="DF74">
        <f t="shared" si="71"/>
        <v>0</v>
      </c>
      <c r="DG74">
        <f t="shared" si="71"/>
        <v>0</v>
      </c>
      <c r="DH74">
        <f t="shared" si="71"/>
        <v>0</v>
      </c>
      <c r="DI74">
        <f t="shared" si="68"/>
        <v>0</v>
      </c>
      <c r="DJ74">
        <f t="shared" si="68"/>
        <v>0</v>
      </c>
      <c r="DK74">
        <f t="shared" si="68"/>
        <v>0</v>
      </c>
      <c r="DL74">
        <f t="shared" si="68"/>
        <v>0</v>
      </c>
      <c r="DM74">
        <f t="shared" si="68"/>
        <v>0</v>
      </c>
      <c r="DN74">
        <f t="shared" si="68"/>
        <v>0</v>
      </c>
      <c r="DO74">
        <f t="shared" si="68"/>
        <v>0</v>
      </c>
      <c r="DP74">
        <f t="shared" si="68"/>
        <v>0</v>
      </c>
      <c r="DQ74">
        <f t="shared" si="68"/>
        <v>0</v>
      </c>
      <c r="DR74">
        <f t="shared" si="68"/>
        <v>0</v>
      </c>
      <c r="DS74">
        <f t="shared" si="68"/>
        <v>0</v>
      </c>
      <c r="DT74">
        <f t="shared" si="68"/>
        <v>0</v>
      </c>
      <c r="DU74">
        <f t="shared" si="68"/>
        <v>0</v>
      </c>
      <c r="DV74">
        <f t="shared" si="68"/>
        <v>0</v>
      </c>
      <c r="DW74">
        <f t="shared" si="68"/>
        <v>0</v>
      </c>
      <c r="DX74">
        <f t="shared" si="68"/>
        <v>0</v>
      </c>
      <c r="DY74">
        <f t="shared" ref="DY74:EN89" si="76">IFERROR(IF(INDEX($FM$10:$LH$118,$I74,$FK74-DY$8+1)="",_xlfn.BITXOR(DY73,0),_xlfn.BITXOR(DY73,INDEX($FM$10:$LH$118,$I74,$FK74-DY$8+1))),"")</f>
        <v>0</v>
      </c>
      <c r="DZ74">
        <f t="shared" si="76"/>
        <v>0</v>
      </c>
      <c r="EA74">
        <f t="shared" si="76"/>
        <v>0</v>
      </c>
      <c r="EB74">
        <f t="shared" si="76"/>
        <v>0</v>
      </c>
      <c r="EC74">
        <f t="shared" si="76"/>
        <v>0</v>
      </c>
      <c r="ED74">
        <f t="shared" si="76"/>
        <v>0</v>
      </c>
      <c r="EE74">
        <f t="shared" si="76"/>
        <v>0</v>
      </c>
      <c r="EF74">
        <f t="shared" si="76"/>
        <v>0</v>
      </c>
      <c r="EG74">
        <f t="shared" si="76"/>
        <v>0</v>
      </c>
      <c r="EH74">
        <f t="shared" si="76"/>
        <v>0</v>
      </c>
      <c r="EI74">
        <f t="shared" si="76"/>
        <v>0</v>
      </c>
      <c r="EJ74">
        <f t="shared" si="74"/>
        <v>0</v>
      </c>
      <c r="EK74">
        <f t="shared" si="74"/>
        <v>0</v>
      </c>
      <c r="EL74">
        <f t="shared" si="74"/>
        <v>0</v>
      </c>
      <c r="EM74">
        <f t="shared" si="74"/>
        <v>0</v>
      </c>
      <c r="EN74">
        <f t="shared" si="74"/>
        <v>0</v>
      </c>
      <c r="EO74">
        <f t="shared" si="74"/>
        <v>0</v>
      </c>
      <c r="EP74">
        <f t="shared" si="74"/>
        <v>0</v>
      </c>
      <c r="EQ74">
        <f t="shared" si="74"/>
        <v>0</v>
      </c>
      <c r="ER74">
        <f t="shared" si="74"/>
        <v>0</v>
      </c>
      <c r="ES74">
        <f t="shared" si="74"/>
        <v>0</v>
      </c>
      <c r="ET74">
        <f t="shared" si="74"/>
        <v>0</v>
      </c>
      <c r="EU74">
        <f t="shared" si="74"/>
        <v>0</v>
      </c>
      <c r="EV74">
        <f t="shared" si="74"/>
        <v>0</v>
      </c>
      <c r="EW74">
        <f t="shared" si="73"/>
        <v>0</v>
      </c>
      <c r="EX74">
        <f t="shared" si="73"/>
        <v>0</v>
      </c>
      <c r="EY74">
        <f t="shared" si="73"/>
        <v>0</v>
      </c>
      <c r="EZ74">
        <f t="shared" si="73"/>
        <v>0</v>
      </c>
      <c r="FA74">
        <f t="shared" si="73"/>
        <v>0</v>
      </c>
      <c r="FB74">
        <f t="shared" si="73"/>
        <v>0</v>
      </c>
      <c r="FC74">
        <f t="shared" si="73"/>
        <v>0</v>
      </c>
      <c r="FD74">
        <f t="shared" si="73"/>
        <v>0</v>
      </c>
      <c r="FE74">
        <f t="shared" si="73"/>
        <v>0</v>
      </c>
      <c r="FG74" s="48" t="str">
        <f t="shared" si="27"/>
        <v/>
      </c>
      <c r="FI74" s="1" t="str">
        <f t="shared" ref="FI74:FI118" si="77">IF(INDEX(J74:FE74,1,FJ74)=0,"Y","")</f>
        <v/>
      </c>
      <c r="FJ74">
        <f t="shared" ref="FJ74:FJ118" si="78">IFERROR(MATCH(TRUE,INDEX(J74:FE74=0,),0)+1,0)</f>
        <v>66</v>
      </c>
      <c r="FK74">
        <f>FM8-FJ73+1</f>
        <v>-21</v>
      </c>
      <c r="FM74">
        <f>IF(FM73="","",IF($FI73="Y",0,INDEX(Capacity!$S$3:$T$258,MATCH(MOD(INDEX(Capacity!$V$3:$W$258,MATCH(INDEX($J73:$FE73,1,$FJ73),Capacity!$V$3:$V$258,0),2)+FM$9,255),Capacity!$S$3:$S$258,0),2)))</f>
        <v>67</v>
      </c>
      <c r="FN74">
        <f>IF(FN73="","",IF($FI73="Y",0,INDEX(Capacity!$S$3:$T$258,MATCH(MOD(INDEX(Capacity!$V$3:$W$258,MATCH(INDEX($J73:$FE73,1,$FJ73),Capacity!$V$3:$V$258,0),2)+FN$9,255),Capacity!$S$3:$S$258,0),2)))</f>
        <v>113</v>
      </c>
      <c r="FO74">
        <f>IF(FO73="","",IF($FI73="Y",0,INDEX(Capacity!$S$3:$T$258,MATCH(MOD(INDEX(Capacity!$V$3:$W$258,MATCH(INDEX($J73:$FE73,1,$FJ73),Capacity!$V$3:$V$258,0),2)+FO$9,255),Capacity!$S$3:$S$258,0),2)))</f>
        <v>145</v>
      </c>
      <c r="FP74">
        <f>IF(FP73="","",IF($FI73="Y",0,INDEX(Capacity!$S$3:$T$258,MATCH(MOD(INDEX(Capacity!$V$3:$W$258,MATCH(INDEX($J73:$FE73,1,$FJ73),Capacity!$V$3:$V$258,0),2)+FP$9,255),Capacity!$S$3:$S$258,0),2)))</f>
        <v>168</v>
      </c>
      <c r="FQ74">
        <f>IF(FQ73="","",IF($FI73="Y",0,INDEX(Capacity!$S$3:$T$258,MATCH(MOD(INDEX(Capacity!$V$3:$W$258,MATCH(INDEX($J73:$FE73,1,$FJ73),Capacity!$V$3:$V$258,0),2)+FQ$9,255),Capacity!$S$3:$S$258,0),2)))</f>
        <v>115</v>
      </c>
      <c r="FR74">
        <f>IF(FR73="","",IF($FI73="Y",0,INDEX(Capacity!$S$3:$T$258,MATCH(MOD(INDEX(Capacity!$V$3:$W$258,MATCH(INDEX($J73:$FE73,1,$FJ73),Capacity!$V$3:$V$258,0),2)+FR$9,255),Capacity!$S$3:$S$258,0),2)))</f>
        <v>195</v>
      </c>
      <c r="FS74">
        <f>IF(FS73="","",IF($FI73="Y",0,INDEX(Capacity!$S$3:$T$258,MATCH(MOD(INDEX(Capacity!$V$3:$W$258,MATCH(INDEX($J73:$FE73,1,$FJ73),Capacity!$V$3:$V$258,0),2)+FS$9,255),Capacity!$S$3:$S$258,0),2)))</f>
        <v>252</v>
      </c>
      <c r="FT74">
        <f>IF(FT73="","",IF($FI73="Y",0,INDEX(Capacity!$S$3:$T$258,MATCH(MOD(INDEX(Capacity!$V$3:$W$258,MATCH(INDEX($J73:$FE73,1,$FJ73),Capacity!$V$3:$V$258,0),2)+FT$9,255),Capacity!$S$3:$S$258,0),2)))</f>
        <v>191</v>
      </c>
      <c r="FU74">
        <f>IF(FU73="","",IF($FI73="Y",0,INDEX(Capacity!$S$3:$T$258,MATCH(MOD(INDEX(Capacity!$V$3:$W$258,MATCH(INDEX($J73:$FE73,1,$FJ73),Capacity!$V$3:$V$258,0),2)+FU$9,255),Capacity!$S$3:$S$258,0),2)))</f>
        <v>130</v>
      </c>
      <c r="FV74">
        <f>IF(FV73="","",IF($FI73="Y",0,INDEX(Capacity!$S$3:$T$258,MATCH(MOD(INDEX(Capacity!$V$3:$W$258,MATCH(INDEX($J73:$FE73,1,$FJ73),Capacity!$V$3:$V$258,0),2)+FV$9,255),Capacity!$S$3:$S$258,0),2)))</f>
        <v>46</v>
      </c>
      <c r="FW74">
        <f>IF(FW73="","",IF($FI73="Y",0,INDEX(Capacity!$S$3:$T$258,MATCH(MOD(INDEX(Capacity!$V$3:$W$258,MATCH(INDEX($J73:$FE73,1,$FJ73),Capacity!$V$3:$V$258,0),2)+FW$9,255),Capacity!$S$3:$S$258,0),2)))</f>
        <v>84</v>
      </c>
      <c r="FX74" t="str">
        <f>IF(FX73="","",IF($FI73="Y",0,INDEX(Capacity!$S$3:$T$258,MATCH(MOD(INDEX(Capacity!$V$3:$W$258,MATCH(INDEX($J73:$FE73,1,$FJ73),Capacity!$V$3:$V$258,0),2)+FX$9,255),Capacity!$S$3:$S$258,0),2)))</f>
        <v/>
      </c>
      <c r="FY74" t="str">
        <f>IF(FY73="","",IF($FI73="Y",0,INDEX(Capacity!$S$3:$T$258,MATCH(MOD(INDEX(Capacity!$V$3:$W$258,MATCH(INDEX($J73:$FE73,1,$FJ73),Capacity!$V$3:$V$258,0),2)+FY$9,255),Capacity!$S$3:$S$258,0),2)))</f>
        <v/>
      </c>
      <c r="FZ74" t="str">
        <f>IF(FZ73="","",IF($FI73="Y",0,INDEX(Capacity!$S$3:$T$258,MATCH(MOD(INDEX(Capacity!$V$3:$W$258,MATCH(INDEX($J73:$FE73,1,$FJ73),Capacity!$V$3:$V$258,0),2)+FZ$9,255),Capacity!$S$3:$S$258,0),2)))</f>
        <v/>
      </c>
      <c r="GA74" t="str">
        <f>IF(GA73="","",IF($FI73="Y",0,INDEX(Capacity!$S$3:$T$258,MATCH(MOD(INDEX(Capacity!$V$3:$W$258,MATCH(INDEX($J73:$FE73,1,$FJ73),Capacity!$V$3:$V$258,0),2)+GA$9,255),Capacity!$S$3:$S$258,0),2)))</f>
        <v/>
      </c>
      <c r="GB74" t="str">
        <f>IF(GB73="","",IF($FI73="Y",0,INDEX(Capacity!$S$3:$T$258,MATCH(MOD(INDEX(Capacity!$V$3:$W$258,MATCH(INDEX($J73:$FE73,1,$FJ73),Capacity!$V$3:$V$258,0),2)+GB$9,255),Capacity!$S$3:$S$258,0),2)))</f>
        <v/>
      </c>
      <c r="GC74" t="str">
        <f>IF(GC73="","",IF($FI73="Y",0,INDEX(Capacity!$S$3:$T$258,MATCH(MOD(INDEX(Capacity!$V$3:$W$258,MATCH(INDEX($J73:$FE73,1,$FJ73),Capacity!$V$3:$V$258,0),2)+GC$9,255),Capacity!$S$3:$S$258,0),2)))</f>
        <v/>
      </c>
      <c r="GD74" t="str">
        <f>IF(GD73="","",IF($FI73="Y",0,INDEX(Capacity!$S$3:$T$258,MATCH(MOD(INDEX(Capacity!$V$3:$W$258,MATCH(INDEX($J73:$FE73,1,$FJ73),Capacity!$V$3:$V$258,0),2)+GD$9,255),Capacity!$S$3:$S$258,0),2)))</f>
        <v/>
      </c>
      <c r="GE74" t="str">
        <f>IF(GE73="","",IF($FI73="Y",0,INDEX(Capacity!$S$3:$T$258,MATCH(MOD(INDEX(Capacity!$V$3:$W$258,MATCH(INDEX($J73:$FE73,1,$FJ73),Capacity!$V$3:$V$258,0),2)+GE$9,255),Capacity!$S$3:$S$258,0),2)))</f>
        <v/>
      </c>
      <c r="GF74" t="str">
        <f>IF(GF73="","",IF($FI73="Y",0,INDEX(Capacity!$S$3:$T$258,MATCH(MOD(INDEX(Capacity!$V$3:$W$258,MATCH(INDEX($J73:$FE73,1,$FJ73),Capacity!$V$3:$V$258,0),2)+GF$9,255),Capacity!$S$3:$S$258,0),2)))</f>
        <v/>
      </c>
      <c r="GG74" t="str">
        <f>IF(GG73="","",IF($FI73="Y",0,INDEX(Capacity!$S$3:$T$258,MATCH(MOD(INDEX(Capacity!$V$3:$W$258,MATCH(INDEX($J73:$FE73,1,$FJ73),Capacity!$V$3:$V$258,0),2)+GG$9,255),Capacity!$S$3:$S$258,0),2)))</f>
        <v/>
      </c>
      <c r="GH74" t="str">
        <f>IF(GH73="","",IF($FI73="Y",0,INDEX(Capacity!$S$3:$T$258,MATCH(MOD(INDEX(Capacity!$V$3:$W$258,MATCH(INDEX($J73:$FE73,1,$FJ73),Capacity!$V$3:$V$258,0),2)+GH$9,255),Capacity!$S$3:$S$258,0),2)))</f>
        <v/>
      </c>
      <c r="GI74" t="str">
        <f>IF(GI73="","",IF($FI73="Y",0,INDEX(Capacity!$S$3:$T$258,MATCH(MOD(INDEX(Capacity!$V$3:$W$258,MATCH(INDEX($J73:$FE73,1,$FJ73),Capacity!$V$3:$V$258,0),2)+GI$9,255),Capacity!$S$3:$S$258,0),2)))</f>
        <v/>
      </c>
      <c r="GJ74" t="str">
        <f>IF(GJ73="","",IF($FI73="Y",0,INDEX(Capacity!$S$3:$T$258,MATCH(MOD(INDEX(Capacity!$V$3:$W$258,MATCH(INDEX($J73:$FE73,1,$FJ73),Capacity!$V$3:$V$258,0),2)+GJ$9,255),Capacity!$S$3:$S$258,0),2)))</f>
        <v/>
      </c>
      <c r="GK74" t="str">
        <f>IF(GK73="","",IF($FI73="Y",0,INDEX(Capacity!$S$3:$T$258,MATCH(MOD(INDEX(Capacity!$V$3:$W$258,MATCH(INDEX($J73:$FE73,1,$FJ73),Capacity!$V$3:$V$258,0),2)+GK$9,255),Capacity!$S$3:$S$258,0),2)))</f>
        <v/>
      </c>
      <c r="GL74" t="str">
        <f>IF(GL73="","",IF($FI73="Y",0,INDEX(Capacity!$S$3:$T$258,MATCH(MOD(INDEX(Capacity!$V$3:$W$258,MATCH(INDEX($J73:$FE73,1,$FJ73),Capacity!$V$3:$V$258,0),2)+GL$9,255),Capacity!$S$3:$S$258,0),2)))</f>
        <v/>
      </c>
      <c r="GM74" t="str">
        <f>IF(GM73="","",IF($FI73="Y",0,INDEX(Capacity!$S$3:$T$258,MATCH(MOD(INDEX(Capacity!$V$3:$W$258,MATCH(INDEX($J73:$FE73,1,$FJ73),Capacity!$V$3:$V$258,0),2)+GM$9,255),Capacity!$S$3:$S$258,0),2)))</f>
        <v/>
      </c>
      <c r="GN74" t="str">
        <f>IF(GN73="","",IF($FI73="Y",0,INDEX(Capacity!$S$3:$T$258,MATCH(MOD(INDEX(Capacity!$V$3:$W$258,MATCH(INDEX($J73:$FE73,1,$FJ73),Capacity!$V$3:$V$258,0),2)+GN$9,255),Capacity!$S$3:$S$258,0),2)))</f>
        <v/>
      </c>
      <c r="GO74" t="str">
        <f>IF(GO73="","",IF($FI73="Y",0,INDEX(Capacity!$S$3:$T$258,MATCH(MOD(INDEX(Capacity!$V$3:$W$258,MATCH(INDEX($J73:$FE73,1,$FJ73),Capacity!$V$3:$V$258,0),2)+GO$9,255),Capacity!$S$3:$S$258,0),2)))</f>
        <v/>
      </c>
      <c r="GP74" t="str">
        <f>IF(GP73="","",IF($FI73="Y",0,INDEX(Capacity!$S$3:$T$258,MATCH(MOD(INDEX(Capacity!$V$3:$W$258,MATCH(INDEX($J73:$FE73,1,$FJ73),Capacity!$V$3:$V$258,0),2)+GP$9,255),Capacity!$S$3:$S$258,0),2)))</f>
        <v/>
      </c>
      <c r="GQ74" t="str">
        <f>IF(GQ73="","",IF($FI73="Y",0,INDEX(Capacity!$S$3:$T$258,MATCH(MOD(INDEX(Capacity!$V$3:$W$258,MATCH(INDEX($J73:$FE73,1,$FJ73),Capacity!$V$3:$V$258,0),2)+GQ$9,255),Capacity!$S$3:$S$258,0),2)))</f>
        <v/>
      </c>
      <c r="GR74" t="str">
        <f>IF(GR73="","",IF($FI73="Y",0,INDEX(Capacity!$S$3:$T$258,MATCH(MOD(INDEX(Capacity!$V$3:$W$258,MATCH(INDEX($J73:$FE73,1,$FJ73),Capacity!$V$3:$V$258,0),2)+GR$9,255),Capacity!$S$3:$S$258,0),2)))</f>
        <v/>
      </c>
      <c r="GS74" t="str">
        <f>IF(GS73="","",IF($FI73="Y",0,INDEX(Capacity!$S$3:$T$258,MATCH(MOD(INDEX(Capacity!$V$3:$W$258,MATCH(INDEX($J73:$FE73,1,$FJ73),Capacity!$V$3:$V$258,0),2)+GS$9,255),Capacity!$S$3:$S$258,0),2)))</f>
        <v/>
      </c>
      <c r="GT74" t="str">
        <f>IF(GT73="","",IF($FI73="Y",0,INDEX(Capacity!$S$3:$T$258,MATCH(MOD(INDEX(Capacity!$V$3:$W$258,MATCH(INDEX($J73:$FE73,1,$FJ73),Capacity!$V$3:$V$258,0),2)+GT$9,255),Capacity!$S$3:$S$258,0),2)))</f>
        <v/>
      </c>
      <c r="GU74" t="str">
        <f>IF(GU73="","",IF($FI73="Y",0,INDEX(Capacity!$S$3:$T$258,MATCH(MOD(INDEX(Capacity!$V$3:$W$258,MATCH(INDEX($J73:$FE73,1,$FJ73),Capacity!$V$3:$V$258,0),2)+GU$9,255),Capacity!$S$3:$S$258,0),2)))</f>
        <v/>
      </c>
      <c r="GV74" t="str">
        <f>IF(GV73="","",IF($FI73="Y",0,INDEX(Capacity!$S$3:$T$258,MATCH(MOD(INDEX(Capacity!$V$3:$W$258,MATCH(INDEX($J73:$FE73,1,$FJ73),Capacity!$V$3:$V$258,0),2)+GV$9,255),Capacity!$S$3:$S$258,0),2)))</f>
        <v/>
      </c>
      <c r="GW74" t="str">
        <f>IF(GW73="","",IF($FI73="Y",0,INDEX(Capacity!$S$3:$T$258,MATCH(MOD(INDEX(Capacity!$V$3:$W$258,MATCH(INDEX($J73:$FE73,1,$FJ73),Capacity!$V$3:$V$258,0),2)+GW$9,255),Capacity!$S$3:$S$258,0),2)))</f>
        <v/>
      </c>
      <c r="GX74" t="str">
        <f>IF(GX73="","",IF($FI73="Y",0,INDEX(Capacity!$S$3:$T$258,MATCH(MOD(INDEX(Capacity!$V$3:$W$258,MATCH(INDEX($J73:$FE73,1,$FJ73),Capacity!$V$3:$V$258,0),2)+GX$9,255),Capacity!$S$3:$S$258,0),2)))</f>
        <v/>
      </c>
      <c r="GY74" t="str">
        <f>IF(GY73="","",IF($FI73="Y",0,INDEX(Capacity!$S$3:$T$258,MATCH(MOD(INDEX(Capacity!$V$3:$W$258,MATCH(INDEX($J73:$FE73,1,$FJ73),Capacity!$V$3:$V$258,0),2)+GY$9,255),Capacity!$S$3:$S$258,0),2)))</f>
        <v/>
      </c>
      <c r="GZ74" t="str">
        <f>IF(GZ73="","",IF($FI73="Y",0,INDEX(Capacity!$S$3:$T$258,MATCH(MOD(INDEX(Capacity!$V$3:$W$258,MATCH(INDEX($J73:$FE73,1,$FJ73),Capacity!$V$3:$V$258,0),2)+GZ$9,255),Capacity!$S$3:$S$258,0),2)))</f>
        <v/>
      </c>
      <c r="HA74" t="str">
        <f>IF(HA73="","",IF($FI73="Y",0,INDEX(Capacity!$S$3:$T$258,MATCH(MOD(INDEX(Capacity!$V$3:$W$258,MATCH(INDEX($J73:$FE73,1,$FJ73),Capacity!$V$3:$V$258,0),2)+HA$9,255),Capacity!$S$3:$S$258,0),2)))</f>
        <v/>
      </c>
      <c r="HB74" t="str">
        <f>IF(HB73="","",IF($FI73="Y",0,INDEX(Capacity!$S$3:$T$258,MATCH(MOD(INDEX(Capacity!$V$3:$W$258,MATCH(INDEX($J73:$FE73,1,$FJ73),Capacity!$V$3:$V$258,0),2)+HB$9,255),Capacity!$S$3:$S$258,0),2)))</f>
        <v/>
      </c>
      <c r="HC74" t="str">
        <f>IF(HC73="","",IF($FI73="Y",0,INDEX(Capacity!$S$3:$T$258,MATCH(MOD(INDEX(Capacity!$V$3:$W$258,MATCH(INDEX($J73:$FE73,1,$FJ73),Capacity!$V$3:$V$258,0),2)+HC$9,255),Capacity!$S$3:$S$258,0),2)))</f>
        <v/>
      </c>
      <c r="HD74" t="str">
        <f>IF(HD73="","",IF($FI73="Y",0,INDEX(Capacity!$S$3:$T$258,MATCH(MOD(INDEX(Capacity!$V$3:$W$258,MATCH(INDEX($J73:$FE73,1,$FJ73),Capacity!$V$3:$V$258,0),2)+HD$9,255),Capacity!$S$3:$S$258,0),2)))</f>
        <v/>
      </c>
      <c r="HE74" t="str">
        <f>IF(HE73="","",IF($FI73="Y",0,INDEX(Capacity!$S$3:$T$258,MATCH(MOD(INDEX(Capacity!$V$3:$W$258,MATCH(INDEX($J73:$FE73,1,$FJ73),Capacity!$V$3:$V$258,0),2)+HE$9,255),Capacity!$S$3:$S$258,0),2)))</f>
        <v/>
      </c>
      <c r="HF74" t="str">
        <f>IF(HF73="","",IF($FI73="Y",0,INDEX(Capacity!$S$3:$T$258,MATCH(MOD(INDEX(Capacity!$V$3:$W$258,MATCH(INDEX($J73:$FE73,1,$FJ73),Capacity!$V$3:$V$258,0),2)+HF$9,255),Capacity!$S$3:$S$258,0),2)))</f>
        <v/>
      </c>
      <c r="HG74" t="str">
        <f>IF(HG73="","",IF($FI73="Y",0,INDEX(Capacity!$S$3:$T$258,MATCH(MOD(INDEX(Capacity!$V$3:$W$258,MATCH(INDEX($J73:$FE73,1,$FJ73),Capacity!$V$3:$V$258,0),2)+HG$9,255),Capacity!$S$3:$S$258,0),2)))</f>
        <v/>
      </c>
      <c r="HH74" t="str">
        <f>IF(HH73="","",IF($FI73="Y",0,INDEX(Capacity!$S$3:$T$258,MATCH(MOD(INDEX(Capacity!$V$3:$W$258,MATCH(INDEX($J73:$FE73,1,$FJ73),Capacity!$V$3:$V$258,0),2)+HH$9,255),Capacity!$S$3:$S$258,0),2)))</f>
        <v/>
      </c>
      <c r="HI74" t="str">
        <f>IF(HI73="","",IF($FI73="Y",0,INDEX(Capacity!$S$3:$T$258,MATCH(MOD(INDEX(Capacity!$V$3:$W$258,MATCH(INDEX($J73:$FE73,1,$FJ73),Capacity!$V$3:$V$258,0),2)+HI$9,255),Capacity!$S$3:$S$258,0),2)))</f>
        <v/>
      </c>
      <c r="HJ74" t="str">
        <f>IF(HJ73="","",IF($FI73="Y",0,INDEX(Capacity!$S$3:$T$258,MATCH(MOD(INDEX(Capacity!$V$3:$W$258,MATCH(INDEX($J73:$FE73,1,$FJ73),Capacity!$V$3:$V$258,0),2)+HJ$9,255),Capacity!$S$3:$S$258,0),2)))</f>
        <v/>
      </c>
      <c r="HK74" t="str">
        <f>IF(HK73="","",IF($FI73="Y",0,INDEX(Capacity!$S$3:$T$258,MATCH(MOD(INDEX(Capacity!$V$3:$W$258,MATCH(INDEX($J73:$FE73,1,$FJ73),Capacity!$V$3:$V$258,0),2)+HK$9,255),Capacity!$S$3:$S$258,0),2)))</f>
        <v/>
      </c>
      <c r="HL74" t="str">
        <f>IF(HL73="","",IF($FI73="Y",0,INDEX(Capacity!$S$3:$T$258,MATCH(MOD(INDEX(Capacity!$V$3:$W$258,MATCH(INDEX($J73:$FE73,1,$FJ73),Capacity!$V$3:$V$258,0),2)+HL$9,255),Capacity!$S$3:$S$258,0),2)))</f>
        <v/>
      </c>
      <c r="HM74" t="str">
        <f>IF(HM73="","",IF($FI73="Y",0,INDEX(Capacity!$S$3:$T$258,MATCH(MOD(INDEX(Capacity!$V$3:$W$258,MATCH(INDEX($J73:$FE73,1,$FJ73),Capacity!$V$3:$V$258,0),2)+HM$9,255),Capacity!$S$3:$S$258,0),2)))</f>
        <v/>
      </c>
      <c r="HN74" t="str">
        <f>IF(HN73="","",IF($FI73="Y",0,INDEX(Capacity!$S$3:$T$258,MATCH(MOD(INDEX(Capacity!$V$3:$W$258,MATCH(INDEX($J73:$FE73,1,$FJ73),Capacity!$V$3:$V$258,0),2)+HN$9,255),Capacity!$S$3:$S$258,0),2)))</f>
        <v/>
      </c>
      <c r="HO74" t="str">
        <f>IF(HO73="","",IF($FI73="Y",0,INDEX(Capacity!$S$3:$T$258,MATCH(MOD(INDEX(Capacity!$V$3:$W$258,MATCH(INDEX($J73:$FE73,1,$FJ73),Capacity!$V$3:$V$258,0),2)+HO$9,255),Capacity!$S$3:$S$258,0),2)))</f>
        <v/>
      </c>
      <c r="HP74" t="str">
        <f>IF(HP73="","",IF($FI73="Y",0,INDEX(Capacity!$S$3:$T$258,MATCH(MOD(INDEX(Capacity!$V$3:$W$258,MATCH(INDEX($J73:$FE73,1,$FJ73),Capacity!$V$3:$V$258,0),2)+HP$9,255),Capacity!$S$3:$S$258,0),2)))</f>
        <v/>
      </c>
      <c r="HQ74" t="str">
        <f>IF(HQ73="","",IF($FI73="Y",0,INDEX(Capacity!$S$3:$T$258,MATCH(MOD(INDEX(Capacity!$V$3:$W$258,MATCH(INDEX($J73:$FE73,1,$FJ73),Capacity!$V$3:$V$258,0),2)+HQ$9,255),Capacity!$S$3:$S$258,0),2)))</f>
        <v/>
      </c>
      <c r="HR74" t="str">
        <f>IF(HR73="","",IF($FI73="Y",0,INDEX(Capacity!$S$3:$T$258,MATCH(MOD(INDEX(Capacity!$V$3:$W$258,MATCH(INDEX($J73:$FE73,1,$FJ73),Capacity!$V$3:$V$258,0),2)+HR$9,255),Capacity!$S$3:$S$258,0),2)))</f>
        <v/>
      </c>
      <c r="HS74" t="str">
        <f>IF(HS73="","",IF($FI73="Y",0,INDEX(Capacity!$S$3:$T$258,MATCH(MOD(INDEX(Capacity!$V$3:$W$258,MATCH(INDEX($J73:$FE73,1,$FJ73),Capacity!$V$3:$V$258,0),2)+HS$9,255),Capacity!$S$3:$S$258,0),2)))</f>
        <v/>
      </c>
      <c r="HT74" t="str">
        <f>IF(HT73="","",IF($FI73="Y",0,INDEX(Capacity!$S$3:$T$258,MATCH(MOD(INDEX(Capacity!$V$3:$W$258,MATCH(INDEX($J73:$FE73,1,$FJ73),Capacity!$V$3:$V$258,0),2)+HT$9,255),Capacity!$S$3:$S$258,0),2)))</f>
        <v/>
      </c>
      <c r="HU74" t="str">
        <f>IF(HU73="","",IF($FI73="Y",0,INDEX(Capacity!$S$3:$T$258,MATCH(MOD(INDEX(Capacity!$V$3:$W$258,MATCH(INDEX($J73:$FE73,1,$FJ73),Capacity!$V$3:$V$258,0),2)+HU$9,255),Capacity!$S$3:$S$258,0),2)))</f>
        <v/>
      </c>
      <c r="HV74" t="str">
        <f>IF(HV73="","",IF($FI73="Y",0,INDEX(Capacity!$S$3:$T$258,MATCH(MOD(INDEX(Capacity!$V$3:$W$258,MATCH(INDEX($J73:$FE73,1,$FJ73),Capacity!$V$3:$V$258,0),2)+HV$9,255),Capacity!$S$3:$S$258,0),2)))</f>
        <v/>
      </c>
      <c r="HW74" t="str">
        <f>IF(HW73="","",IF($FI73="Y",0,INDEX(Capacity!$S$3:$T$258,MATCH(MOD(INDEX(Capacity!$V$3:$W$258,MATCH(INDEX($J73:$FE73,1,$FJ73),Capacity!$V$3:$V$258,0),2)+HW$9,255),Capacity!$S$3:$S$258,0),2)))</f>
        <v/>
      </c>
      <c r="HX74" t="str">
        <f>IF(HX73="","",IF($FI73="Y",0,INDEX(Capacity!$S$3:$T$258,MATCH(MOD(INDEX(Capacity!$V$3:$W$258,MATCH(INDEX($J73:$FE73,1,$FJ73),Capacity!$V$3:$V$258,0),2)+HX$9,255),Capacity!$S$3:$S$258,0),2)))</f>
        <v/>
      </c>
      <c r="HY74" t="str">
        <f>IF(HY73="","",IF($FI73="Y",0,INDEX(Capacity!$S$3:$T$258,MATCH(MOD(INDEX(Capacity!$V$3:$W$258,MATCH(INDEX($J73:$FE73,1,$FJ73),Capacity!$V$3:$V$258,0),2)+HY$9,255),Capacity!$S$3:$S$258,0),2)))</f>
        <v/>
      </c>
      <c r="HZ74" t="str">
        <f>IF(HZ73="","",IF($FI73="Y",0,INDEX(Capacity!$S$3:$T$258,MATCH(MOD(INDEX(Capacity!$V$3:$W$258,MATCH(INDEX($J73:$FE73,1,$FJ73),Capacity!$V$3:$V$258,0),2)+HZ$9,255),Capacity!$S$3:$S$258,0),2)))</f>
        <v/>
      </c>
      <c r="IA74" t="str">
        <f>IF(IA73="","",IF($FI73="Y",0,INDEX(Capacity!$S$3:$T$258,MATCH(MOD(INDEX(Capacity!$V$3:$W$258,MATCH(INDEX($J73:$FE73,1,$FJ73),Capacity!$V$3:$V$258,0),2)+IA$9,255),Capacity!$S$3:$S$258,0),2)))</f>
        <v/>
      </c>
      <c r="IB74" t="str">
        <f>IF(IB73="","",IF($FI73="Y",0,INDEX(Capacity!$S$3:$T$258,MATCH(MOD(INDEX(Capacity!$V$3:$W$258,MATCH(INDEX($J73:$FE73,1,$FJ73),Capacity!$V$3:$V$258,0),2)+IB$9,255),Capacity!$S$3:$S$258,0),2)))</f>
        <v/>
      </c>
      <c r="IC74" t="str">
        <f>IF(IC73="","",IF($FI73="Y",0,INDEX(Capacity!$S$3:$T$258,MATCH(MOD(INDEX(Capacity!$V$3:$W$258,MATCH(INDEX($J73:$FE73,1,$FJ73),Capacity!$V$3:$V$258,0),2)+IC$9,255),Capacity!$S$3:$S$258,0),2)))</f>
        <v/>
      </c>
      <c r="ID74" t="str">
        <f>IF(ID73="","",IF($FI73="Y",0,INDEX(Capacity!$S$3:$T$258,MATCH(MOD(INDEX(Capacity!$V$3:$W$258,MATCH(INDEX($J73:$FE73,1,$FJ73),Capacity!$V$3:$V$258,0),2)+ID$9,255),Capacity!$S$3:$S$258,0),2)))</f>
        <v/>
      </c>
      <c r="IE74" t="str">
        <f>IF(IE73="","",IF($FI73="Y",0,INDEX(Capacity!$S$3:$T$258,MATCH(MOD(INDEX(Capacity!$V$3:$W$258,MATCH(INDEX($J73:$FE73,1,$FJ73),Capacity!$V$3:$V$258,0),2)+IE$9,255),Capacity!$S$3:$S$258,0),2)))</f>
        <v/>
      </c>
      <c r="IF74" t="str">
        <f>IF(IF73="","",IF($FI73="Y",0,INDEX(Capacity!$S$3:$T$258,MATCH(MOD(INDEX(Capacity!$V$3:$W$258,MATCH(INDEX($J73:$FE73,1,$FJ73),Capacity!$V$3:$V$258,0),2)+IF$9,255),Capacity!$S$3:$S$258,0),2)))</f>
        <v/>
      </c>
      <c r="IG74" t="str">
        <f>IF(IG73="","",IF($FI73="Y",0,INDEX(Capacity!$S$3:$T$258,MATCH(MOD(INDEX(Capacity!$V$3:$W$258,MATCH(INDEX($J73:$FE73,1,$FJ73),Capacity!$V$3:$V$258,0),2)+IG$9,255),Capacity!$S$3:$S$258,0),2)))</f>
        <v/>
      </c>
      <c r="IH74" t="str">
        <f>IF(IH73="","",IF($FI73="Y",0,INDEX(Capacity!$S$3:$T$258,MATCH(MOD(INDEX(Capacity!$V$3:$W$258,MATCH(INDEX($J73:$FE73,1,$FJ73),Capacity!$V$3:$V$258,0),2)+IH$9,255),Capacity!$S$3:$S$258,0),2)))</f>
        <v/>
      </c>
      <c r="II74" t="str">
        <f>IF(II73="","",IF($FI73="Y",0,INDEX(Capacity!$S$3:$T$258,MATCH(MOD(INDEX(Capacity!$V$3:$W$258,MATCH(INDEX($J73:$FE73,1,$FJ73),Capacity!$V$3:$V$258,0),2)+II$9,255),Capacity!$S$3:$S$258,0),2)))</f>
        <v/>
      </c>
      <c r="IJ74" t="str">
        <f>IF(IJ73="","",IF($FI73="Y",0,INDEX(Capacity!$S$3:$T$258,MATCH(MOD(INDEX(Capacity!$V$3:$W$258,MATCH(INDEX($J73:$FE73,1,$FJ73),Capacity!$V$3:$V$258,0),2)+IJ$9,255),Capacity!$S$3:$S$258,0),2)))</f>
        <v/>
      </c>
      <c r="IK74" t="str">
        <f>IF(IK73="","",IF($FI73="Y",0,INDEX(Capacity!$S$3:$T$258,MATCH(MOD(INDEX(Capacity!$V$3:$W$258,MATCH(INDEX($J73:$FE73,1,$FJ73),Capacity!$V$3:$V$258,0),2)+IK$9,255),Capacity!$S$3:$S$258,0),2)))</f>
        <v/>
      </c>
      <c r="IL74" t="str">
        <f>IF(IL73="","",IF($FI73="Y",0,INDEX(Capacity!$S$3:$T$258,MATCH(MOD(INDEX(Capacity!$V$3:$W$258,MATCH(INDEX($J73:$FE73,1,$FJ73),Capacity!$V$3:$V$258,0),2)+IL$9,255),Capacity!$S$3:$S$258,0),2)))</f>
        <v/>
      </c>
      <c r="IM74" t="str">
        <f>IF(IM73="","",IF($FI73="Y",0,INDEX(Capacity!$S$3:$T$258,MATCH(MOD(INDEX(Capacity!$V$3:$W$258,MATCH(INDEX($J73:$FE73,1,$FJ73),Capacity!$V$3:$V$258,0),2)+IM$9,255),Capacity!$S$3:$S$258,0),2)))</f>
        <v/>
      </c>
      <c r="IN74" t="str">
        <f>IF(IN73="","",IF($FI73="Y",0,INDEX(Capacity!$S$3:$T$258,MATCH(MOD(INDEX(Capacity!$V$3:$W$258,MATCH(INDEX($J73:$FE73,1,$FJ73),Capacity!$V$3:$V$258,0),2)+IN$9,255),Capacity!$S$3:$S$258,0),2)))</f>
        <v/>
      </c>
      <c r="IO74" t="str">
        <f>IF(IO73="","",IF($FI73="Y",0,INDEX(Capacity!$S$3:$T$258,MATCH(MOD(INDEX(Capacity!$V$3:$W$258,MATCH(INDEX($J73:$FE73,1,$FJ73),Capacity!$V$3:$V$258,0),2)+IO$9,255),Capacity!$S$3:$S$258,0),2)))</f>
        <v/>
      </c>
      <c r="IP74" t="str">
        <f>IF(IP73="","",IF($FI73="Y",0,INDEX(Capacity!$S$3:$T$258,MATCH(MOD(INDEX(Capacity!$V$3:$W$258,MATCH(INDEX($J73:$FE73,1,$FJ73),Capacity!$V$3:$V$258,0),2)+IP$9,255),Capacity!$S$3:$S$258,0),2)))</f>
        <v/>
      </c>
      <c r="IQ74" t="str">
        <f>IF(IQ73="","",IF($FI73="Y",0,INDEX(Capacity!$S$3:$T$258,MATCH(MOD(INDEX(Capacity!$V$3:$W$258,MATCH(INDEX($J73:$FE73,1,$FJ73),Capacity!$V$3:$V$258,0),2)+IQ$9,255),Capacity!$S$3:$S$258,0),2)))</f>
        <v/>
      </c>
      <c r="IR74" t="str">
        <f>IF(IR73="","",IF($FI73="Y",0,INDEX(Capacity!$S$3:$T$258,MATCH(MOD(INDEX(Capacity!$V$3:$W$258,MATCH(INDEX($J73:$FE73,1,$FJ73),Capacity!$V$3:$V$258,0),2)+IR$9,255),Capacity!$S$3:$S$258,0),2)))</f>
        <v/>
      </c>
      <c r="IS74" t="str">
        <f>IF(IS73="","",IF($FI73="Y",0,INDEX(Capacity!$S$3:$T$258,MATCH(MOD(INDEX(Capacity!$V$3:$W$258,MATCH(INDEX($J73:$FE73,1,$FJ73),Capacity!$V$3:$V$258,0),2)+IS$9,255),Capacity!$S$3:$S$258,0),2)))</f>
        <v/>
      </c>
      <c r="IT74" t="str">
        <f>IF(IT73="","",IF($FI73="Y",0,INDEX(Capacity!$S$3:$T$258,MATCH(MOD(INDEX(Capacity!$V$3:$W$258,MATCH(INDEX($J73:$FE73,1,$FJ73),Capacity!$V$3:$V$258,0),2)+IT$9,255),Capacity!$S$3:$S$258,0),2)))</f>
        <v/>
      </c>
      <c r="IU74" t="str">
        <f>IF(IU73="","",IF($FI73="Y",0,INDEX(Capacity!$S$3:$T$258,MATCH(MOD(INDEX(Capacity!$V$3:$W$258,MATCH(INDEX($J73:$FE73,1,$FJ73),Capacity!$V$3:$V$258,0),2)+IU$9,255),Capacity!$S$3:$S$258,0),2)))</f>
        <v/>
      </c>
      <c r="IV74" t="str">
        <f>IF(IV73="","",IF($FI73="Y",0,INDEX(Capacity!$S$3:$T$258,MATCH(MOD(INDEX(Capacity!$V$3:$W$258,MATCH(INDEX($J73:$FE73,1,$FJ73),Capacity!$V$3:$V$258,0),2)+IV$9,255),Capacity!$S$3:$S$258,0),2)))</f>
        <v/>
      </c>
      <c r="IW74" t="str">
        <f>IF(IW73="","",IF($FI73="Y",0,INDEX(Capacity!$S$3:$T$258,MATCH(MOD(INDEX(Capacity!$V$3:$W$258,MATCH(INDEX($J73:$FE73,1,$FJ73),Capacity!$V$3:$V$258,0),2)+IW$9,255),Capacity!$S$3:$S$258,0),2)))</f>
        <v/>
      </c>
      <c r="IX74" t="str">
        <f>IF(IX73="","",IF($FI73="Y",0,INDEX(Capacity!$S$3:$T$258,MATCH(MOD(INDEX(Capacity!$V$3:$W$258,MATCH(INDEX($J73:$FE73,1,$FJ73),Capacity!$V$3:$V$258,0),2)+IX$9,255),Capacity!$S$3:$S$258,0),2)))</f>
        <v/>
      </c>
      <c r="IY74" t="str">
        <f>IF(IY73="","",IF($FI73="Y",0,INDEX(Capacity!$S$3:$T$258,MATCH(MOD(INDEX(Capacity!$V$3:$W$258,MATCH(INDEX($J73:$FE73,1,$FJ73),Capacity!$V$3:$V$258,0),2)+IY$9,255),Capacity!$S$3:$S$258,0),2)))</f>
        <v/>
      </c>
      <c r="IZ74" t="str">
        <f>IF(IZ73="","",IF($FI73="Y",0,INDEX(Capacity!$S$3:$T$258,MATCH(MOD(INDEX(Capacity!$V$3:$W$258,MATCH(INDEX($J73:$FE73,1,$FJ73),Capacity!$V$3:$V$258,0),2)+IZ$9,255),Capacity!$S$3:$S$258,0),2)))</f>
        <v/>
      </c>
      <c r="JA74" t="str">
        <f>IF(JA73="","",IF($FI73="Y",0,INDEX(Capacity!$S$3:$T$258,MATCH(MOD(INDEX(Capacity!$V$3:$W$258,MATCH(INDEX($J73:$FE73,1,$FJ73),Capacity!$V$3:$V$258,0),2)+JA$9,255),Capacity!$S$3:$S$258,0),2)))</f>
        <v/>
      </c>
      <c r="JB74" t="str">
        <f>IF(JB73="","",IF($FI73="Y",0,INDEX(Capacity!$S$3:$T$258,MATCH(MOD(INDEX(Capacity!$V$3:$W$258,MATCH(INDEX($J73:$FE73,1,$FJ73),Capacity!$V$3:$V$258,0),2)+JB$9,255),Capacity!$S$3:$S$258,0),2)))</f>
        <v/>
      </c>
      <c r="JC74" t="str">
        <f>IF(JC73="","",IF($FI73="Y",0,INDEX(Capacity!$S$3:$T$258,MATCH(MOD(INDEX(Capacity!$V$3:$W$258,MATCH(INDEX($J73:$FE73,1,$FJ73),Capacity!$V$3:$V$258,0),2)+JC$9,255),Capacity!$S$3:$S$258,0),2)))</f>
        <v/>
      </c>
      <c r="JD74" t="str">
        <f>IF(JD73="","",IF($FI73="Y",0,INDEX(Capacity!$S$3:$T$258,MATCH(MOD(INDEX(Capacity!$V$3:$W$258,MATCH(INDEX($J73:$FE73,1,$FJ73),Capacity!$V$3:$V$258,0),2)+JD$9,255),Capacity!$S$3:$S$258,0),2)))</f>
        <v/>
      </c>
      <c r="JE74" t="str">
        <f>IF(JE73="","",IF($FI73="Y",0,INDEX(Capacity!$S$3:$T$258,MATCH(MOD(INDEX(Capacity!$V$3:$W$258,MATCH(INDEX($J73:$FE73,1,$FJ73),Capacity!$V$3:$V$258,0),2)+JE$9,255),Capacity!$S$3:$S$258,0),2)))</f>
        <v/>
      </c>
      <c r="JF74" t="str">
        <f>IF(JF73="","",IF($FI73="Y",0,INDEX(Capacity!$S$3:$T$258,MATCH(MOD(INDEX(Capacity!$V$3:$W$258,MATCH(INDEX($J73:$FE73,1,$FJ73),Capacity!$V$3:$V$258,0),2)+JF$9,255),Capacity!$S$3:$S$258,0),2)))</f>
        <v/>
      </c>
      <c r="JG74" t="str">
        <f>IF(JG73="","",IF($FI73="Y",0,INDEX(Capacity!$S$3:$T$258,MATCH(MOD(INDEX(Capacity!$V$3:$W$258,MATCH(INDEX($J73:$FE73,1,$FJ73),Capacity!$V$3:$V$258,0),2)+JG$9,255),Capacity!$S$3:$S$258,0),2)))</f>
        <v/>
      </c>
      <c r="JH74" t="str">
        <f>IF(JH73="","",IF($FI73="Y",0,INDEX(Capacity!$S$3:$T$258,MATCH(MOD(INDEX(Capacity!$V$3:$W$258,MATCH(INDEX($J73:$FE73,1,$FJ73),Capacity!$V$3:$V$258,0),2)+JH$9,255),Capacity!$S$3:$S$258,0),2)))</f>
        <v/>
      </c>
      <c r="JI74" t="str">
        <f>IF(JI73="","",IF($FI73="Y",0,INDEX(Capacity!$S$3:$T$258,MATCH(MOD(INDEX(Capacity!$V$3:$W$258,MATCH(INDEX($J73:$FE73,1,$FJ73),Capacity!$V$3:$V$258,0),2)+JI$9,255),Capacity!$S$3:$S$258,0),2)))</f>
        <v/>
      </c>
      <c r="JJ74" t="str">
        <f>IF(JJ73="","",IF($FI73="Y",0,INDEX(Capacity!$S$3:$T$258,MATCH(MOD(INDEX(Capacity!$V$3:$W$258,MATCH(INDEX($J73:$FE73,1,$FJ73),Capacity!$V$3:$V$258,0),2)+JJ$9,255),Capacity!$S$3:$S$258,0),2)))</f>
        <v/>
      </c>
      <c r="JK74" t="str">
        <f>IF(JK73="","",IF($FI73="Y",0,INDEX(Capacity!$S$3:$T$258,MATCH(MOD(INDEX(Capacity!$V$3:$W$258,MATCH(INDEX($J73:$FE73,1,$FJ73),Capacity!$V$3:$V$258,0),2)+JK$9,255),Capacity!$S$3:$S$258,0),2)))</f>
        <v/>
      </c>
      <c r="JL74" t="str">
        <f>IF(JL73="","",IF($FI73="Y",0,INDEX(Capacity!$S$3:$T$258,MATCH(MOD(INDEX(Capacity!$V$3:$W$258,MATCH(INDEX($J73:$FE73,1,$FJ73),Capacity!$V$3:$V$258,0),2)+JL$9,255),Capacity!$S$3:$S$258,0),2)))</f>
        <v/>
      </c>
      <c r="JM74" t="str">
        <f>IF(JM73="","",IF($FI73="Y",0,INDEX(Capacity!$S$3:$T$258,MATCH(MOD(INDEX(Capacity!$V$3:$W$258,MATCH(INDEX($J73:$FE73,1,$FJ73),Capacity!$V$3:$V$258,0),2)+JM$9,255),Capacity!$S$3:$S$258,0),2)))</f>
        <v/>
      </c>
      <c r="JN74" t="str">
        <f>IF(JN73="","",IF($FI73="Y",0,INDEX(Capacity!$S$3:$T$258,MATCH(MOD(INDEX(Capacity!$V$3:$W$258,MATCH(INDEX($J73:$FE73,1,$FJ73),Capacity!$V$3:$V$258,0),2)+JN$9,255),Capacity!$S$3:$S$258,0),2)))</f>
        <v/>
      </c>
      <c r="JO74" t="str">
        <f>IF(JO73="","",IF($FI73="Y",0,INDEX(Capacity!$S$3:$T$258,MATCH(MOD(INDEX(Capacity!$V$3:$W$258,MATCH(INDEX($J73:$FE73,1,$FJ73),Capacity!$V$3:$V$258,0),2)+JO$9,255),Capacity!$S$3:$S$258,0),2)))</f>
        <v/>
      </c>
      <c r="JP74" t="str">
        <f>IF(JP73="","",IF($FI73="Y",0,INDEX(Capacity!$S$3:$T$258,MATCH(MOD(INDEX(Capacity!$V$3:$W$258,MATCH(INDEX($J73:$FE73,1,$FJ73),Capacity!$V$3:$V$258,0),2)+JP$9,255),Capacity!$S$3:$S$258,0),2)))</f>
        <v/>
      </c>
      <c r="JQ74" t="str">
        <f>IF(JQ73="","",IF($FI73="Y",0,INDEX(Capacity!$S$3:$T$258,MATCH(MOD(INDEX(Capacity!$V$3:$W$258,MATCH(INDEX($J73:$FE73,1,$FJ73),Capacity!$V$3:$V$258,0),2)+JQ$9,255),Capacity!$S$3:$S$258,0),2)))</f>
        <v/>
      </c>
      <c r="JR74" t="str">
        <f>IF(JR73="","",IF($FI73="Y",0,INDEX(Capacity!$S$3:$T$258,MATCH(MOD(INDEX(Capacity!$V$3:$W$258,MATCH(INDEX($J73:$FE73,1,$FJ73),Capacity!$V$3:$V$258,0),2)+JR$9,255),Capacity!$S$3:$S$258,0),2)))</f>
        <v/>
      </c>
      <c r="JS74" t="str">
        <f>IF(JS73="","",IF($FI73="Y",0,INDEX(Capacity!$S$3:$T$258,MATCH(MOD(INDEX(Capacity!$V$3:$W$258,MATCH(INDEX($J73:$FE73,1,$FJ73),Capacity!$V$3:$V$258,0),2)+JS$9,255),Capacity!$S$3:$S$258,0),2)))</f>
        <v/>
      </c>
      <c r="JT74" t="str">
        <f>IF(JT73="","",IF($FI73="Y",0,INDEX(Capacity!$S$3:$T$258,MATCH(MOD(INDEX(Capacity!$V$3:$W$258,MATCH(INDEX($J73:$FE73,1,$FJ73),Capacity!$V$3:$V$258,0),2)+JT$9,255),Capacity!$S$3:$S$258,0),2)))</f>
        <v/>
      </c>
      <c r="JU74" t="str">
        <f>IF(JU73="","",IF($FI73="Y",0,INDEX(Capacity!$S$3:$T$258,MATCH(MOD(INDEX(Capacity!$V$3:$W$258,MATCH(INDEX($J73:$FE73,1,$FJ73),Capacity!$V$3:$V$258,0),2)+JU$9,255),Capacity!$S$3:$S$258,0),2)))</f>
        <v/>
      </c>
      <c r="JV74" t="str">
        <f>IF(JV73="","",IF($FI73="Y",0,INDEX(Capacity!$S$3:$T$258,MATCH(MOD(INDEX(Capacity!$V$3:$W$258,MATCH(INDEX($J73:$FE73,1,$FJ73),Capacity!$V$3:$V$258,0),2)+JV$9,255),Capacity!$S$3:$S$258,0),2)))</f>
        <v/>
      </c>
      <c r="JW74" t="str">
        <f>IF(JW73="","",IF($FI73="Y",0,INDEX(Capacity!$S$3:$T$258,MATCH(MOD(INDEX(Capacity!$V$3:$W$258,MATCH(INDEX($J73:$FE73,1,$FJ73),Capacity!$V$3:$V$258,0),2)+JW$9,255),Capacity!$S$3:$S$258,0),2)))</f>
        <v/>
      </c>
      <c r="JX74" t="str">
        <f>IF(JX73="","",IF($FI73="Y",0,INDEX(Capacity!$S$3:$T$258,MATCH(MOD(INDEX(Capacity!$V$3:$W$258,MATCH(INDEX($J73:$FE73,1,$FJ73),Capacity!$V$3:$V$258,0),2)+JX$9,255),Capacity!$S$3:$S$258,0),2)))</f>
        <v/>
      </c>
      <c r="JY74" t="str">
        <f>IF(JY73="","",IF($FI73="Y",0,INDEX(Capacity!$S$3:$T$258,MATCH(MOD(INDEX(Capacity!$V$3:$W$258,MATCH(INDEX($J73:$FE73,1,$FJ73),Capacity!$V$3:$V$258,0),2)+JY$9,255),Capacity!$S$3:$S$258,0),2)))</f>
        <v/>
      </c>
      <c r="JZ74" t="str">
        <f>IF(JZ73="","",IF($FI73="Y",0,INDEX(Capacity!$S$3:$T$258,MATCH(MOD(INDEX(Capacity!$V$3:$W$258,MATCH(INDEX($J73:$FE73,1,$FJ73),Capacity!$V$3:$V$258,0),2)+JZ$9,255),Capacity!$S$3:$S$258,0),2)))</f>
        <v/>
      </c>
      <c r="KA74" t="str">
        <f>IF(KA73="","",IF($FI73="Y",0,INDEX(Capacity!$S$3:$T$258,MATCH(MOD(INDEX(Capacity!$V$3:$W$258,MATCH(INDEX($J73:$FE73,1,$FJ73),Capacity!$V$3:$V$258,0),2)+KA$9,255),Capacity!$S$3:$S$258,0),2)))</f>
        <v/>
      </c>
      <c r="KB74" t="str">
        <f>IF(KB73="","",IF($FI73="Y",0,INDEX(Capacity!$S$3:$T$258,MATCH(MOD(INDEX(Capacity!$V$3:$W$258,MATCH(INDEX($J73:$FE73,1,$FJ73),Capacity!$V$3:$V$258,0),2)+KB$9,255),Capacity!$S$3:$S$258,0),2)))</f>
        <v/>
      </c>
      <c r="KC74" t="str">
        <f>IF(KC73="","",IF($FI73="Y",0,INDEX(Capacity!$S$3:$T$258,MATCH(MOD(INDEX(Capacity!$V$3:$W$258,MATCH(INDEX($J73:$FE73,1,$FJ73),Capacity!$V$3:$V$258,0),2)+KC$9,255),Capacity!$S$3:$S$258,0),2)))</f>
        <v/>
      </c>
      <c r="KD74" t="str">
        <f>IF(KD73="","",IF($FI73="Y",0,INDEX(Capacity!$S$3:$T$258,MATCH(MOD(INDEX(Capacity!$V$3:$W$258,MATCH(INDEX($J73:$FE73,1,$FJ73),Capacity!$V$3:$V$258,0),2)+KD$9,255),Capacity!$S$3:$S$258,0),2)))</f>
        <v/>
      </c>
      <c r="KE74" t="str">
        <f>IF(KE73="","",IF($FI73="Y",0,INDEX(Capacity!$S$3:$T$258,MATCH(MOD(INDEX(Capacity!$V$3:$W$258,MATCH(INDEX($J73:$FE73,1,$FJ73),Capacity!$V$3:$V$258,0),2)+KE$9,255),Capacity!$S$3:$S$258,0),2)))</f>
        <v/>
      </c>
      <c r="KF74" t="str">
        <f>IF(KF73="","",IF($FI73="Y",0,INDEX(Capacity!$S$3:$T$258,MATCH(MOD(INDEX(Capacity!$V$3:$W$258,MATCH(INDEX($J73:$FE73,1,$FJ73),Capacity!$V$3:$V$258,0),2)+KF$9,255),Capacity!$S$3:$S$258,0),2)))</f>
        <v/>
      </c>
      <c r="KG74" t="str">
        <f>IF(KG73="","",IF($FI73="Y",0,INDEX(Capacity!$S$3:$T$258,MATCH(MOD(INDEX(Capacity!$V$3:$W$258,MATCH(INDEX($J73:$FE73,1,$FJ73),Capacity!$V$3:$V$258,0),2)+KG$9,255),Capacity!$S$3:$S$258,0),2)))</f>
        <v/>
      </c>
      <c r="KH74" t="str">
        <f>IF(KH73="","",IF($FI73="Y",0,INDEX(Capacity!$S$3:$T$258,MATCH(MOD(INDEX(Capacity!$V$3:$W$258,MATCH(INDEX($J73:$FE73,1,$FJ73),Capacity!$V$3:$V$258,0),2)+KH$9,255),Capacity!$S$3:$S$258,0),2)))</f>
        <v/>
      </c>
      <c r="KI74" t="str">
        <f>IF(KI73="","",IF($FI73="Y",0,INDEX(Capacity!$S$3:$T$258,MATCH(MOD(INDEX(Capacity!$V$3:$W$258,MATCH(INDEX($J73:$FE73,1,$FJ73),Capacity!$V$3:$V$258,0),2)+KI$9,255),Capacity!$S$3:$S$258,0),2)))</f>
        <v/>
      </c>
      <c r="KJ74" t="str">
        <f>IF(KJ73="","",IF($FI73="Y",0,INDEX(Capacity!$S$3:$T$258,MATCH(MOD(INDEX(Capacity!$V$3:$W$258,MATCH(INDEX($J73:$FE73,1,$FJ73),Capacity!$V$3:$V$258,0),2)+KJ$9,255),Capacity!$S$3:$S$258,0),2)))</f>
        <v/>
      </c>
      <c r="KK74" t="str">
        <f>IF(KK73="","",IF($FI73="Y",0,INDEX(Capacity!$S$3:$T$258,MATCH(MOD(INDEX(Capacity!$V$3:$W$258,MATCH(INDEX($J73:$FE73,1,$FJ73),Capacity!$V$3:$V$258,0),2)+KK$9,255),Capacity!$S$3:$S$258,0),2)))</f>
        <v/>
      </c>
      <c r="KL74" t="str">
        <f>IF(KL73="","",IF($FI73="Y",0,INDEX(Capacity!$S$3:$T$258,MATCH(MOD(INDEX(Capacity!$V$3:$W$258,MATCH(INDEX($J73:$FE73,1,$FJ73),Capacity!$V$3:$V$258,0),2)+KL$9,255),Capacity!$S$3:$S$258,0),2)))</f>
        <v/>
      </c>
      <c r="KM74" t="str">
        <f>IF(KM73="","",IF($FI73="Y",0,INDEX(Capacity!$S$3:$T$258,MATCH(MOD(INDEX(Capacity!$V$3:$W$258,MATCH(INDEX($J73:$FE73,1,$FJ73),Capacity!$V$3:$V$258,0),2)+KM$9,255),Capacity!$S$3:$S$258,0),2)))</f>
        <v/>
      </c>
      <c r="KN74" t="str">
        <f>IF(KN73="","",IF($FI73="Y",0,INDEX(Capacity!$S$3:$T$258,MATCH(MOD(INDEX(Capacity!$V$3:$W$258,MATCH(INDEX($J73:$FE73,1,$FJ73),Capacity!$V$3:$V$258,0),2)+KN$9,255),Capacity!$S$3:$S$258,0),2)))</f>
        <v/>
      </c>
      <c r="KO74" t="str">
        <f>IF(KO73="","",IF($FI73="Y",0,INDEX(Capacity!$S$3:$T$258,MATCH(MOD(INDEX(Capacity!$V$3:$W$258,MATCH(INDEX($J73:$FE73,1,$FJ73),Capacity!$V$3:$V$258,0),2)+KO$9,255),Capacity!$S$3:$S$258,0),2)))</f>
        <v/>
      </c>
      <c r="KP74" t="str">
        <f>IF(KP73="","",IF($FI73="Y",0,INDEX(Capacity!$S$3:$T$258,MATCH(MOD(INDEX(Capacity!$V$3:$W$258,MATCH(INDEX($J73:$FE73,1,$FJ73),Capacity!$V$3:$V$258,0),2)+KP$9,255),Capacity!$S$3:$S$258,0),2)))</f>
        <v/>
      </c>
      <c r="KQ74" t="str">
        <f>IF(KQ73="","",IF($FI73="Y",0,INDEX(Capacity!$S$3:$T$258,MATCH(MOD(INDEX(Capacity!$V$3:$W$258,MATCH(INDEX($J73:$FE73,1,$FJ73),Capacity!$V$3:$V$258,0),2)+KQ$9,255),Capacity!$S$3:$S$258,0),2)))</f>
        <v/>
      </c>
      <c r="KR74" t="str">
        <f>IF(KR73="","",IF($FI73="Y",0,INDEX(Capacity!$S$3:$T$258,MATCH(MOD(INDEX(Capacity!$V$3:$W$258,MATCH(INDEX($J73:$FE73,1,$FJ73),Capacity!$V$3:$V$258,0),2)+KR$9,255),Capacity!$S$3:$S$258,0),2)))</f>
        <v/>
      </c>
      <c r="KS74" t="str">
        <f>IF(KS73="","",IF($FI73="Y",0,INDEX(Capacity!$S$3:$T$258,MATCH(MOD(INDEX(Capacity!$V$3:$W$258,MATCH(INDEX($J73:$FE73,1,$FJ73),Capacity!$V$3:$V$258,0),2)+KS$9,255),Capacity!$S$3:$S$258,0),2)))</f>
        <v/>
      </c>
      <c r="KT74" t="str">
        <f>IF(KT73="","",IF($FI73="Y",0,INDEX(Capacity!$S$3:$T$258,MATCH(MOD(INDEX(Capacity!$V$3:$W$258,MATCH(INDEX($J73:$FE73,1,$FJ73),Capacity!$V$3:$V$258,0),2)+KT$9,255),Capacity!$S$3:$S$258,0),2)))</f>
        <v/>
      </c>
      <c r="KU74" t="str">
        <f>IF(KU73="","",IF($FI73="Y",0,INDEX(Capacity!$S$3:$T$258,MATCH(MOD(INDEX(Capacity!$V$3:$W$258,MATCH(INDEX($J73:$FE73,1,$FJ73),Capacity!$V$3:$V$258,0),2)+KU$9,255),Capacity!$S$3:$S$258,0),2)))</f>
        <v/>
      </c>
      <c r="KV74" t="str">
        <f>IF(KV73="","",IF($FI73="Y",0,INDEX(Capacity!$S$3:$T$258,MATCH(MOD(INDEX(Capacity!$V$3:$W$258,MATCH(INDEX($J73:$FE73,1,$FJ73),Capacity!$V$3:$V$258,0),2)+KV$9,255),Capacity!$S$3:$S$258,0),2)))</f>
        <v/>
      </c>
      <c r="KW74" t="str">
        <f>IF(KW73="","",IF($FI73="Y",0,INDEX(Capacity!$S$3:$T$258,MATCH(MOD(INDEX(Capacity!$V$3:$W$258,MATCH(INDEX($J73:$FE73,1,$FJ73),Capacity!$V$3:$V$258,0),2)+KW$9,255),Capacity!$S$3:$S$258,0),2)))</f>
        <v/>
      </c>
      <c r="KX74" t="str">
        <f>IF(KX73="","",IF($FI73="Y",0,INDEX(Capacity!$S$3:$T$258,MATCH(MOD(INDEX(Capacity!$V$3:$W$258,MATCH(INDEX($J73:$FE73,1,$FJ73),Capacity!$V$3:$V$258,0),2)+KX$9,255),Capacity!$S$3:$S$258,0),2)))</f>
        <v/>
      </c>
      <c r="KY74" t="str">
        <f>IF(KY73="","",IF($FI73="Y",0,INDEX(Capacity!$S$3:$T$258,MATCH(MOD(INDEX(Capacity!$V$3:$W$258,MATCH(INDEX($J73:$FE73,1,$FJ73),Capacity!$V$3:$V$258,0),2)+KY$9,255),Capacity!$S$3:$S$258,0),2)))</f>
        <v/>
      </c>
      <c r="KZ74" t="str">
        <f>IF(KZ73="","",IF($FI73="Y",0,INDEX(Capacity!$S$3:$T$258,MATCH(MOD(INDEX(Capacity!$V$3:$W$258,MATCH(INDEX($J73:$FE73,1,$FJ73),Capacity!$V$3:$V$258,0),2)+KZ$9,255),Capacity!$S$3:$S$258,0),2)))</f>
        <v/>
      </c>
      <c r="LA74" t="str">
        <f>IF(LA73="","",IF($FI73="Y",0,INDEX(Capacity!$S$3:$T$258,MATCH(MOD(INDEX(Capacity!$V$3:$W$258,MATCH(INDEX($J73:$FE73,1,$FJ73),Capacity!$V$3:$V$258,0),2)+LA$9,255),Capacity!$S$3:$S$258,0),2)))</f>
        <v/>
      </c>
      <c r="LB74" t="str">
        <f>IF(LB73="","",IF($FI73="Y",0,INDEX(Capacity!$S$3:$T$258,MATCH(MOD(INDEX(Capacity!$V$3:$W$258,MATCH(INDEX($J73:$FE73,1,$FJ73),Capacity!$V$3:$V$258,0),2)+LB$9,255),Capacity!$S$3:$S$258,0),2)))</f>
        <v/>
      </c>
      <c r="LC74" t="str">
        <f>IF(LC73="","",IF($FI73="Y",0,INDEX(Capacity!$S$3:$T$258,MATCH(MOD(INDEX(Capacity!$V$3:$W$258,MATCH(INDEX($J73:$FE73,1,$FJ73),Capacity!$V$3:$V$258,0),2)+LC$9,255),Capacity!$S$3:$S$258,0),2)))</f>
        <v/>
      </c>
      <c r="LD74" t="str">
        <f>IF(LD73="","",IF($FI73="Y",0,INDEX(Capacity!$S$3:$T$258,MATCH(MOD(INDEX(Capacity!$V$3:$W$258,MATCH(INDEX($J73:$FE73,1,$FJ73),Capacity!$V$3:$V$258,0),2)+LD$9,255),Capacity!$S$3:$S$258,0),2)))</f>
        <v/>
      </c>
      <c r="LE74" t="str">
        <f>IF(LE73="","",IF($FI73="Y",0,INDEX(Capacity!$S$3:$T$258,MATCH(MOD(INDEX(Capacity!$V$3:$W$258,MATCH(INDEX($J73:$FE73,1,$FJ73),Capacity!$V$3:$V$258,0),2)+LE$9,255),Capacity!$S$3:$S$258,0),2)))</f>
        <v/>
      </c>
      <c r="LF74" t="str">
        <f>IF(LF73="","",IF($FI73="Y",0,INDEX(Capacity!$S$3:$T$258,MATCH(MOD(INDEX(Capacity!$V$3:$W$258,MATCH(INDEX($J73:$FE73,1,$FJ73),Capacity!$V$3:$V$258,0),2)+LF$9,255),Capacity!$S$3:$S$258,0),2)))</f>
        <v/>
      </c>
      <c r="LG74" t="str">
        <f>IF(LG73="","",IF($FI73="Y",0,INDEX(Capacity!$S$3:$T$258,MATCH(MOD(INDEX(Capacity!$V$3:$W$258,MATCH(INDEX($J73:$FE73,1,$FJ73),Capacity!$V$3:$V$258,0),2)+LG$9,255),Capacity!$S$3:$S$258,0),2)))</f>
        <v/>
      </c>
      <c r="LH74" t="str">
        <f>IF(LH73="","",IF($FI73="Y",0,INDEX(Capacity!$S$3:$T$258,MATCH(MOD(INDEX(Capacity!$V$3:$W$258,MATCH(INDEX($J73:$FE73,1,$FJ73),Capacity!$V$3:$V$258,0),2)+LH$9,255),Capacity!$S$3:$S$258,0),2)))</f>
        <v/>
      </c>
    </row>
    <row r="75" spans="9:320" x14ac:dyDescent="0.25">
      <c r="I75" s="7">
        <f t="shared" ref="I75:I118" si="79">I74+1</f>
        <v>66</v>
      </c>
      <c r="J75" t="str">
        <f t="shared" si="70"/>
        <v/>
      </c>
      <c r="K75" t="str">
        <f t="shared" si="70"/>
        <v/>
      </c>
      <c r="L75" t="str">
        <f t="shared" si="70"/>
        <v/>
      </c>
      <c r="M75" t="str">
        <f t="shared" si="70"/>
        <v/>
      </c>
      <c r="N75" t="str">
        <f t="shared" si="70"/>
        <v/>
      </c>
      <c r="O75" t="str">
        <f t="shared" si="70"/>
        <v/>
      </c>
      <c r="P75" t="str">
        <f t="shared" si="70"/>
        <v/>
      </c>
      <c r="Q75" t="str">
        <f t="shared" si="70"/>
        <v/>
      </c>
      <c r="R75" t="str">
        <f t="shared" si="70"/>
        <v/>
      </c>
      <c r="S75" t="str">
        <f t="shared" si="70"/>
        <v/>
      </c>
      <c r="T75" t="str">
        <f t="shared" si="70"/>
        <v/>
      </c>
      <c r="U75" t="str">
        <f t="shared" si="70"/>
        <v/>
      </c>
      <c r="V75" t="str">
        <f t="shared" si="70"/>
        <v/>
      </c>
      <c r="W75" t="str">
        <f t="shared" si="70"/>
        <v/>
      </c>
      <c r="X75" t="str">
        <f t="shared" si="70"/>
        <v/>
      </c>
      <c r="Y75" t="str">
        <f t="shared" si="70"/>
        <v/>
      </c>
      <c r="Z75" t="str">
        <f t="shared" si="69"/>
        <v/>
      </c>
      <c r="AA75" t="str">
        <f t="shared" si="69"/>
        <v/>
      </c>
      <c r="AB75" t="str">
        <f t="shared" si="69"/>
        <v/>
      </c>
      <c r="AC75" t="str">
        <f t="shared" si="69"/>
        <v/>
      </c>
      <c r="AD75" t="str">
        <f t="shared" si="69"/>
        <v/>
      </c>
      <c r="AE75" t="str">
        <f t="shared" si="69"/>
        <v/>
      </c>
      <c r="AF75" t="str">
        <f t="shared" si="69"/>
        <v/>
      </c>
      <c r="AG75" t="str">
        <f t="shared" si="69"/>
        <v/>
      </c>
      <c r="AH75" t="str">
        <f t="shared" si="69"/>
        <v/>
      </c>
      <c r="AI75" t="str">
        <f t="shared" si="69"/>
        <v/>
      </c>
      <c r="AJ75" t="str">
        <f t="shared" si="69"/>
        <v/>
      </c>
      <c r="AK75" t="str">
        <f t="shared" si="69"/>
        <v/>
      </c>
      <c r="AL75" t="str">
        <f t="shared" si="69"/>
        <v/>
      </c>
      <c r="AM75" t="str">
        <f t="shared" si="69"/>
        <v/>
      </c>
      <c r="AN75" t="str">
        <f t="shared" si="69"/>
        <v/>
      </c>
      <c r="AO75" t="str">
        <f t="shared" si="69"/>
        <v/>
      </c>
      <c r="AP75" t="str">
        <f t="shared" si="72"/>
        <v/>
      </c>
      <c r="AQ75" t="str">
        <f t="shared" si="72"/>
        <v/>
      </c>
      <c r="AR75" t="str">
        <f t="shared" si="72"/>
        <v/>
      </c>
      <c r="AS75" t="str">
        <f t="shared" si="72"/>
        <v/>
      </c>
      <c r="AT75" t="str">
        <f t="shared" si="72"/>
        <v/>
      </c>
      <c r="AU75" t="str">
        <f t="shared" si="72"/>
        <v/>
      </c>
      <c r="AV75" t="str">
        <f t="shared" si="72"/>
        <v/>
      </c>
      <c r="AW75" t="str">
        <f t="shared" si="72"/>
        <v/>
      </c>
      <c r="AX75" t="str">
        <f t="shared" si="72"/>
        <v/>
      </c>
      <c r="AY75" t="str">
        <f t="shared" si="72"/>
        <v/>
      </c>
      <c r="AZ75" t="str">
        <f t="shared" si="72"/>
        <v/>
      </c>
      <c r="BA75" t="str">
        <f t="shared" si="72"/>
        <v/>
      </c>
      <c r="BB75" t="str">
        <f t="shared" si="72"/>
        <v/>
      </c>
      <c r="BC75" t="str">
        <f t="shared" si="72"/>
        <v/>
      </c>
      <c r="BD75" t="str">
        <f t="shared" si="72"/>
        <v/>
      </c>
      <c r="BE75" t="str">
        <f t="shared" si="64"/>
        <v/>
      </c>
      <c r="BF75" t="str">
        <f t="shared" si="64"/>
        <v/>
      </c>
      <c r="BG75" t="str">
        <f t="shared" si="64"/>
        <v/>
      </c>
      <c r="BH75" t="str">
        <f t="shared" si="64"/>
        <v/>
      </c>
      <c r="BI75" t="str">
        <f t="shared" si="64"/>
        <v/>
      </c>
      <c r="BJ75" t="str">
        <f t="shared" si="64"/>
        <v/>
      </c>
      <c r="BK75" t="str">
        <f t="shared" si="64"/>
        <v/>
      </c>
      <c r="BL75" t="str">
        <f t="shared" si="64"/>
        <v/>
      </c>
      <c r="BM75" t="str">
        <f t="shared" si="64"/>
        <v/>
      </c>
      <c r="BN75" t="str">
        <f t="shared" si="64"/>
        <v/>
      </c>
      <c r="BO75" t="str">
        <f t="shared" si="64"/>
        <v/>
      </c>
      <c r="BP75" t="str">
        <f t="shared" si="64"/>
        <v/>
      </c>
      <c r="BQ75" t="str">
        <f t="shared" si="64"/>
        <v/>
      </c>
      <c r="BR75" t="str">
        <f t="shared" si="64"/>
        <v/>
      </c>
      <c r="BS75" t="str">
        <f t="shared" si="64"/>
        <v/>
      </c>
      <c r="BT75" t="str">
        <f t="shared" si="64"/>
        <v/>
      </c>
      <c r="BU75" t="str">
        <f t="shared" si="75"/>
        <v/>
      </c>
      <c r="BV75" t="str">
        <f t="shared" si="67"/>
        <v/>
      </c>
      <c r="BW75">
        <f t="shared" si="67"/>
        <v>0</v>
      </c>
      <c r="BX75">
        <f t="shared" si="67"/>
        <v>155</v>
      </c>
      <c r="BY75">
        <f t="shared" si="67"/>
        <v>206</v>
      </c>
      <c r="BZ75">
        <f t="shared" si="67"/>
        <v>8</v>
      </c>
      <c r="CA75">
        <f t="shared" si="67"/>
        <v>161</v>
      </c>
      <c r="CB75">
        <f t="shared" si="67"/>
        <v>21</v>
      </c>
      <c r="CC75">
        <f t="shared" si="67"/>
        <v>147</v>
      </c>
      <c r="CD75">
        <f t="shared" si="67"/>
        <v>119</v>
      </c>
      <c r="CE75">
        <f t="shared" si="67"/>
        <v>145</v>
      </c>
      <c r="CF75">
        <f t="shared" si="67"/>
        <v>217</v>
      </c>
      <c r="CG75">
        <f t="shared" si="67"/>
        <v>89</v>
      </c>
      <c r="CH75">
        <f t="shared" si="67"/>
        <v>0</v>
      </c>
      <c r="CI75">
        <f t="shared" si="67"/>
        <v>0</v>
      </c>
      <c r="CJ75">
        <f t="shared" si="67"/>
        <v>0</v>
      </c>
      <c r="CK75">
        <f t="shared" si="65"/>
        <v>0</v>
      </c>
      <c r="CL75">
        <f t="shared" si="65"/>
        <v>0</v>
      </c>
      <c r="CM75">
        <f t="shared" si="65"/>
        <v>0</v>
      </c>
      <c r="CN75">
        <f t="shared" si="65"/>
        <v>0</v>
      </c>
      <c r="CO75">
        <f t="shared" si="65"/>
        <v>0</v>
      </c>
      <c r="CP75">
        <f t="shared" si="65"/>
        <v>0</v>
      </c>
      <c r="CQ75">
        <f t="shared" si="65"/>
        <v>0</v>
      </c>
      <c r="CR75">
        <f t="shared" si="65"/>
        <v>0</v>
      </c>
      <c r="CS75">
        <f t="shared" si="65"/>
        <v>0</v>
      </c>
      <c r="CT75">
        <f t="shared" si="65"/>
        <v>0</v>
      </c>
      <c r="CU75">
        <f t="shared" si="65"/>
        <v>0</v>
      </c>
      <c r="CV75">
        <f t="shared" si="65"/>
        <v>0</v>
      </c>
      <c r="CW75">
        <f t="shared" si="65"/>
        <v>0</v>
      </c>
      <c r="CX75">
        <f t="shared" si="65"/>
        <v>0</v>
      </c>
      <c r="CY75">
        <f t="shared" si="65"/>
        <v>0</v>
      </c>
      <c r="CZ75">
        <f t="shared" si="65"/>
        <v>0</v>
      </c>
      <c r="DA75">
        <f t="shared" si="71"/>
        <v>0</v>
      </c>
      <c r="DB75">
        <f t="shared" si="71"/>
        <v>0</v>
      </c>
      <c r="DC75">
        <f t="shared" si="71"/>
        <v>0</v>
      </c>
      <c r="DD75">
        <f t="shared" si="71"/>
        <v>0</v>
      </c>
      <c r="DE75">
        <f t="shared" si="71"/>
        <v>0</v>
      </c>
      <c r="DF75">
        <f t="shared" si="71"/>
        <v>0</v>
      </c>
      <c r="DG75">
        <f t="shared" si="71"/>
        <v>0</v>
      </c>
      <c r="DH75">
        <f t="shared" si="71"/>
        <v>0</v>
      </c>
      <c r="DI75">
        <f t="shared" si="68"/>
        <v>0</v>
      </c>
      <c r="DJ75">
        <f t="shared" si="68"/>
        <v>0</v>
      </c>
      <c r="DK75">
        <f t="shared" si="68"/>
        <v>0</v>
      </c>
      <c r="DL75">
        <f t="shared" si="68"/>
        <v>0</v>
      </c>
      <c r="DM75">
        <f t="shared" si="68"/>
        <v>0</v>
      </c>
      <c r="DN75">
        <f t="shared" si="68"/>
        <v>0</v>
      </c>
      <c r="DO75">
        <f t="shared" si="68"/>
        <v>0</v>
      </c>
      <c r="DP75">
        <f t="shared" si="68"/>
        <v>0</v>
      </c>
      <c r="DQ75">
        <f t="shared" si="68"/>
        <v>0</v>
      </c>
      <c r="DR75">
        <f t="shared" si="68"/>
        <v>0</v>
      </c>
      <c r="DS75">
        <f t="shared" si="68"/>
        <v>0</v>
      </c>
      <c r="DT75">
        <f t="shared" si="68"/>
        <v>0</v>
      </c>
      <c r="DU75">
        <f t="shared" si="68"/>
        <v>0</v>
      </c>
      <c r="DV75">
        <f t="shared" si="68"/>
        <v>0</v>
      </c>
      <c r="DW75">
        <f t="shared" si="68"/>
        <v>0</v>
      </c>
      <c r="DX75">
        <f t="shared" si="68"/>
        <v>0</v>
      </c>
      <c r="DY75">
        <f t="shared" si="76"/>
        <v>0</v>
      </c>
      <c r="DZ75">
        <f t="shared" si="76"/>
        <v>0</v>
      </c>
      <c r="EA75">
        <f t="shared" si="76"/>
        <v>0</v>
      </c>
      <c r="EB75">
        <f t="shared" si="76"/>
        <v>0</v>
      </c>
      <c r="EC75">
        <f t="shared" si="76"/>
        <v>0</v>
      </c>
      <c r="ED75">
        <f t="shared" si="76"/>
        <v>0</v>
      </c>
      <c r="EE75">
        <f t="shared" si="76"/>
        <v>0</v>
      </c>
      <c r="EF75">
        <f t="shared" si="76"/>
        <v>0</v>
      </c>
      <c r="EG75">
        <f t="shared" si="76"/>
        <v>0</v>
      </c>
      <c r="EH75">
        <f t="shared" si="76"/>
        <v>0</v>
      </c>
      <c r="EI75">
        <f t="shared" si="76"/>
        <v>0</v>
      </c>
      <c r="EJ75">
        <f t="shared" si="74"/>
        <v>0</v>
      </c>
      <c r="EK75">
        <f t="shared" si="74"/>
        <v>0</v>
      </c>
      <c r="EL75">
        <f t="shared" si="74"/>
        <v>0</v>
      </c>
      <c r="EM75">
        <f t="shared" si="74"/>
        <v>0</v>
      </c>
      <c r="EN75">
        <f t="shared" si="74"/>
        <v>0</v>
      </c>
      <c r="EO75">
        <f t="shared" si="74"/>
        <v>0</v>
      </c>
      <c r="EP75">
        <f t="shared" si="74"/>
        <v>0</v>
      </c>
      <c r="EQ75">
        <f t="shared" si="74"/>
        <v>0</v>
      </c>
      <c r="ER75">
        <f t="shared" si="74"/>
        <v>0</v>
      </c>
      <c r="ES75">
        <f t="shared" si="74"/>
        <v>0</v>
      </c>
      <c r="ET75">
        <f t="shared" si="74"/>
        <v>0</v>
      </c>
      <c r="EU75">
        <f t="shared" si="74"/>
        <v>0</v>
      </c>
      <c r="EV75">
        <f t="shared" si="74"/>
        <v>0</v>
      </c>
      <c r="EW75">
        <f t="shared" si="74"/>
        <v>0</v>
      </c>
      <c r="EX75">
        <f t="shared" si="74"/>
        <v>0</v>
      </c>
      <c r="EY75">
        <f t="shared" si="74"/>
        <v>0</v>
      </c>
      <c r="EZ75">
        <f t="shared" si="74"/>
        <v>0</v>
      </c>
      <c r="FA75">
        <f t="shared" si="74"/>
        <v>0</v>
      </c>
      <c r="FB75">
        <f t="shared" si="74"/>
        <v>0</v>
      </c>
      <c r="FC75">
        <f t="shared" si="74"/>
        <v>0</v>
      </c>
      <c r="FD75">
        <f t="shared" si="74"/>
        <v>0</v>
      </c>
      <c r="FE75">
        <f t="shared" si="73"/>
        <v>0</v>
      </c>
      <c r="FG75" s="48" t="str">
        <f t="shared" ref="FG75:FG118" si="80">IF(I75=$J$7+1,"HERE","")</f>
        <v/>
      </c>
      <c r="FI75" s="1" t="str">
        <f t="shared" si="77"/>
        <v/>
      </c>
      <c r="FJ75">
        <f t="shared" si="78"/>
        <v>67</v>
      </c>
      <c r="FK75">
        <f>FM8-FJ74+1</f>
        <v>-22</v>
      </c>
      <c r="FM75">
        <f>IF(FM74="","",IF($FI74="Y",0,INDEX(Capacity!$S$3:$T$258,MATCH(MOD(INDEX(Capacity!$V$3:$W$258,MATCH(INDEX($J74:$FE74,1,$FJ74),Capacity!$V$3:$V$258,0),2)+FM$9,255),Capacity!$S$3:$S$258,0),2)))</f>
        <v>145</v>
      </c>
      <c r="FN75">
        <f>IF(FN74="","",IF($FI74="Y",0,INDEX(Capacity!$S$3:$T$258,MATCH(MOD(INDEX(Capacity!$V$3:$W$258,MATCH(INDEX($J74:$FE74,1,$FJ74),Capacity!$V$3:$V$258,0),2)+FN$9,255),Capacity!$S$3:$S$258,0),2)))</f>
        <v>209</v>
      </c>
      <c r="FO75">
        <f>IF(FO74="","",IF($FI74="Y",0,INDEX(Capacity!$S$3:$T$258,MATCH(MOD(INDEX(Capacity!$V$3:$W$258,MATCH(INDEX($J74:$FE74,1,$FJ74),Capacity!$V$3:$V$258,0),2)+FO$9,255),Capacity!$S$3:$S$258,0),2)))</f>
        <v>247</v>
      </c>
      <c r="FP75">
        <f>IF(FP74="","",IF($FI74="Y",0,INDEX(Capacity!$S$3:$T$258,MATCH(MOD(INDEX(Capacity!$V$3:$W$258,MATCH(INDEX($J74:$FE74,1,$FJ74),Capacity!$V$3:$V$258,0),2)+FP$9,255),Capacity!$S$3:$S$258,0),2)))</f>
        <v>178</v>
      </c>
      <c r="FQ75">
        <f>IF(FQ74="","",IF($FI74="Y",0,INDEX(Capacity!$S$3:$T$258,MATCH(MOD(INDEX(Capacity!$V$3:$W$258,MATCH(INDEX($J74:$FE74,1,$FJ74),Capacity!$V$3:$V$258,0),2)+FQ$9,255),Capacity!$S$3:$S$258,0),2)))</f>
        <v>72</v>
      </c>
      <c r="FR75">
        <f>IF(FR74="","",IF($FI74="Y",0,INDEX(Capacity!$S$3:$T$258,MATCH(MOD(INDEX(Capacity!$V$3:$W$258,MATCH(INDEX($J74:$FE74,1,$FJ74),Capacity!$V$3:$V$258,0),2)+FR$9,255),Capacity!$S$3:$S$258,0),2)))</f>
        <v>24</v>
      </c>
      <c r="FS75">
        <f>IF(FS74="","",IF($FI74="Y",0,INDEX(Capacity!$S$3:$T$258,MATCH(MOD(INDEX(Capacity!$V$3:$W$258,MATCH(INDEX($J74:$FE74,1,$FJ74),Capacity!$V$3:$V$258,0),2)+FS$9,255),Capacity!$S$3:$S$258,0),2)))</f>
        <v>235</v>
      </c>
      <c r="FT75">
        <f>IF(FT74="","",IF($FI74="Y",0,INDEX(Capacity!$S$3:$T$258,MATCH(MOD(INDEX(Capacity!$V$3:$W$258,MATCH(INDEX($J74:$FE74,1,$FJ74),Capacity!$V$3:$V$258,0),2)+FT$9,255),Capacity!$S$3:$S$258,0),2)))</f>
        <v>122</v>
      </c>
      <c r="FU75">
        <f>IF(FU74="","",IF($FI74="Y",0,INDEX(Capacity!$S$3:$T$258,MATCH(MOD(INDEX(Capacity!$V$3:$W$258,MATCH(INDEX($J74:$FE74,1,$FJ74),Capacity!$V$3:$V$258,0),2)+FU$9,255),Capacity!$S$3:$S$258,0),2)))</f>
        <v>16</v>
      </c>
      <c r="FV75">
        <f>IF(FV74="","",IF($FI74="Y",0,INDEX(Capacity!$S$3:$T$258,MATCH(MOD(INDEX(Capacity!$V$3:$W$258,MATCH(INDEX($J74:$FE74,1,$FJ74),Capacity!$V$3:$V$258,0),2)+FV$9,255),Capacity!$S$3:$S$258,0),2)))</f>
        <v>141</v>
      </c>
      <c r="FW75">
        <f>IF(FW74="","",IF($FI74="Y",0,INDEX(Capacity!$S$3:$T$258,MATCH(MOD(INDEX(Capacity!$V$3:$W$258,MATCH(INDEX($J74:$FE74,1,$FJ74),Capacity!$V$3:$V$258,0),2)+FW$9,255),Capacity!$S$3:$S$258,0),2)))</f>
        <v>89</v>
      </c>
      <c r="FX75" t="str">
        <f>IF(FX74="","",IF($FI74="Y",0,INDEX(Capacity!$S$3:$T$258,MATCH(MOD(INDEX(Capacity!$V$3:$W$258,MATCH(INDEX($J74:$FE74,1,$FJ74),Capacity!$V$3:$V$258,0),2)+FX$9,255),Capacity!$S$3:$S$258,0),2)))</f>
        <v/>
      </c>
      <c r="FY75" t="str">
        <f>IF(FY74="","",IF($FI74="Y",0,INDEX(Capacity!$S$3:$T$258,MATCH(MOD(INDEX(Capacity!$V$3:$W$258,MATCH(INDEX($J74:$FE74,1,$FJ74),Capacity!$V$3:$V$258,0),2)+FY$9,255),Capacity!$S$3:$S$258,0),2)))</f>
        <v/>
      </c>
      <c r="FZ75" t="str">
        <f>IF(FZ74="","",IF($FI74="Y",0,INDEX(Capacity!$S$3:$T$258,MATCH(MOD(INDEX(Capacity!$V$3:$W$258,MATCH(INDEX($J74:$FE74,1,$FJ74),Capacity!$V$3:$V$258,0),2)+FZ$9,255),Capacity!$S$3:$S$258,0),2)))</f>
        <v/>
      </c>
      <c r="GA75" t="str">
        <f>IF(GA74="","",IF($FI74="Y",0,INDEX(Capacity!$S$3:$T$258,MATCH(MOD(INDEX(Capacity!$V$3:$W$258,MATCH(INDEX($J74:$FE74,1,$FJ74),Capacity!$V$3:$V$258,0),2)+GA$9,255),Capacity!$S$3:$S$258,0),2)))</f>
        <v/>
      </c>
      <c r="GB75" t="str">
        <f>IF(GB74="","",IF($FI74="Y",0,INDEX(Capacity!$S$3:$T$258,MATCH(MOD(INDEX(Capacity!$V$3:$W$258,MATCH(INDEX($J74:$FE74,1,$FJ74),Capacity!$V$3:$V$258,0),2)+GB$9,255),Capacity!$S$3:$S$258,0),2)))</f>
        <v/>
      </c>
      <c r="GC75" t="str">
        <f>IF(GC74="","",IF($FI74="Y",0,INDEX(Capacity!$S$3:$T$258,MATCH(MOD(INDEX(Capacity!$V$3:$W$258,MATCH(INDEX($J74:$FE74,1,$FJ74),Capacity!$V$3:$V$258,0),2)+GC$9,255),Capacity!$S$3:$S$258,0),2)))</f>
        <v/>
      </c>
      <c r="GD75" t="str">
        <f>IF(GD74="","",IF($FI74="Y",0,INDEX(Capacity!$S$3:$T$258,MATCH(MOD(INDEX(Capacity!$V$3:$W$258,MATCH(INDEX($J74:$FE74,1,$FJ74),Capacity!$V$3:$V$258,0),2)+GD$9,255),Capacity!$S$3:$S$258,0),2)))</f>
        <v/>
      </c>
      <c r="GE75" t="str">
        <f>IF(GE74="","",IF($FI74="Y",0,INDEX(Capacity!$S$3:$T$258,MATCH(MOD(INDEX(Capacity!$V$3:$W$258,MATCH(INDEX($J74:$FE74,1,$FJ74),Capacity!$V$3:$V$258,0),2)+GE$9,255),Capacity!$S$3:$S$258,0),2)))</f>
        <v/>
      </c>
      <c r="GF75" t="str">
        <f>IF(GF74="","",IF($FI74="Y",0,INDEX(Capacity!$S$3:$T$258,MATCH(MOD(INDEX(Capacity!$V$3:$W$258,MATCH(INDEX($J74:$FE74,1,$FJ74),Capacity!$V$3:$V$258,0),2)+GF$9,255),Capacity!$S$3:$S$258,0),2)))</f>
        <v/>
      </c>
      <c r="GG75" t="str">
        <f>IF(GG74="","",IF($FI74="Y",0,INDEX(Capacity!$S$3:$T$258,MATCH(MOD(INDEX(Capacity!$V$3:$W$258,MATCH(INDEX($J74:$FE74,1,$FJ74),Capacity!$V$3:$V$258,0),2)+GG$9,255),Capacity!$S$3:$S$258,0),2)))</f>
        <v/>
      </c>
      <c r="GH75" t="str">
        <f>IF(GH74="","",IF($FI74="Y",0,INDEX(Capacity!$S$3:$T$258,MATCH(MOD(INDEX(Capacity!$V$3:$W$258,MATCH(INDEX($J74:$FE74,1,$FJ74),Capacity!$V$3:$V$258,0),2)+GH$9,255),Capacity!$S$3:$S$258,0),2)))</f>
        <v/>
      </c>
      <c r="GI75" t="str">
        <f>IF(GI74="","",IF($FI74="Y",0,INDEX(Capacity!$S$3:$T$258,MATCH(MOD(INDEX(Capacity!$V$3:$W$258,MATCH(INDEX($J74:$FE74,1,$FJ74),Capacity!$V$3:$V$258,0),2)+GI$9,255),Capacity!$S$3:$S$258,0),2)))</f>
        <v/>
      </c>
      <c r="GJ75" t="str">
        <f>IF(GJ74="","",IF($FI74="Y",0,INDEX(Capacity!$S$3:$T$258,MATCH(MOD(INDEX(Capacity!$V$3:$W$258,MATCH(INDEX($J74:$FE74,1,$FJ74),Capacity!$V$3:$V$258,0),2)+GJ$9,255),Capacity!$S$3:$S$258,0),2)))</f>
        <v/>
      </c>
      <c r="GK75" t="str">
        <f>IF(GK74="","",IF($FI74="Y",0,INDEX(Capacity!$S$3:$T$258,MATCH(MOD(INDEX(Capacity!$V$3:$W$258,MATCH(INDEX($J74:$FE74,1,$FJ74),Capacity!$V$3:$V$258,0),2)+GK$9,255),Capacity!$S$3:$S$258,0),2)))</f>
        <v/>
      </c>
      <c r="GL75" t="str">
        <f>IF(GL74="","",IF($FI74="Y",0,INDEX(Capacity!$S$3:$T$258,MATCH(MOD(INDEX(Capacity!$V$3:$W$258,MATCH(INDEX($J74:$FE74,1,$FJ74),Capacity!$V$3:$V$258,0),2)+GL$9,255),Capacity!$S$3:$S$258,0),2)))</f>
        <v/>
      </c>
      <c r="GM75" t="str">
        <f>IF(GM74="","",IF($FI74="Y",0,INDEX(Capacity!$S$3:$T$258,MATCH(MOD(INDEX(Capacity!$V$3:$W$258,MATCH(INDEX($J74:$FE74,1,$FJ74),Capacity!$V$3:$V$258,0),2)+GM$9,255),Capacity!$S$3:$S$258,0),2)))</f>
        <v/>
      </c>
      <c r="GN75" t="str">
        <f>IF(GN74="","",IF($FI74="Y",0,INDEX(Capacity!$S$3:$T$258,MATCH(MOD(INDEX(Capacity!$V$3:$W$258,MATCH(INDEX($J74:$FE74,1,$FJ74),Capacity!$V$3:$V$258,0),2)+GN$9,255),Capacity!$S$3:$S$258,0),2)))</f>
        <v/>
      </c>
      <c r="GO75" t="str">
        <f>IF(GO74="","",IF($FI74="Y",0,INDEX(Capacity!$S$3:$T$258,MATCH(MOD(INDEX(Capacity!$V$3:$W$258,MATCH(INDEX($J74:$FE74,1,$FJ74),Capacity!$V$3:$V$258,0),2)+GO$9,255),Capacity!$S$3:$S$258,0),2)))</f>
        <v/>
      </c>
      <c r="GP75" t="str">
        <f>IF(GP74="","",IF($FI74="Y",0,INDEX(Capacity!$S$3:$T$258,MATCH(MOD(INDEX(Capacity!$V$3:$W$258,MATCH(INDEX($J74:$FE74,1,$FJ74),Capacity!$V$3:$V$258,0),2)+GP$9,255),Capacity!$S$3:$S$258,0),2)))</f>
        <v/>
      </c>
      <c r="GQ75" t="str">
        <f>IF(GQ74="","",IF($FI74="Y",0,INDEX(Capacity!$S$3:$T$258,MATCH(MOD(INDEX(Capacity!$V$3:$W$258,MATCH(INDEX($J74:$FE74,1,$FJ74),Capacity!$V$3:$V$258,0),2)+GQ$9,255),Capacity!$S$3:$S$258,0),2)))</f>
        <v/>
      </c>
      <c r="GR75" t="str">
        <f>IF(GR74="","",IF($FI74="Y",0,INDEX(Capacity!$S$3:$T$258,MATCH(MOD(INDEX(Capacity!$V$3:$W$258,MATCH(INDEX($J74:$FE74,1,$FJ74),Capacity!$V$3:$V$258,0),2)+GR$9,255),Capacity!$S$3:$S$258,0),2)))</f>
        <v/>
      </c>
      <c r="GS75" t="str">
        <f>IF(GS74="","",IF($FI74="Y",0,INDEX(Capacity!$S$3:$T$258,MATCH(MOD(INDEX(Capacity!$V$3:$W$258,MATCH(INDEX($J74:$FE74,1,$FJ74),Capacity!$V$3:$V$258,0),2)+GS$9,255),Capacity!$S$3:$S$258,0),2)))</f>
        <v/>
      </c>
      <c r="GT75" t="str">
        <f>IF(GT74="","",IF($FI74="Y",0,INDEX(Capacity!$S$3:$T$258,MATCH(MOD(INDEX(Capacity!$V$3:$W$258,MATCH(INDEX($J74:$FE74,1,$FJ74),Capacity!$V$3:$V$258,0),2)+GT$9,255),Capacity!$S$3:$S$258,0),2)))</f>
        <v/>
      </c>
      <c r="GU75" t="str">
        <f>IF(GU74="","",IF($FI74="Y",0,INDEX(Capacity!$S$3:$T$258,MATCH(MOD(INDEX(Capacity!$V$3:$W$258,MATCH(INDEX($J74:$FE74,1,$FJ74),Capacity!$V$3:$V$258,0),2)+GU$9,255),Capacity!$S$3:$S$258,0),2)))</f>
        <v/>
      </c>
      <c r="GV75" t="str">
        <f>IF(GV74="","",IF($FI74="Y",0,INDEX(Capacity!$S$3:$T$258,MATCH(MOD(INDEX(Capacity!$V$3:$W$258,MATCH(INDEX($J74:$FE74,1,$FJ74),Capacity!$V$3:$V$258,0),2)+GV$9,255),Capacity!$S$3:$S$258,0),2)))</f>
        <v/>
      </c>
      <c r="GW75" t="str">
        <f>IF(GW74="","",IF($FI74="Y",0,INDEX(Capacity!$S$3:$T$258,MATCH(MOD(INDEX(Capacity!$V$3:$W$258,MATCH(INDEX($J74:$FE74,1,$FJ74),Capacity!$V$3:$V$258,0),2)+GW$9,255),Capacity!$S$3:$S$258,0),2)))</f>
        <v/>
      </c>
      <c r="GX75" t="str">
        <f>IF(GX74="","",IF($FI74="Y",0,INDEX(Capacity!$S$3:$T$258,MATCH(MOD(INDEX(Capacity!$V$3:$W$258,MATCH(INDEX($J74:$FE74,1,$FJ74),Capacity!$V$3:$V$258,0),2)+GX$9,255),Capacity!$S$3:$S$258,0),2)))</f>
        <v/>
      </c>
      <c r="GY75" t="str">
        <f>IF(GY74="","",IF($FI74="Y",0,INDEX(Capacity!$S$3:$T$258,MATCH(MOD(INDEX(Capacity!$V$3:$W$258,MATCH(INDEX($J74:$FE74,1,$FJ74),Capacity!$V$3:$V$258,0),2)+GY$9,255),Capacity!$S$3:$S$258,0),2)))</f>
        <v/>
      </c>
      <c r="GZ75" t="str">
        <f>IF(GZ74="","",IF($FI74="Y",0,INDEX(Capacity!$S$3:$T$258,MATCH(MOD(INDEX(Capacity!$V$3:$W$258,MATCH(INDEX($J74:$FE74,1,$FJ74),Capacity!$V$3:$V$258,0),2)+GZ$9,255),Capacity!$S$3:$S$258,0),2)))</f>
        <v/>
      </c>
      <c r="HA75" t="str">
        <f>IF(HA74="","",IF($FI74="Y",0,INDEX(Capacity!$S$3:$T$258,MATCH(MOD(INDEX(Capacity!$V$3:$W$258,MATCH(INDEX($J74:$FE74,1,$FJ74),Capacity!$V$3:$V$258,0),2)+HA$9,255),Capacity!$S$3:$S$258,0),2)))</f>
        <v/>
      </c>
      <c r="HB75" t="str">
        <f>IF(HB74="","",IF($FI74="Y",0,INDEX(Capacity!$S$3:$T$258,MATCH(MOD(INDEX(Capacity!$V$3:$W$258,MATCH(INDEX($J74:$FE74,1,$FJ74),Capacity!$V$3:$V$258,0),2)+HB$9,255),Capacity!$S$3:$S$258,0),2)))</f>
        <v/>
      </c>
      <c r="HC75" t="str">
        <f>IF(HC74="","",IF($FI74="Y",0,INDEX(Capacity!$S$3:$T$258,MATCH(MOD(INDEX(Capacity!$V$3:$W$258,MATCH(INDEX($J74:$FE74,1,$FJ74),Capacity!$V$3:$V$258,0),2)+HC$9,255),Capacity!$S$3:$S$258,0),2)))</f>
        <v/>
      </c>
      <c r="HD75" t="str">
        <f>IF(HD74="","",IF($FI74="Y",0,INDEX(Capacity!$S$3:$T$258,MATCH(MOD(INDEX(Capacity!$V$3:$W$258,MATCH(INDEX($J74:$FE74,1,$FJ74),Capacity!$V$3:$V$258,0),2)+HD$9,255),Capacity!$S$3:$S$258,0),2)))</f>
        <v/>
      </c>
      <c r="HE75" t="str">
        <f>IF(HE74="","",IF($FI74="Y",0,INDEX(Capacity!$S$3:$T$258,MATCH(MOD(INDEX(Capacity!$V$3:$W$258,MATCH(INDEX($J74:$FE74,1,$FJ74),Capacity!$V$3:$V$258,0),2)+HE$9,255),Capacity!$S$3:$S$258,0),2)))</f>
        <v/>
      </c>
      <c r="HF75" t="str">
        <f>IF(HF74="","",IF($FI74="Y",0,INDEX(Capacity!$S$3:$T$258,MATCH(MOD(INDEX(Capacity!$V$3:$W$258,MATCH(INDEX($J74:$FE74,1,$FJ74),Capacity!$V$3:$V$258,0),2)+HF$9,255),Capacity!$S$3:$S$258,0),2)))</f>
        <v/>
      </c>
      <c r="HG75" t="str">
        <f>IF(HG74="","",IF($FI74="Y",0,INDEX(Capacity!$S$3:$T$258,MATCH(MOD(INDEX(Capacity!$V$3:$W$258,MATCH(INDEX($J74:$FE74,1,$FJ74),Capacity!$V$3:$V$258,0),2)+HG$9,255),Capacity!$S$3:$S$258,0),2)))</f>
        <v/>
      </c>
      <c r="HH75" t="str">
        <f>IF(HH74="","",IF($FI74="Y",0,INDEX(Capacity!$S$3:$T$258,MATCH(MOD(INDEX(Capacity!$V$3:$W$258,MATCH(INDEX($J74:$FE74,1,$FJ74),Capacity!$V$3:$V$258,0),2)+HH$9,255),Capacity!$S$3:$S$258,0),2)))</f>
        <v/>
      </c>
      <c r="HI75" t="str">
        <f>IF(HI74="","",IF($FI74="Y",0,INDEX(Capacity!$S$3:$T$258,MATCH(MOD(INDEX(Capacity!$V$3:$W$258,MATCH(INDEX($J74:$FE74,1,$FJ74),Capacity!$V$3:$V$258,0),2)+HI$9,255),Capacity!$S$3:$S$258,0),2)))</f>
        <v/>
      </c>
      <c r="HJ75" t="str">
        <f>IF(HJ74="","",IF($FI74="Y",0,INDEX(Capacity!$S$3:$T$258,MATCH(MOD(INDEX(Capacity!$V$3:$W$258,MATCH(INDEX($J74:$FE74,1,$FJ74),Capacity!$V$3:$V$258,0),2)+HJ$9,255),Capacity!$S$3:$S$258,0),2)))</f>
        <v/>
      </c>
      <c r="HK75" t="str">
        <f>IF(HK74="","",IF($FI74="Y",0,INDEX(Capacity!$S$3:$T$258,MATCH(MOD(INDEX(Capacity!$V$3:$W$258,MATCH(INDEX($J74:$FE74,1,$FJ74),Capacity!$V$3:$V$258,0),2)+HK$9,255),Capacity!$S$3:$S$258,0),2)))</f>
        <v/>
      </c>
      <c r="HL75" t="str">
        <f>IF(HL74="","",IF($FI74="Y",0,INDEX(Capacity!$S$3:$T$258,MATCH(MOD(INDEX(Capacity!$V$3:$W$258,MATCH(INDEX($J74:$FE74,1,$FJ74),Capacity!$V$3:$V$258,0),2)+HL$9,255),Capacity!$S$3:$S$258,0),2)))</f>
        <v/>
      </c>
      <c r="HM75" t="str">
        <f>IF(HM74="","",IF($FI74="Y",0,INDEX(Capacity!$S$3:$T$258,MATCH(MOD(INDEX(Capacity!$V$3:$W$258,MATCH(INDEX($J74:$FE74,1,$FJ74),Capacity!$V$3:$V$258,0),2)+HM$9,255),Capacity!$S$3:$S$258,0),2)))</f>
        <v/>
      </c>
      <c r="HN75" t="str">
        <f>IF(HN74="","",IF($FI74="Y",0,INDEX(Capacity!$S$3:$T$258,MATCH(MOD(INDEX(Capacity!$V$3:$W$258,MATCH(INDEX($J74:$FE74,1,$FJ74),Capacity!$V$3:$V$258,0),2)+HN$9,255),Capacity!$S$3:$S$258,0),2)))</f>
        <v/>
      </c>
      <c r="HO75" t="str">
        <f>IF(HO74="","",IF($FI74="Y",0,INDEX(Capacity!$S$3:$T$258,MATCH(MOD(INDEX(Capacity!$V$3:$W$258,MATCH(INDEX($J74:$FE74,1,$FJ74),Capacity!$V$3:$V$258,0),2)+HO$9,255),Capacity!$S$3:$S$258,0),2)))</f>
        <v/>
      </c>
      <c r="HP75" t="str">
        <f>IF(HP74="","",IF($FI74="Y",0,INDEX(Capacity!$S$3:$T$258,MATCH(MOD(INDEX(Capacity!$V$3:$W$258,MATCH(INDEX($J74:$FE74,1,$FJ74),Capacity!$V$3:$V$258,0),2)+HP$9,255),Capacity!$S$3:$S$258,0),2)))</f>
        <v/>
      </c>
      <c r="HQ75" t="str">
        <f>IF(HQ74="","",IF($FI74="Y",0,INDEX(Capacity!$S$3:$T$258,MATCH(MOD(INDEX(Capacity!$V$3:$W$258,MATCH(INDEX($J74:$FE74,1,$FJ74),Capacity!$V$3:$V$258,0),2)+HQ$9,255),Capacity!$S$3:$S$258,0),2)))</f>
        <v/>
      </c>
      <c r="HR75" t="str">
        <f>IF(HR74="","",IF($FI74="Y",0,INDEX(Capacity!$S$3:$T$258,MATCH(MOD(INDEX(Capacity!$V$3:$W$258,MATCH(INDEX($J74:$FE74,1,$FJ74),Capacity!$V$3:$V$258,0),2)+HR$9,255),Capacity!$S$3:$S$258,0),2)))</f>
        <v/>
      </c>
      <c r="HS75" t="str">
        <f>IF(HS74="","",IF($FI74="Y",0,INDEX(Capacity!$S$3:$T$258,MATCH(MOD(INDEX(Capacity!$V$3:$W$258,MATCH(INDEX($J74:$FE74,1,$FJ74),Capacity!$V$3:$V$258,0),2)+HS$9,255),Capacity!$S$3:$S$258,0),2)))</f>
        <v/>
      </c>
      <c r="HT75" t="str">
        <f>IF(HT74="","",IF($FI74="Y",0,INDEX(Capacity!$S$3:$T$258,MATCH(MOD(INDEX(Capacity!$V$3:$W$258,MATCH(INDEX($J74:$FE74,1,$FJ74),Capacity!$V$3:$V$258,0),2)+HT$9,255),Capacity!$S$3:$S$258,0),2)))</f>
        <v/>
      </c>
      <c r="HU75" t="str">
        <f>IF(HU74="","",IF($FI74="Y",0,INDEX(Capacity!$S$3:$T$258,MATCH(MOD(INDEX(Capacity!$V$3:$W$258,MATCH(INDEX($J74:$FE74,1,$FJ74),Capacity!$V$3:$V$258,0),2)+HU$9,255),Capacity!$S$3:$S$258,0),2)))</f>
        <v/>
      </c>
      <c r="HV75" t="str">
        <f>IF(HV74="","",IF($FI74="Y",0,INDEX(Capacity!$S$3:$T$258,MATCH(MOD(INDEX(Capacity!$V$3:$W$258,MATCH(INDEX($J74:$FE74,1,$FJ74),Capacity!$V$3:$V$258,0),2)+HV$9,255),Capacity!$S$3:$S$258,0),2)))</f>
        <v/>
      </c>
      <c r="HW75" t="str">
        <f>IF(HW74="","",IF($FI74="Y",0,INDEX(Capacity!$S$3:$T$258,MATCH(MOD(INDEX(Capacity!$V$3:$W$258,MATCH(INDEX($J74:$FE74,1,$FJ74),Capacity!$V$3:$V$258,0),2)+HW$9,255),Capacity!$S$3:$S$258,0),2)))</f>
        <v/>
      </c>
      <c r="HX75" t="str">
        <f>IF(HX74="","",IF($FI74="Y",0,INDEX(Capacity!$S$3:$T$258,MATCH(MOD(INDEX(Capacity!$V$3:$W$258,MATCH(INDEX($J74:$FE74,1,$FJ74),Capacity!$V$3:$V$258,0),2)+HX$9,255),Capacity!$S$3:$S$258,0),2)))</f>
        <v/>
      </c>
      <c r="HY75" t="str">
        <f>IF(HY74="","",IF($FI74="Y",0,INDEX(Capacity!$S$3:$T$258,MATCH(MOD(INDEX(Capacity!$V$3:$W$258,MATCH(INDEX($J74:$FE74,1,$FJ74),Capacity!$V$3:$V$258,0),2)+HY$9,255),Capacity!$S$3:$S$258,0),2)))</f>
        <v/>
      </c>
      <c r="HZ75" t="str">
        <f>IF(HZ74="","",IF($FI74="Y",0,INDEX(Capacity!$S$3:$T$258,MATCH(MOD(INDEX(Capacity!$V$3:$W$258,MATCH(INDEX($J74:$FE74,1,$FJ74),Capacity!$V$3:$V$258,0),2)+HZ$9,255),Capacity!$S$3:$S$258,0),2)))</f>
        <v/>
      </c>
      <c r="IA75" t="str">
        <f>IF(IA74="","",IF($FI74="Y",0,INDEX(Capacity!$S$3:$T$258,MATCH(MOD(INDEX(Capacity!$V$3:$W$258,MATCH(INDEX($J74:$FE74,1,$FJ74),Capacity!$V$3:$V$258,0),2)+IA$9,255),Capacity!$S$3:$S$258,0),2)))</f>
        <v/>
      </c>
      <c r="IB75" t="str">
        <f>IF(IB74="","",IF($FI74="Y",0,INDEX(Capacity!$S$3:$T$258,MATCH(MOD(INDEX(Capacity!$V$3:$W$258,MATCH(INDEX($J74:$FE74,1,$FJ74),Capacity!$V$3:$V$258,0),2)+IB$9,255),Capacity!$S$3:$S$258,0),2)))</f>
        <v/>
      </c>
      <c r="IC75" t="str">
        <f>IF(IC74="","",IF($FI74="Y",0,INDEX(Capacity!$S$3:$T$258,MATCH(MOD(INDEX(Capacity!$V$3:$W$258,MATCH(INDEX($J74:$FE74,1,$FJ74),Capacity!$V$3:$V$258,0),2)+IC$9,255),Capacity!$S$3:$S$258,0),2)))</f>
        <v/>
      </c>
      <c r="ID75" t="str">
        <f>IF(ID74="","",IF($FI74="Y",0,INDEX(Capacity!$S$3:$T$258,MATCH(MOD(INDEX(Capacity!$V$3:$W$258,MATCH(INDEX($J74:$FE74,1,$FJ74),Capacity!$V$3:$V$258,0),2)+ID$9,255),Capacity!$S$3:$S$258,0),2)))</f>
        <v/>
      </c>
      <c r="IE75" t="str">
        <f>IF(IE74="","",IF($FI74="Y",0,INDEX(Capacity!$S$3:$T$258,MATCH(MOD(INDEX(Capacity!$V$3:$W$258,MATCH(INDEX($J74:$FE74,1,$FJ74),Capacity!$V$3:$V$258,0),2)+IE$9,255),Capacity!$S$3:$S$258,0),2)))</f>
        <v/>
      </c>
      <c r="IF75" t="str">
        <f>IF(IF74="","",IF($FI74="Y",0,INDEX(Capacity!$S$3:$T$258,MATCH(MOD(INDEX(Capacity!$V$3:$W$258,MATCH(INDEX($J74:$FE74,1,$FJ74),Capacity!$V$3:$V$258,0),2)+IF$9,255),Capacity!$S$3:$S$258,0),2)))</f>
        <v/>
      </c>
      <c r="IG75" t="str">
        <f>IF(IG74="","",IF($FI74="Y",0,INDEX(Capacity!$S$3:$T$258,MATCH(MOD(INDEX(Capacity!$V$3:$W$258,MATCH(INDEX($J74:$FE74,1,$FJ74),Capacity!$V$3:$V$258,0),2)+IG$9,255),Capacity!$S$3:$S$258,0),2)))</f>
        <v/>
      </c>
      <c r="IH75" t="str">
        <f>IF(IH74="","",IF($FI74="Y",0,INDEX(Capacity!$S$3:$T$258,MATCH(MOD(INDEX(Capacity!$V$3:$W$258,MATCH(INDEX($J74:$FE74,1,$FJ74),Capacity!$V$3:$V$258,0),2)+IH$9,255),Capacity!$S$3:$S$258,0),2)))</f>
        <v/>
      </c>
      <c r="II75" t="str">
        <f>IF(II74="","",IF($FI74="Y",0,INDEX(Capacity!$S$3:$T$258,MATCH(MOD(INDEX(Capacity!$V$3:$W$258,MATCH(INDEX($J74:$FE74,1,$FJ74),Capacity!$V$3:$V$258,0),2)+II$9,255),Capacity!$S$3:$S$258,0),2)))</f>
        <v/>
      </c>
      <c r="IJ75" t="str">
        <f>IF(IJ74="","",IF($FI74="Y",0,INDEX(Capacity!$S$3:$T$258,MATCH(MOD(INDEX(Capacity!$V$3:$W$258,MATCH(INDEX($J74:$FE74,1,$FJ74),Capacity!$V$3:$V$258,0),2)+IJ$9,255),Capacity!$S$3:$S$258,0),2)))</f>
        <v/>
      </c>
      <c r="IK75" t="str">
        <f>IF(IK74="","",IF($FI74="Y",0,INDEX(Capacity!$S$3:$T$258,MATCH(MOD(INDEX(Capacity!$V$3:$W$258,MATCH(INDEX($J74:$FE74,1,$FJ74),Capacity!$V$3:$V$258,0),2)+IK$9,255),Capacity!$S$3:$S$258,0),2)))</f>
        <v/>
      </c>
      <c r="IL75" t="str">
        <f>IF(IL74="","",IF($FI74="Y",0,INDEX(Capacity!$S$3:$T$258,MATCH(MOD(INDEX(Capacity!$V$3:$W$258,MATCH(INDEX($J74:$FE74,1,$FJ74),Capacity!$V$3:$V$258,0),2)+IL$9,255),Capacity!$S$3:$S$258,0),2)))</f>
        <v/>
      </c>
      <c r="IM75" t="str">
        <f>IF(IM74="","",IF($FI74="Y",0,INDEX(Capacity!$S$3:$T$258,MATCH(MOD(INDEX(Capacity!$V$3:$W$258,MATCH(INDEX($J74:$FE74,1,$FJ74),Capacity!$V$3:$V$258,0),2)+IM$9,255),Capacity!$S$3:$S$258,0),2)))</f>
        <v/>
      </c>
      <c r="IN75" t="str">
        <f>IF(IN74="","",IF($FI74="Y",0,INDEX(Capacity!$S$3:$T$258,MATCH(MOD(INDEX(Capacity!$V$3:$W$258,MATCH(INDEX($J74:$FE74,1,$FJ74),Capacity!$V$3:$V$258,0),2)+IN$9,255),Capacity!$S$3:$S$258,0),2)))</f>
        <v/>
      </c>
      <c r="IO75" t="str">
        <f>IF(IO74="","",IF($FI74="Y",0,INDEX(Capacity!$S$3:$T$258,MATCH(MOD(INDEX(Capacity!$V$3:$W$258,MATCH(INDEX($J74:$FE74,1,$FJ74),Capacity!$V$3:$V$258,0),2)+IO$9,255),Capacity!$S$3:$S$258,0),2)))</f>
        <v/>
      </c>
      <c r="IP75" t="str">
        <f>IF(IP74="","",IF($FI74="Y",0,INDEX(Capacity!$S$3:$T$258,MATCH(MOD(INDEX(Capacity!$V$3:$W$258,MATCH(INDEX($J74:$FE74,1,$FJ74),Capacity!$V$3:$V$258,0),2)+IP$9,255),Capacity!$S$3:$S$258,0),2)))</f>
        <v/>
      </c>
      <c r="IQ75" t="str">
        <f>IF(IQ74="","",IF($FI74="Y",0,INDEX(Capacity!$S$3:$T$258,MATCH(MOD(INDEX(Capacity!$V$3:$W$258,MATCH(INDEX($J74:$FE74,1,$FJ74),Capacity!$V$3:$V$258,0),2)+IQ$9,255),Capacity!$S$3:$S$258,0),2)))</f>
        <v/>
      </c>
      <c r="IR75" t="str">
        <f>IF(IR74="","",IF($FI74="Y",0,INDEX(Capacity!$S$3:$T$258,MATCH(MOD(INDEX(Capacity!$V$3:$W$258,MATCH(INDEX($J74:$FE74,1,$FJ74),Capacity!$V$3:$V$258,0),2)+IR$9,255),Capacity!$S$3:$S$258,0),2)))</f>
        <v/>
      </c>
      <c r="IS75" t="str">
        <f>IF(IS74="","",IF($FI74="Y",0,INDEX(Capacity!$S$3:$T$258,MATCH(MOD(INDEX(Capacity!$V$3:$W$258,MATCH(INDEX($J74:$FE74,1,$FJ74),Capacity!$V$3:$V$258,0),2)+IS$9,255),Capacity!$S$3:$S$258,0),2)))</f>
        <v/>
      </c>
      <c r="IT75" t="str">
        <f>IF(IT74="","",IF($FI74="Y",0,INDEX(Capacity!$S$3:$T$258,MATCH(MOD(INDEX(Capacity!$V$3:$W$258,MATCH(INDEX($J74:$FE74,1,$FJ74),Capacity!$V$3:$V$258,0),2)+IT$9,255),Capacity!$S$3:$S$258,0),2)))</f>
        <v/>
      </c>
      <c r="IU75" t="str">
        <f>IF(IU74="","",IF($FI74="Y",0,INDEX(Capacity!$S$3:$T$258,MATCH(MOD(INDEX(Capacity!$V$3:$W$258,MATCH(INDEX($J74:$FE74,1,$FJ74),Capacity!$V$3:$V$258,0),2)+IU$9,255),Capacity!$S$3:$S$258,0),2)))</f>
        <v/>
      </c>
      <c r="IV75" t="str">
        <f>IF(IV74="","",IF($FI74="Y",0,INDEX(Capacity!$S$3:$T$258,MATCH(MOD(INDEX(Capacity!$V$3:$W$258,MATCH(INDEX($J74:$FE74,1,$FJ74),Capacity!$V$3:$V$258,0),2)+IV$9,255),Capacity!$S$3:$S$258,0),2)))</f>
        <v/>
      </c>
      <c r="IW75" t="str">
        <f>IF(IW74="","",IF($FI74="Y",0,INDEX(Capacity!$S$3:$T$258,MATCH(MOD(INDEX(Capacity!$V$3:$W$258,MATCH(INDEX($J74:$FE74,1,$FJ74),Capacity!$V$3:$V$258,0),2)+IW$9,255),Capacity!$S$3:$S$258,0),2)))</f>
        <v/>
      </c>
      <c r="IX75" t="str">
        <f>IF(IX74="","",IF($FI74="Y",0,INDEX(Capacity!$S$3:$T$258,MATCH(MOD(INDEX(Capacity!$V$3:$W$258,MATCH(INDEX($J74:$FE74,1,$FJ74),Capacity!$V$3:$V$258,0),2)+IX$9,255),Capacity!$S$3:$S$258,0),2)))</f>
        <v/>
      </c>
      <c r="IY75" t="str">
        <f>IF(IY74="","",IF($FI74="Y",0,INDEX(Capacity!$S$3:$T$258,MATCH(MOD(INDEX(Capacity!$V$3:$W$258,MATCH(INDEX($J74:$FE74,1,$FJ74),Capacity!$V$3:$V$258,0),2)+IY$9,255),Capacity!$S$3:$S$258,0),2)))</f>
        <v/>
      </c>
      <c r="IZ75" t="str">
        <f>IF(IZ74="","",IF($FI74="Y",0,INDEX(Capacity!$S$3:$T$258,MATCH(MOD(INDEX(Capacity!$V$3:$W$258,MATCH(INDEX($J74:$FE74,1,$FJ74),Capacity!$V$3:$V$258,0),2)+IZ$9,255),Capacity!$S$3:$S$258,0),2)))</f>
        <v/>
      </c>
      <c r="JA75" t="str">
        <f>IF(JA74="","",IF($FI74="Y",0,INDEX(Capacity!$S$3:$T$258,MATCH(MOD(INDEX(Capacity!$V$3:$W$258,MATCH(INDEX($J74:$FE74,1,$FJ74),Capacity!$V$3:$V$258,0),2)+JA$9,255),Capacity!$S$3:$S$258,0),2)))</f>
        <v/>
      </c>
      <c r="JB75" t="str">
        <f>IF(JB74="","",IF($FI74="Y",0,INDEX(Capacity!$S$3:$T$258,MATCH(MOD(INDEX(Capacity!$V$3:$W$258,MATCH(INDEX($J74:$FE74,1,$FJ74),Capacity!$V$3:$V$258,0),2)+JB$9,255),Capacity!$S$3:$S$258,0),2)))</f>
        <v/>
      </c>
      <c r="JC75" t="str">
        <f>IF(JC74="","",IF($FI74="Y",0,INDEX(Capacity!$S$3:$T$258,MATCH(MOD(INDEX(Capacity!$V$3:$W$258,MATCH(INDEX($J74:$FE74,1,$FJ74),Capacity!$V$3:$V$258,0),2)+JC$9,255),Capacity!$S$3:$S$258,0),2)))</f>
        <v/>
      </c>
      <c r="JD75" t="str">
        <f>IF(JD74="","",IF($FI74="Y",0,INDEX(Capacity!$S$3:$T$258,MATCH(MOD(INDEX(Capacity!$V$3:$W$258,MATCH(INDEX($J74:$FE74,1,$FJ74),Capacity!$V$3:$V$258,0),2)+JD$9,255),Capacity!$S$3:$S$258,0),2)))</f>
        <v/>
      </c>
      <c r="JE75" t="str">
        <f>IF(JE74="","",IF($FI74="Y",0,INDEX(Capacity!$S$3:$T$258,MATCH(MOD(INDEX(Capacity!$V$3:$W$258,MATCH(INDEX($J74:$FE74,1,$FJ74),Capacity!$V$3:$V$258,0),2)+JE$9,255),Capacity!$S$3:$S$258,0),2)))</f>
        <v/>
      </c>
      <c r="JF75" t="str">
        <f>IF(JF74="","",IF($FI74="Y",0,INDEX(Capacity!$S$3:$T$258,MATCH(MOD(INDEX(Capacity!$V$3:$W$258,MATCH(INDEX($J74:$FE74,1,$FJ74),Capacity!$V$3:$V$258,0),2)+JF$9,255),Capacity!$S$3:$S$258,0),2)))</f>
        <v/>
      </c>
      <c r="JG75" t="str">
        <f>IF(JG74="","",IF($FI74="Y",0,INDEX(Capacity!$S$3:$T$258,MATCH(MOD(INDEX(Capacity!$V$3:$W$258,MATCH(INDEX($J74:$FE74,1,$FJ74),Capacity!$V$3:$V$258,0),2)+JG$9,255),Capacity!$S$3:$S$258,0),2)))</f>
        <v/>
      </c>
      <c r="JH75" t="str">
        <f>IF(JH74="","",IF($FI74="Y",0,INDEX(Capacity!$S$3:$T$258,MATCH(MOD(INDEX(Capacity!$V$3:$W$258,MATCH(INDEX($J74:$FE74,1,$FJ74),Capacity!$V$3:$V$258,0),2)+JH$9,255),Capacity!$S$3:$S$258,0),2)))</f>
        <v/>
      </c>
      <c r="JI75" t="str">
        <f>IF(JI74="","",IF($FI74="Y",0,INDEX(Capacity!$S$3:$T$258,MATCH(MOD(INDEX(Capacity!$V$3:$W$258,MATCH(INDEX($J74:$FE74,1,$FJ74),Capacity!$V$3:$V$258,0),2)+JI$9,255),Capacity!$S$3:$S$258,0),2)))</f>
        <v/>
      </c>
      <c r="JJ75" t="str">
        <f>IF(JJ74="","",IF($FI74="Y",0,INDEX(Capacity!$S$3:$T$258,MATCH(MOD(INDEX(Capacity!$V$3:$W$258,MATCH(INDEX($J74:$FE74,1,$FJ74),Capacity!$V$3:$V$258,0),2)+JJ$9,255),Capacity!$S$3:$S$258,0),2)))</f>
        <v/>
      </c>
      <c r="JK75" t="str">
        <f>IF(JK74="","",IF($FI74="Y",0,INDEX(Capacity!$S$3:$T$258,MATCH(MOD(INDEX(Capacity!$V$3:$W$258,MATCH(INDEX($J74:$FE74,1,$FJ74),Capacity!$V$3:$V$258,0),2)+JK$9,255),Capacity!$S$3:$S$258,0),2)))</f>
        <v/>
      </c>
      <c r="JL75" t="str">
        <f>IF(JL74="","",IF($FI74="Y",0,INDEX(Capacity!$S$3:$T$258,MATCH(MOD(INDEX(Capacity!$V$3:$W$258,MATCH(INDEX($J74:$FE74,1,$FJ74),Capacity!$V$3:$V$258,0),2)+JL$9,255),Capacity!$S$3:$S$258,0),2)))</f>
        <v/>
      </c>
      <c r="JM75" t="str">
        <f>IF(JM74="","",IF($FI74="Y",0,INDEX(Capacity!$S$3:$T$258,MATCH(MOD(INDEX(Capacity!$V$3:$W$258,MATCH(INDEX($J74:$FE74,1,$FJ74),Capacity!$V$3:$V$258,0),2)+JM$9,255),Capacity!$S$3:$S$258,0),2)))</f>
        <v/>
      </c>
      <c r="JN75" t="str">
        <f>IF(JN74="","",IF($FI74="Y",0,INDEX(Capacity!$S$3:$T$258,MATCH(MOD(INDEX(Capacity!$V$3:$W$258,MATCH(INDEX($J74:$FE74,1,$FJ74),Capacity!$V$3:$V$258,0),2)+JN$9,255),Capacity!$S$3:$S$258,0),2)))</f>
        <v/>
      </c>
      <c r="JO75" t="str">
        <f>IF(JO74="","",IF($FI74="Y",0,INDEX(Capacity!$S$3:$T$258,MATCH(MOD(INDEX(Capacity!$V$3:$W$258,MATCH(INDEX($J74:$FE74,1,$FJ74),Capacity!$V$3:$V$258,0),2)+JO$9,255),Capacity!$S$3:$S$258,0),2)))</f>
        <v/>
      </c>
      <c r="JP75" t="str">
        <f>IF(JP74="","",IF($FI74="Y",0,INDEX(Capacity!$S$3:$T$258,MATCH(MOD(INDEX(Capacity!$V$3:$W$258,MATCH(INDEX($J74:$FE74,1,$FJ74),Capacity!$V$3:$V$258,0),2)+JP$9,255),Capacity!$S$3:$S$258,0),2)))</f>
        <v/>
      </c>
      <c r="JQ75" t="str">
        <f>IF(JQ74="","",IF($FI74="Y",0,INDEX(Capacity!$S$3:$T$258,MATCH(MOD(INDEX(Capacity!$V$3:$W$258,MATCH(INDEX($J74:$FE74,1,$FJ74),Capacity!$V$3:$V$258,0),2)+JQ$9,255),Capacity!$S$3:$S$258,0),2)))</f>
        <v/>
      </c>
      <c r="JR75" t="str">
        <f>IF(JR74="","",IF($FI74="Y",0,INDEX(Capacity!$S$3:$T$258,MATCH(MOD(INDEX(Capacity!$V$3:$W$258,MATCH(INDEX($J74:$FE74,1,$FJ74),Capacity!$V$3:$V$258,0),2)+JR$9,255),Capacity!$S$3:$S$258,0),2)))</f>
        <v/>
      </c>
      <c r="JS75" t="str">
        <f>IF(JS74="","",IF($FI74="Y",0,INDEX(Capacity!$S$3:$T$258,MATCH(MOD(INDEX(Capacity!$V$3:$W$258,MATCH(INDEX($J74:$FE74,1,$FJ74),Capacity!$V$3:$V$258,0),2)+JS$9,255),Capacity!$S$3:$S$258,0),2)))</f>
        <v/>
      </c>
      <c r="JT75" t="str">
        <f>IF(JT74="","",IF($FI74="Y",0,INDEX(Capacity!$S$3:$T$258,MATCH(MOD(INDEX(Capacity!$V$3:$W$258,MATCH(INDEX($J74:$FE74,1,$FJ74),Capacity!$V$3:$V$258,0),2)+JT$9,255),Capacity!$S$3:$S$258,0),2)))</f>
        <v/>
      </c>
      <c r="JU75" t="str">
        <f>IF(JU74="","",IF($FI74="Y",0,INDEX(Capacity!$S$3:$T$258,MATCH(MOD(INDEX(Capacity!$V$3:$W$258,MATCH(INDEX($J74:$FE74,1,$FJ74),Capacity!$V$3:$V$258,0),2)+JU$9,255),Capacity!$S$3:$S$258,0),2)))</f>
        <v/>
      </c>
      <c r="JV75" t="str">
        <f>IF(JV74="","",IF($FI74="Y",0,INDEX(Capacity!$S$3:$T$258,MATCH(MOD(INDEX(Capacity!$V$3:$W$258,MATCH(INDEX($J74:$FE74,1,$FJ74),Capacity!$V$3:$V$258,0),2)+JV$9,255),Capacity!$S$3:$S$258,0),2)))</f>
        <v/>
      </c>
      <c r="JW75" t="str">
        <f>IF(JW74="","",IF($FI74="Y",0,INDEX(Capacity!$S$3:$T$258,MATCH(MOD(INDEX(Capacity!$V$3:$W$258,MATCH(INDEX($J74:$FE74,1,$FJ74),Capacity!$V$3:$V$258,0),2)+JW$9,255),Capacity!$S$3:$S$258,0),2)))</f>
        <v/>
      </c>
      <c r="JX75" t="str">
        <f>IF(JX74="","",IF($FI74="Y",0,INDEX(Capacity!$S$3:$T$258,MATCH(MOD(INDEX(Capacity!$V$3:$W$258,MATCH(INDEX($J74:$FE74,1,$FJ74),Capacity!$V$3:$V$258,0),2)+JX$9,255),Capacity!$S$3:$S$258,0),2)))</f>
        <v/>
      </c>
      <c r="JY75" t="str">
        <f>IF(JY74="","",IF($FI74="Y",0,INDEX(Capacity!$S$3:$T$258,MATCH(MOD(INDEX(Capacity!$V$3:$W$258,MATCH(INDEX($J74:$FE74,1,$FJ74),Capacity!$V$3:$V$258,0),2)+JY$9,255),Capacity!$S$3:$S$258,0),2)))</f>
        <v/>
      </c>
      <c r="JZ75" t="str">
        <f>IF(JZ74="","",IF($FI74="Y",0,INDEX(Capacity!$S$3:$T$258,MATCH(MOD(INDEX(Capacity!$V$3:$W$258,MATCH(INDEX($J74:$FE74,1,$FJ74),Capacity!$V$3:$V$258,0),2)+JZ$9,255),Capacity!$S$3:$S$258,0),2)))</f>
        <v/>
      </c>
      <c r="KA75" t="str">
        <f>IF(KA74="","",IF($FI74="Y",0,INDEX(Capacity!$S$3:$T$258,MATCH(MOD(INDEX(Capacity!$V$3:$W$258,MATCH(INDEX($J74:$FE74,1,$FJ74),Capacity!$V$3:$V$258,0),2)+KA$9,255),Capacity!$S$3:$S$258,0),2)))</f>
        <v/>
      </c>
      <c r="KB75" t="str">
        <f>IF(KB74="","",IF($FI74="Y",0,INDEX(Capacity!$S$3:$T$258,MATCH(MOD(INDEX(Capacity!$V$3:$W$258,MATCH(INDEX($J74:$FE74,1,$FJ74),Capacity!$V$3:$V$258,0),2)+KB$9,255),Capacity!$S$3:$S$258,0),2)))</f>
        <v/>
      </c>
      <c r="KC75" t="str">
        <f>IF(KC74="","",IF($FI74="Y",0,INDEX(Capacity!$S$3:$T$258,MATCH(MOD(INDEX(Capacity!$V$3:$W$258,MATCH(INDEX($J74:$FE74,1,$FJ74),Capacity!$V$3:$V$258,0),2)+KC$9,255),Capacity!$S$3:$S$258,0),2)))</f>
        <v/>
      </c>
      <c r="KD75" t="str">
        <f>IF(KD74="","",IF($FI74="Y",0,INDEX(Capacity!$S$3:$T$258,MATCH(MOD(INDEX(Capacity!$V$3:$W$258,MATCH(INDEX($J74:$FE74,1,$FJ74),Capacity!$V$3:$V$258,0),2)+KD$9,255),Capacity!$S$3:$S$258,0),2)))</f>
        <v/>
      </c>
      <c r="KE75" t="str">
        <f>IF(KE74="","",IF($FI74="Y",0,INDEX(Capacity!$S$3:$T$258,MATCH(MOD(INDEX(Capacity!$V$3:$W$258,MATCH(INDEX($J74:$FE74,1,$FJ74),Capacity!$V$3:$V$258,0),2)+KE$9,255),Capacity!$S$3:$S$258,0),2)))</f>
        <v/>
      </c>
      <c r="KF75" t="str">
        <f>IF(KF74="","",IF($FI74="Y",0,INDEX(Capacity!$S$3:$T$258,MATCH(MOD(INDEX(Capacity!$V$3:$W$258,MATCH(INDEX($J74:$FE74,1,$FJ74),Capacity!$V$3:$V$258,0),2)+KF$9,255),Capacity!$S$3:$S$258,0),2)))</f>
        <v/>
      </c>
      <c r="KG75" t="str">
        <f>IF(KG74="","",IF($FI74="Y",0,INDEX(Capacity!$S$3:$T$258,MATCH(MOD(INDEX(Capacity!$V$3:$W$258,MATCH(INDEX($J74:$FE74,1,$FJ74),Capacity!$V$3:$V$258,0),2)+KG$9,255),Capacity!$S$3:$S$258,0),2)))</f>
        <v/>
      </c>
      <c r="KH75" t="str">
        <f>IF(KH74="","",IF($FI74="Y",0,INDEX(Capacity!$S$3:$T$258,MATCH(MOD(INDEX(Capacity!$V$3:$W$258,MATCH(INDEX($J74:$FE74,1,$FJ74),Capacity!$V$3:$V$258,0),2)+KH$9,255),Capacity!$S$3:$S$258,0),2)))</f>
        <v/>
      </c>
      <c r="KI75" t="str">
        <f>IF(KI74="","",IF($FI74="Y",0,INDEX(Capacity!$S$3:$T$258,MATCH(MOD(INDEX(Capacity!$V$3:$W$258,MATCH(INDEX($J74:$FE74,1,$FJ74),Capacity!$V$3:$V$258,0),2)+KI$9,255),Capacity!$S$3:$S$258,0),2)))</f>
        <v/>
      </c>
      <c r="KJ75" t="str">
        <f>IF(KJ74="","",IF($FI74="Y",0,INDEX(Capacity!$S$3:$T$258,MATCH(MOD(INDEX(Capacity!$V$3:$W$258,MATCH(INDEX($J74:$FE74,1,$FJ74),Capacity!$V$3:$V$258,0),2)+KJ$9,255),Capacity!$S$3:$S$258,0),2)))</f>
        <v/>
      </c>
      <c r="KK75" t="str">
        <f>IF(KK74="","",IF($FI74="Y",0,INDEX(Capacity!$S$3:$T$258,MATCH(MOD(INDEX(Capacity!$V$3:$W$258,MATCH(INDEX($J74:$FE74,1,$FJ74),Capacity!$V$3:$V$258,0),2)+KK$9,255),Capacity!$S$3:$S$258,0),2)))</f>
        <v/>
      </c>
      <c r="KL75" t="str">
        <f>IF(KL74="","",IF($FI74="Y",0,INDEX(Capacity!$S$3:$T$258,MATCH(MOD(INDEX(Capacity!$V$3:$W$258,MATCH(INDEX($J74:$FE74,1,$FJ74),Capacity!$V$3:$V$258,0),2)+KL$9,255),Capacity!$S$3:$S$258,0),2)))</f>
        <v/>
      </c>
      <c r="KM75" t="str">
        <f>IF(KM74="","",IF($FI74="Y",0,INDEX(Capacity!$S$3:$T$258,MATCH(MOD(INDEX(Capacity!$V$3:$W$258,MATCH(INDEX($J74:$FE74,1,$FJ74),Capacity!$V$3:$V$258,0),2)+KM$9,255),Capacity!$S$3:$S$258,0),2)))</f>
        <v/>
      </c>
      <c r="KN75" t="str">
        <f>IF(KN74="","",IF($FI74="Y",0,INDEX(Capacity!$S$3:$T$258,MATCH(MOD(INDEX(Capacity!$V$3:$W$258,MATCH(INDEX($J74:$FE74,1,$FJ74),Capacity!$V$3:$V$258,0),2)+KN$9,255),Capacity!$S$3:$S$258,0),2)))</f>
        <v/>
      </c>
      <c r="KO75" t="str">
        <f>IF(KO74="","",IF($FI74="Y",0,INDEX(Capacity!$S$3:$T$258,MATCH(MOD(INDEX(Capacity!$V$3:$W$258,MATCH(INDEX($J74:$FE74,1,$FJ74),Capacity!$V$3:$V$258,0),2)+KO$9,255),Capacity!$S$3:$S$258,0),2)))</f>
        <v/>
      </c>
      <c r="KP75" t="str">
        <f>IF(KP74="","",IF($FI74="Y",0,INDEX(Capacity!$S$3:$T$258,MATCH(MOD(INDEX(Capacity!$V$3:$W$258,MATCH(INDEX($J74:$FE74,1,$FJ74),Capacity!$V$3:$V$258,0),2)+KP$9,255),Capacity!$S$3:$S$258,0),2)))</f>
        <v/>
      </c>
      <c r="KQ75" t="str">
        <f>IF(KQ74="","",IF($FI74="Y",0,INDEX(Capacity!$S$3:$T$258,MATCH(MOD(INDEX(Capacity!$V$3:$W$258,MATCH(INDEX($J74:$FE74,1,$FJ74),Capacity!$V$3:$V$258,0),2)+KQ$9,255),Capacity!$S$3:$S$258,0),2)))</f>
        <v/>
      </c>
      <c r="KR75" t="str">
        <f>IF(KR74="","",IF($FI74="Y",0,INDEX(Capacity!$S$3:$T$258,MATCH(MOD(INDEX(Capacity!$V$3:$W$258,MATCH(INDEX($J74:$FE74,1,$FJ74),Capacity!$V$3:$V$258,0),2)+KR$9,255),Capacity!$S$3:$S$258,0),2)))</f>
        <v/>
      </c>
      <c r="KS75" t="str">
        <f>IF(KS74="","",IF($FI74="Y",0,INDEX(Capacity!$S$3:$T$258,MATCH(MOD(INDEX(Capacity!$V$3:$W$258,MATCH(INDEX($J74:$FE74,1,$FJ74),Capacity!$V$3:$V$258,0),2)+KS$9,255),Capacity!$S$3:$S$258,0),2)))</f>
        <v/>
      </c>
      <c r="KT75" t="str">
        <f>IF(KT74="","",IF($FI74="Y",0,INDEX(Capacity!$S$3:$T$258,MATCH(MOD(INDEX(Capacity!$V$3:$W$258,MATCH(INDEX($J74:$FE74,1,$FJ74),Capacity!$V$3:$V$258,0),2)+KT$9,255),Capacity!$S$3:$S$258,0),2)))</f>
        <v/>
      </c>
      <c r="KU75" t="str">
        <f>IF(KU74="","",IF($FI74="Y",0,INDEX(Capacity!$S$3:$T$258,MATCH(MOD(INDEX(Capacity!$V$3:$W$258,MATCH(INDEX($J74:$FE74,1,$FJ74),Capacity!$V$3:$V$258,0),2)+KU$9,255),Capacity!$S$3:$S$258,0),2)))</f>
        <v/>
      </c>
      <c r="KV75" t="str">
        <f>IF(KV74="","",IF($FI74="Y",0,INDEX(Capacity!$S$3:$T$258,MATCH(MOD(INDEX(Capacity!$V$3:$W$258,MATCH(INDEX($J74:$FE74,1,$FJ74),Capacity!$V$3:$V$258,0),2)+KV$9,255),Capacity!$S$3:$S$258,0),2)))</f>
        <v/>
      </c>
      <c r="KW75" t="str">
        <f>IF(KW74="","",IF($FI74="Y",0,INDEX(Capacity!$S$3:$T$258,MATCH(MOD(INDEX(Capacity!$V$3:$W$258,MATCH(INDEX($J74:$FE74,1,$FJ74),Capacity!$V$3:$V$258,0),2)+KW$9,255),Capacity!$S$3:$S$258,0),2)))</f>
        <v/>
      </c>
      <c r="KX75" t="str">
        <f>IF(KX74="","",IF($FI74="Y",0,INDEX(Capacity!$S$3:$T$258,MATCH(MOD(INDEX(Capacity!$V$3:$W$258,MATCH(INDEX($J74:$FE74,1,$FJ74),Capacity!$V$3:$V$258,0),2)+KX$9,255),Capacity!$S$3:$S$258,0),2)))</f>
        <v/>
      </c>
      <c r="KY75" t="str">
        <f>IF(KY74="","",IF($FI74="Y",0,INDEX(Capacity!$S$3:$T$258,MATCH(MOD(INDEX(Capacity!$V$3:$W$258,MATCH(INDEX($J74:$FE74,1,$FJ74),Capacity!$V$3:$V$258,0),2)+KY$9,255),Capacity!$S$3:$S$258,0),2)))</f>
        <v/>
      </c>
      <c r="KZ75" t="str">
        <f>IF(KZ74="","",IF($FI74="Y",0,INDEX(Capacity!$S$3:$T$258,MATCH(MOD(INDEX(Capacity!$V$3:$W$258,MATCH(INDEX($J74:$FE74,1,$FJ74),Capacity!$V$3:$V$258,0),2)+KZ$9,255),Capacity!$S$3:$S$258,0),2)))</f>
        <v/>
      </c>
      <c r="LA75" t="str">
        <f>IF(LA74="","",IF($FI74="Y",0,INDEX(Capacity!$S$3:$T$258,MATCH(MOD(INDEX(Capacity!$V$3:$W$258,MATCH(INDEX($J74:$FE74,1,$FJ74),Capacity!$V$3:$V$258,0),2)+LA$9,255),Capacity!$S$3:$S$258,0),2)))</f>
        <v/>
      </c>
      <c r="LB75" t="str">
        <f>IF(LB74="","",IF($FI74="Y",0,INDEX(Capacity!$S$3:$T$258,MATCH(MOD(INDEX(Capacity!$V$3:$W$258,MATCH(INDEX($J74:$FE74,1,$FJ74),Capacity!$V$3:$V$258,0),2)+LB$9,255),Capacity!$S$3:$S$258,0),2)))</f>
        <v/>
      </c>
      <c r="LC75" t="str">
        <f>IF(LC74="","",IF($FI74="Y",0,INDEX(Capacity!$S$3:$T$258,MATCH(MOD(INDEX(Capacity!$V$3:$W$258,MATCH(INDEX($J74:$FE74,1,$FJ74),Capacity!$V$3:$V$258,0),2)+LC$9,255),Capacity!$S$3:$S$258,0),2)))</f>
        <v/>
      </c>
      <c r="LD75" t="str">
        <f>IF(LD74="","",IF($FI74="Y",0,INDEX(Capacity!$S$3:$T$258,MATCH(MOD(INDEX(Capacity!$V$3:$W$258,MATCH(INDEX($J74:$FE74,1,$FJ74),Capacity!$V$3:$V$258,0),2)+LD$9,255),Capacity!$S$3:$S$258,0),2)))</f>
        <v/>
      </c>
      <c r="LE75" t="str">
        <f>IF(LE74="","",IF($FI74="Y",0,INDEX(Capacity!$S$3:$T$258,MATCH(MOD(INDEX(Capacity!$V$3:$W$258,MATCH(INDEX($J74:$FE74,1,$FJ74),Capacity!$V$3:$V$258,0),2)+LE$9,255),Capacity!$S$3:$S$258,0),2)))</f>
        <v/>
      </c>
      <c r="LF75" t="str">
        <f>IF(LF74="","",IF($FI74="Y",0,INDEX(Capacity!$S$3:$T$258,MATCH(MOD(INDEX(Capacity!$V$3:$W$258,MATCH(INDEX($J74:$FE74,1,$FJ74),Capacity!$V$3:$V$258,0),2)+LF$9,255),Capacity!$S$3:$S$258,0),2)))</f>
        <v/>
      </c>
      <c r="LG75" t="str">
        <f>IF(LG74="","",IF($FI74="Y",0,INDEX(Capacity!$S$3:$T$258,MATCH(MOD(INDEX(Capacity!$V$3:$W$258,MATCH(INDEX($J74:$FE74,1,$FJ74),Capacity!$V$3:$V$258,0),2)+LG$9,255),Capacity!$S$3:$S$258,0),2)))</f>
        <v/>
      </c>
      <c r="LH75" t="str">
        <f>IF(LH74="","",IF($FI74="Y",0,INDEX(Capacity!$S$3:$T$258,MATCH(MOD(INDEX(Capacity!$V$3:$W$258,MATCH(INDEX($J74:$FE74,1,$FJ74),Capacity!$V$3:$V$258,0),2)+LH$9,255),Capacity!$S$3:$S$258,0),2)))</f>
        <v/>
      </c>
    </row>
    <row r="76" spans="9:320" x14ac:dyDescent="0.25">
      <c r="I76" s="7">
        <f t="shared" si="79"/>
        <v>67</v>
      </c>
      <c r="J76" t="str">
        <f t="shared" si="70"/>
        <v/>
      </c>
      <c r="K76" t="str">
        <f t="shared" si="70"/>
        <v/>
      </c>
      <c r="L76" t="str">
        <f t="shared" si="70"/>
        <v/>
      </c>
      <c r="M76" t="str">
        <f t="shared" si="70"/>
        <v/>
      </c>
      <c r="N76" t="str">
        <f t="shared" si="70"/>
        <v/>
      </c>
      <c r="O76" t="str">
        <f t="shared" si="70"/>
        <v/>
      </c>
      <c r="P76" t="str">
        <f t="shared" si="70"/>
        <v/>
      </c>
      <c r="Q76" t="str">
        <f t="shared" si="70"/>
        <v/>
      </c>
      <c r="R76" t="str">
        <f t="shared" si="70"/>
        <v/>
      </c>
      <c r="S76" t="str">
        <f t="shared" si="70"/>
        <v/>
      </c>
      <c r="T76" t="str">
        <f t="shared" si="70"/>
        <v/>
      </c>
      <c r="U76" t="str">
        <f t="shared" si="70"/>
        <v/>
      </c>
      <c r="V76" t="str">
        <f t="shared" si="70"/>
        <v/>
      </c>
      <c r="W76" t="str">
        <f t="shared" si="70"/>
        <v/>
      </c>
      <c r="X76" t="str">
        <f t="shared" si="70"/>
        <v/>
      </c>
      <c r="Y76" t="str">
        <f t="shared" si="70"/>
        <v/>
      </c>
      <c r="Z76" t="str">
        <f t="shared" si="69"/>
        <v/>
      </c>
      <c r="AA76" t="str">
        <f t="shared" si="69"/>
        <v/>
      </c>
      <c r="AB76" t="str">
        <f t="shared" si="69"/>
        <v/>
      </c>
      <c r="AC76" t="str">
        <f t="shared" si="69"/>
        <v/>
      </c>
      <c r="AD76" t="str">
        <f t="shared" si="69"/>
        <v/>
      </c>
      <c r="AE76" t="str">
        <f t="shared" si="69"/>
        <v/>
      </c>
      <c r="AF76" t="str">
        <f t="shared" si="69"/>
        <v/>
      </c>
      <c r="AG76" t="str">
        <f t="shared" si="69"/>
        <v/>
      </c>
      <c r="AH76" t="str">
        <f t="shared" si="69"/>
        <v/>
      </c>
      <c r="AI76" t="str">
        <f t="shared" si="69"/>
        <v/>
      </c>
      <c r="AJ76" t="str">
        <f t="shared" si="69"/>
        <v/>
      </c>
      <c r="AK76" t="str">
        <f t="shared" si="69"/>
        <v/>
      </c>
      <c r="AL76" t="str">
        <f t="shared" si="69"/>
        <v/>
      </c>
      <c r="AM76" t="str">
        <f t="shared" si="69"/>
        <v/>
      </c>
      <c r="AN76" t="str">
        <f t="shared" si="69"/>
        <v/>
      </c>
      <c r="AO76" t="str">
        <f t="shared" si="69"/>
        <v/>
      </c>
      <c r="AP76" t="str">
        <f t="shared" si="72"/>
        <v/>
      </c>
      <c r="AQ76" t="str">
        <f t="shared" si="72"/>
        <v/>
      </c>
      <c r="AR76" t="str">
        <f t="shared" si="72"/>
        <v/>
      </c>
      <c r="AS76" t="str">
        <f t="shared" si="72"/>
        <v/>
      </c>
      <c r="AT76" t="str">
        <f t="shared" si="72"/>
        <v/>
      </c>
      <c r="AU76" t="str">
        <f t="shared" si="72"/>
        <v/>
      </c>
      <c r="AV76" t="str">
        <f t="shared" si="72"/>
        <v/>
      </c>
      <c r="AW76" t="str">
        <f t="shared" si="72"/>
        <v/>
      </c>
      <c r="AX76" t="str">
        <f t="shared" si="72"/>
        <v/>
      </c>
      <c r="AY76" t="str">
        <f t="shared" si="72"/>
        <v/>
      </c>
      <c r="AZ76" t="str">
        <f t="shared" si="72"/>
        <v/>
      </c>
      <c r="BA76" t="str">
        <f t="shared" si="72"/>
        <v/>
      </c>
      <c r="BB76" t="str">
        <f t="shared" si="72"/>
        <v/>
      </c>
      <c r="BC76" t="str">
        <f t="shared" si="72"/>
        <v/>
      </c>
      <c r="BD76" t="str">
        <f t="shared" si="72"/>
        <v/>
      </c>
      <c r="BE76" t="str">
        <f t="shared" si="72"/>
        <v/>
      </c>
      <c r="BF76" t="str">
        <f t="shared" ref="BF76:BU91" si="81">IFERROR(IF(INDEX($FM$10:$LH$118,$I76,$FK76-BF$8+1)="",_xlfn.BITXOR(BF75,0),_xlfn.BITXOR(BF75,INDEX($FM$10:$LH$118,$I76,$FK76-BF$8+1))),"")</f>
        <v/>
      </c>
      <c r="BG76" t="str">
        <f t="shared" si="81"/>
        <v/>
      </c>
      <c r="BH76" t="str">
        <f t="shared" si="81"/>
        <v/>
      </c>
      <c r="BI76" t="str">
        <f t="shared" si="81"/>
        <v/>
      </c>
      <c r="BJ76" t="str">
        <f t="shared" si="81"/>
        <v/>
      </c>
      <c r="BK76" t="str">
        <f t="shared" si="81"/>
        <v/>
      </c>
      <c r="BL76" t="str">
        <f t="shared" si="81"/>
        <v/>
      </c>
      <c r="BM76" t="str">
        <f t="shared" si="81"/>
        <v/>
      </c>
      <c r="BN76" t="str">
        <f t="shared" si="81"/>
        <v/>
      </c>
      <c r="BO76" t="str">
        <f t="shared" si="81"/>
        <v/>
      </c>
      <c r="BP76" t="str">
        <f t="shared" si="81"/>
        <v/>
      </c>
      <c r="BQ76" t="str">
        <f t="shared" si="81"/>
        <v/>
      </c>
      <c r="BR76" t="str">
        <f t="shared" si="81"/>
        <v/>
      </c>
      <c r="BS76" t="str">
        <f t="shared" si="81"/>
        <v/>
      </c>
      <c r="BT76" t="str">
        <f t="shared" si="81"/>
        <v/>
      </c>
      <c r="BU76" t="str">
        <f t="shared" si="75"/>
        <v/>
      </c>
      <c r="BV76" t="str">
        <f t="shared" si="67"/>
        <v/>
      </c>
      <c r="BW76" t="str">
        <f t="shared" si="67"/>
        <v/>
      </c>
      <c r="BX76">
        <f t="shared" si="67"/>
        <v>0</v>
      </c>
      <c r="BY76">
        <f t="shared" si="67"/>
        <v>60</v>
      </c>
      <c r="BZ76">
        <f t="shared" si="67"/>
        <v>56</v>
      </c>
      <c r="CA76">
        <f t="shared" si="67"/>
        <v>188</v>
      </c>
      <c r="CB76">
        <f t="shared" si="67"/>
        <v>220</v>
      </c>
      <c r="CC76">
        <f t="shared" si="67"/>
        <v>110</v>
      </c>
      <c r="CD76">
        <f t="shared" si="67"/>
        <v>234</v>
      </c>
      <c r="CE76">
        <f t="shared" si="67"/>
        <v>151</v>
      </c>
      <c r="CF76">
        <f t="shared" si="67"/>
        <v>132</v>
      </c>
      <c r="CG76">
        <f t="shared" si="67"/>
        <v>111</v>
      </c>
      <c r="CH76">
        <f t="shared" si="67"/>
        <v>128</v>
      </c>
      <c r="CI76">
        <f t="shared" si="67"/>
        <v>0</v>
      </c>
      <c r="CJ76">
        <f t="shared" si="67"/>
        <v>0</v>
      </c>
      <c r="CK76">
        <f t="shared" si="67"/>
        <v>0</v>
      </c>
      <c r="CL76">
        <f t="shared" ref="CL76:DA91" si="82">IFERROR(IF(INDEX($FM$10:$LH$118,$I76,$FK76-CL$8+1)="",_xlfn.BITXOR(CL75,0),_xlfn.BITXOR(CL75,INDEX($FM$10:$LH$118,$I76,$FK76-CL$8+1))),"")</f>
        <v>0</v>
      </c>
      <c r="CM76">
        <f t="shared" si="82"/>
        <v>0</v>
      </c>
      <c r="CN76">
        <f t="shared" si="82"/>
        <v>0</v>
      </c>
      <c r="CO76">
        <f t="shared" si="82"/>
        <v>0</v>
      </c>
      <c r="CP76">
        <f t="shared" si="82"/>
        <v>0</v>
      </c>
      <c r="CQ76">
        <f t="shared" si="82"/>
        <v>0</v>
      </c>
      <c r="CR76">
        <f t="shared" si="82"/>
        <v>0</v>
      </c>
      <c r="CS76">
        <f t="shared" si="82"/>
        <v>0</v>
      </c>
      <c r="CT76">
        <f t="shared" si="82"/>
        <v>0</v>
      </c>
      <c r="CU76">
        <f t="shared" si="82"/>
        <v>0</v>
      </c>
      <c r="CV76">
        <f t="shared" si="82"/>
        <v>0</v>
      </c>
      <c r="CW76">
        <f t="shared" si="82"/>
        <v>0</v>
      </c>
      <c r="CX76">
        <f t="shared" si="82"/>
        <v>0</v>
      </c>
      <c r="CY76">
        <f t="shared" si="82"/>
        <v>0</v>
      </c>
      <c r="CZ76">
        <f t="shared" si="82"/>
        <v>0</v>
      </c>
      <c r="DA76">
        <f t="shared" si="71"/>
        <v>0</v>
      </c>
      <c r="DB76">
        <f t="shared" si="71"/>
        <v>0</v>
      </c>
      <c r="DC76">
        <f t="shared" si="71"/>
        <v>0</v>
      </c>
      <c r="DD76">
        <f t="shared" si="71"/>
        <v>0</v>
      </c>
      <c r="DE76">
        <f t="shared" si="71"/>
        <v>0</v>
      </c>
      <c r="DF76">
        <f t="shared" si="71"/>
        <v>0</v>
      </c>
      <c r="DG76">
        <f t="shared" si="71"/>
        <v>0</v>
      </c>
      <c r="DH76">
        <f t="shared" si="71"/>
        <v>0</v>
      </c>
      <c r="DI76">
        <f t="shared" si="68"/>
        <v>0</v>
      </c>
      <c r="DJ76">
        <f t="shared" si="68"/>
        <v>0</v>
      </c>
      <c r="DK76">
        <f t="shared" si="68"/>
        <v>0</v>
      </c>
      <c r="DL76">
        <f t="shared" si="68"/>
        <v>0</v>
      </c>
      <c r="DM76">
        <f t="shared" si="68"/>
        <v>0</v>
      </c>
      <c r="DN76">
        <f t="shared" si="68"/>
        <v>0</v>
      </c>
      <c r="DO76">
        <f t="shared" si="68"/>
        <v>0</v>
      </c>
      <c r="DP76">
        <f t="shared" si="68"/>
        <v>0</v>
      </c>
      <c r="DQ76">
        <f t="shared" si="68"/>
        <v>0</v>
      </c>
      <c r="DR76">
        <f t="shared" si="68"/>
        <v>0</v>
      </c>
      <c r="DS76">
        <f t="shared" si="68"/>
        <v>0</v>
      </c>
      <c r="DT76">
        <f t="shared" si="68"/>
        <v>0</v>
      </c>
      <c r="DU76">
        <f t="shared" si="68"/>
        <v>0</v>
      </c>
      <c r="DV76">
        <f t="shared" si="68"/>
        <v>0</v>
      </c>
      <c r="DW76">
        <f t="shared" si="68"/>
        <v>0</v>
      </c>
      <c r="DX76">
        <f t="shared" si="68"/>
        <v>0</v>
      </c>
      <c r="DY76">
        <f t="shared" si="76"/>
        <v>0</v>
      </c>
      <c r="DZ76">
        <f t="shared" si="76"/>
        <v>0</v>
      </c>
      <c r="EA76">
        <f t="shared" si="76"/>
        <v>0</v>
      </c>
      <c r="EB76">
        <f t="shared" si="76"/>
        <v>0</v>
      </c>
      <c r="EC76">
        <f t="shared" si="76"/>
        <v>0</v>
      </c>
      <c r="ED76">
        <f t="shared" si="76"/>
        <v>0</v>
      </c>
      <c r="EE76">
        <f t="shared" si="76"/>
        <v>0</v>
      </c>
      <c r="EF76">
        <f t="shared" si="76"/>
        <v>0</v>
      </c>
      <c r="EG76">
        <f t="shared" si="76"/>
        <v>0</v>
      </c>
      <c r="EH76">
        <f t="shared" si="76"/>
        <v>0</v>
      </c>
      <c r="EI76">
        <f t="shared" si="76"/>
        <v>0</v>
      </c>
      <c r="EJ76">
        <f t="shared" si="76"/>
        <v>0</v>
      </c>
      <c r="EK76">
        <f t="shared" si="76"/>
        <v>0</v>
      </c>
      <c r="EL76">
        <f t="shared" si="76"/>
        <v>0</v>
      </c>
      <c r="EM76">
        <f t="shared" si="76"/>
        <v>0</v>
      </c>
      <c r="EN76">
        <f t="shared" si="76"/>
        <v>0</v>
      </c>
      <c r="EO76">
        <f t="shared" si="74"/>
        <v>0</v>
      </c>
      <c r="EP76">
        <f t="shared" si="74"/>
        <v>0</v>
      </c>
      <c r="EQ76">
        <f t="shared" si="74"/>
        <v>0</v>
      </c>
      <c r="ER76">
        <f t="shared" si="74"/>
        <v>0</v>
      </c>
      <c r="ES76">
        <f t="shared" si="74"/>
        <v>0</v>
      </c>
      <c r="ET76">
        <f t="shared" si="74"/>
        <v>0</v>
      </c>
      <c r="EU76">
        <f t="shared" si="74"/>
        <v>0</v>
      </c>
      <c r="EV76">
        <f t="shared" si="74"/>
        <v>0</v>
      </c>
      <c r="EW76">
        <f t="shared" si="73"/>
        <v>0</v>
      </c>
      <c r="EX76">
        <f t="shared" si="73"/>
        <v>0</v>
      </c>
      <c r="EY76">
        <f t="shared" si="73"/>
        <v>0</v>
      </c>
      <c r="EZ76">
        <f t="shared" si="73"/>
        <v>0</v>
      </c>
      <c r="FA76">
        <f t="shared" si="73"/>
        <v>0</v>
      </c>
      <c r="FB76">
        <f t="shared" si="73"/>
        <v>0</v>
      </c>
      <c r="FC76">
        <f t="shared" si="73"/>
        <v>0</v>
      </c>
      <c r="FD76">
        <f t="shared" si="73"/>
        <v>0</v>
      </c>
      <c r="FE76">
        <f t="shared" si="73"/>
        <v>0</v>
      </c>
      <c r="FG76" s="48" t="str">
        <f t="shared" si="80"/>
        <v/>
      </c>
      <c r="FI76" s="1" t="str">
        <f t="shared" si="77"/>
        <v/>
      </c>
      <c r="FJ76">
        <f t="shared" si="78"/>
        <v>68</v>
      </c>
      <c r="FK76">
        <f>FM8-FJ75+1</f>
        <v>-23</v>
      </c>
      <c r="FM76">
        <f>IF(FM75="","",IF($FI75="Y",0,INDEX(Capacity!$S$3:$T$258,MATCH(MOD(INDEX(Capacity!$V$3:$W$258,MATCH(INDEX($J75:$FE75,1,$FJ75),Capacity!$V$3:$V$258,0),2)+FM$9,255),Capacity!$S$3:$S$258,0),2)))</f>
        <v>155</v>
      </c>
      <c r="FN76">
        <f>IF(FN75="","",IF($FI75="Y",0,INDEX(Capacity!$S$3:$T$258,MATCH(MOD(INDEX(Capacity!$V$3:$W$258,MATCH(INDEX($J75:$FE75,1,$FJ75),Capacity!$V$3:$V$258,0),2)+FN$9,255),Capacity!$S$3:$S$258,0),2)))</f>
        <v>242</v>
      </c>
      <c r="FO76">
        <f>IF(FO75="","",IF($FI75="Y",0,INDEX(Capacity!$S$3:$T$258,MATCH(MOD(INDEX(Capacity!$V$3:$W$258,MATCH(INDEX($J75:$FE75,1,$FJ75),Capacity!$V$3:$V$258,0),2)+FO$9,255),Capacity!$S$3:$S$258,0),2)))</f>
        <v>48</v>
      </c>
      <c r="FP76">
        <f>IF(FP75="","",IF($FI75="Y",0,INDEX(Capacity!$S$3:$T$258,MATCH(MOD(INDEX(Capacity!$V$3:$W$258,MATCH(INDEX($J75:$FE75,1,$FJ75),Capacity!$V$3:$V$258,0),2)+FP$9,255),Capacity!$S$3:$S$258,0),2)))</f>
        <v>29</v>
      </c>
      <c r="FQ76">
        <f>IF(FQ75="","",IF($FI75="Y",0,INDEX(Capacity!$S$3:$T$258,MATCH(MOD(INDEX(Capacity!$V$3:$W$258,MATCH(INDEX($J75:$FE75,1,$FJ75),Capacity!$V$3:$V$258,0),2)+FQ$9,255),Capacity!$S$3:$S$258,0),2)))</f>
        <v>201</v>
      </c>
      <c r="FR76">
        <f>IF(FR75="","",IF($FI75="Y",0,INDEX(Capacity!$S$3:$T$258,MATCH(MOD(INDEX(Capacity!$V$3:$W$258,MATCH(INDEX($J75:$FE75,1,$FJ75),Capacity!$V$3:$V$258,0),2)+FR$9,255),Capacity!$S$3:$S$258,0),2)))</f>
        <v>253</v>
      </c>
      <c r="FS76">
        <f>IF(FS75="","",IF($FI75="Y",0,INDEX(Capacity!$S$3:$T$258,MATCH(MOD(INDEX(Capacity!$V$3:$W$258,MATCH(INDEX($J75:$FE75,1,$FJ75),Capacity!$V$3:$V$258,0),2)+FS$9,255),Capacity!$S$3:$S$258,0),2)))</f>
        <v>157</v>
      </c>
      <c r="FT76">
        <f>IF(FT75="","",IF($FI75="Y",0,INDEX(Capacity!$S$3:$T$258,MATCH(MOD(INDEX(Capacity!$V$3:$W$258,MATCH(INDEX($J75:$FE75,1,$FJ75),Capacity!$V$3:$V$258,0),2)+FT$9,255),Capacity!$S$3:$S$258,0),2)))</f>
        <v>6</v>
      </c>
      <c r="FU76">
        <f>IF(FU75="","",IF($FI75="Y",0,INDEX(Capacity!$S$3:$T$258,MATCH(MOD(INDEX(Capacity!$V$3:$W$258,MATCH(INDEX($J75:$FE75,1,$FJ75),Capacity!$V$3:$V$258,0),2)+FU$9,255),Capacity!$S$3:$S$258,0),2)))</f>
        <v>93</v>
      </c>
      <c r="FV76">
        <f>IF(FV75="","",IF($FI75="Y",0,INDEX(Capacity!$S$3:$T$258,MATCH(MOD(INDEX(Capacity!$V$3:$W$258,MATCH(INDEX($J75:$FE75,1,$FJ75),Capacity!$V$3:$V$258,0),2)+FV$9,255),Capacity!$S$3:$S$258,0),2)))</f>
        <v>54</v>
      </c>
      <c r="FW76">
        <f>IF(FW75="","",IF($FI75="Y",0,INDEX(Capacity!$S$3:$T$258,MATCH(MOD(INDEX(Capacity!$V$3:$W$258,MATCH(INDEX($J75:$FE75,1,$FJ75),Capacity!$V$3:$V$258,0),2)+FW$9,255),Capacity!$S$3:$S$258,0),2)))</f>
        <v>128</v>
      </c>
      <c r="FX76" t="str">
        <f>IF(FX75="","",IF($FI75="Y",0,INDEX(Capacity!$S$3:$T$258,MATCH(MOD(INDEX(Capacity!$V$3:$W$258,MATCH(INDEX($J75:$FE75,1,$FJ75),Capacity!$V$3:$V$258,0),2)+FX$9,255),Capacity!$S$3:$S$258,0),2)))</f>
        <v/>
      </c>
      <c r="FY76" t="str">
        <f>IF(FY75="","",IF($FI75="Y",0,INDEX(Capacity!$S$3:$T$258,MATCH(MOD(INDEX(Capacity!$V$3:$W$258,MATCH(INDEX($J75:$FE75,1,$FJ75),Capacity!$V$3:$V$258,0),2)+FY$9,255),Capacity!$S$3:$S$258,0),2)))</f>
        <v/>
      </c>
      <c r="FZ76" t="str">
        <f>IF(FZ75="","",IF($FI75="Y",0,INDEX(Capacity!$S$3:$T$258,MATCH(MOD(INDEX(Capacity!$V$3:$W$258,MATCH(INDEX($J75:$FE75,1,$FJ75),Capacity!$V$3:$V$258,0),2)+FZ$9,255),Capacity!$S$3:$S$258,0),2)))</f>
        <v/>
      </c>
      <c r="GA76" t="str">
        <f>IF(GA75="","",IF($FI75="Y",0,INDEX(Capacity!$S$3:$T$258,MATCH(MOD(INDEX(Capacity!$V$3:$W$258,MATCH(INDEX($J75:$FE75,1,$FJ75),Capacity!$V$3:$V$258,0),2)+GA$9,255),Capacity!$S$3:$S$258,0),2)))</f>
        <v/>
      </c>
      <c r="GB76" t="str">
        <f>IF(GB75="","",IF($FI75="Y",0,INDEX(Capacity!$S$3:$T$258,MATCH(MOD(INDEX(Capacity!$V$3:$W$258,MATCH(INDEX($J75:$FE75,1,$FJ75),Capacity!$V$3:$V$258,0),2)+GB$9,255),Capacity!$S$3:$S$258,0),2)))</f>
        <v/>
      </c>
      <c r="GC76" t="str">
        <f>IF(GC75="","",IF($FI75="Y",0,INDEX(Capacity!$S$3:$T$258,MATCH(MOD(INDEX(Capacity!$V$3:$W$258,MATCH(INDEX($J75:$FE75,1,$FJ75),Capacity!$V$3:$V$258,0),2)+GC$9,255),Capacity!$S$3:$S$258,0),2)))</f>
        <v/>
      </c>
      <c r="GD76" t="str">
        <f>IF(GD75="","",IF($FI75="Y",0,INDEX(Capacity!$S$3:$T$258,MATCH(MOD(INDEX(Capacity!$V$3:$W$258,MATCH(INDEX($J75:$FE75,1,$FJ75),Capacity!$V$3:$V$258,0),2)+GD$9,255),Capacity!$S$3:$S$258,0),2)))</f>
        <v/>
      </c>
      <c r="GE76" t="str">
        <f>IF(GE75="","",IF($FI75="Y",0,INDEX(Capacity!$S$3:$T$258,MATCH(MOD(INDEX(Capacity!$V$3:$W$258,MATCH(INDEX($J75:$FE75,1,$FJ75),Capacity!$V$3:$V$258,0),2)+GE$9,255),Capacity!$S$3:$S$258,0),2)))</f>
        <v/>
      </c>
      <c r="GF76" t="str">
        <f>IF(GF75="","",IF($FI75="Y",0,INDEX(Capacity!$S$3:$T$258,MATCH(MOD(INDEX(Capacity!$V$3:$W$258,MATCH(INDEX($J75:$FE75,1,$FJ75),Capacity!$V$3:$V$258,0),2)+GF$9,255),Capacity!$S$3:$S$258,0),2)))</f>
        <v/>
      </c>
      <c r="GG76" t="str">
        <f>IF(GG75="","",IF($FI75="Y",0,INDEX(Capacity!$S$3:$T$258,MATCH(MOD(INDEX(Capacity!$V$3:$W$258,MATCH(INDEX($J75:$FE75,1,$FJ75),Capacity!$V$3:$V$258,0),2)+GG$9,255),Capacity!$S$3:$S$258,0),2)))</f>
        <v/>
      </c>
      <c r="GH76" t="str">
        <f>IF(GH75="","",IF($FI75="Y",0,INDEX(Capacity!$S$3:$T$258,MATCH(MOD(INDEX(Capacity!$V$3:$W$258,MATCH(INDEX($J75:$FE75,1,$FJ75),Capacity!$V$3:$V$258,0),2)+GH$9,255),Capacity!$S$3:$S$258,0),2)))</f>
        <v/>
      </c>
      <c r="GI76" t="str">
        <f>IF(GI75="","",IF($FI75="Y",0,INDEX(Capacity!$S$3:$T$258,MATCH(MOD(INDEX(Capacity!$V$3:$W$258,MATCH(INDEX($J75:$FE75,1,$FJ75),Capacity!$V$3:$V$258,0),2)+GI$9,255),Capacity!$S$3:$S$258,0),2)))</f>
        <v/>
      </c>
      <c r="GJ76" t="str">
        <f>IF(GJ75="","",IF($FI75="Y",0,INDEX(Capacity!$S$3:$T$258,MATCH(MOD(INDEX(Capacity!$V$3:$W$258,MATCH(INDEX($J75:$FE75,1,$FJ75),Capacity!$V$3:$V$258,0),2)+GJ$9,255),Capacity!$S$3:$S$258,0),2)))</f>
        <v/>
      </c>
      <c r="GK76" t="str">
        <f>IF(GK75="","",IF($FI75="Y",0,INDEX(Capacity!$S$3:$T$258,MATCH(MOD(INDEX(Capacity!$V$3:$W$258,MATCH(INDEX($J75:$FE75,1,$FJ75),Capacity!$V$3:$V$258,0),2)+GK$9,255),Capacity!$S$3:$S$258,0),2)))</f>
        <v/>
      </c>
      <c r="GL76" t="str">
        <f>IF(GL75="","",IF($FI75="Y",0,INDEX(Capacity!$S$3:$T$258,MATCH(MOD(INDEX(Capacity!$V$3:$W$258,MATCH(INDEX($J75:$FE75,1,$FJ75),Capacity!$V$3:$V$258,0),2)+GL$9,255),Capacity!$S$3:$S$258,0),2)))</f>
        <v/>
      </c>
      <c r="GM76" t="str">
        <f>IF(GM75="","",IF($FI75="Y",0,INDEX(Capacity!$S$3:$T$258,MATCH(MOD(INDEX(Capacity!$V$3:$W$258,MATCH(INDEX($J75:$FE75,1,$FJ75),Capacity!$V$3:$V$258,0),2)+GM$9,255),Capacity!$S$3:$S$258,0),2)))</f>
        <v/>
      </c>
      <c r="GN76" t="str">
        <f>IF(GN75="","",IF($FI75="Y",0,INDEX(Capacity!$S$3:$T$258,MATCH(MOD(INDEX(Capacity!$V$3:$W$258,MATCH(INDEX($J75:$FE75,1,$FJ75),Capacity!$V$3:$V$258,0),2)+GN$9,255),Capacity!$S$3:$S$258,0),2)))</f>
        <v/>
      </c>
      <c r="GO76" t="str">
        <f>IF(GO75="","",IF($FI75="Y",0,INDEX(Capacity!$S$3:$T$258,MATCH(MOD(INDEX(Capacity!$V$3:$W$258,MATCH(INDEX($J75:$FE75,1,$FJ75),Capacity!$V$3:$V$258,0),2)+GO$9,255),Capacity!$S$3:$S$258,0),2)))</f>
        <v/>
      </c>
      <c r="GP76" t="str">
        <f>IF(GP75="","",IF($FI75="Y",0,INDEX(Capacity!$S$3:$T$258,MATCH(MOD(INDEX(Capacity!$V$3:$W$258,MATCH(INDEX($J75:$FE75,1,$FJ75),Capacity!$V$3:$V$258,0),2)+GP$9,255),Capacity!$S$3:$S$258,0),2)))</f>
        <v/>
      </c>
      <c r="GQ76" t="str">
        <f>IF(GQ75="","",IF($FI75="Y",0,INDEX(Capacity!$S$3:$T$258,MATCH(MOD(INDEX(Capacity!$V$3:$W$258,MATCH(INDEX($J75:$FE75,1,$FJ75),Capacity!$V$3:$V$258,0),2)+GQ$9,255),Capacity!$S$3:$S$258,0),2)))</f>
        <v/>
      </c>
      <c r="GR76" t="str">
        <f>IF(GR75="","",IF($FI75="Y",0,INDEX(Capacity!$S$3:$T$258,MATCH(MOD(INDEX(Capacity!$V$3:$W$258,MATCH(INDEX($J75:$FE75,1,$FJ75),Capacity!$V$3:$V$258,0),2)+GR$9,255),Capacity!$S$3:$S$258,0),2)))</f>
        <v/>
      </c>
      <c r="GS76" t="str">
        <f>IF(GS75="","",IF($FI75="Y",0,INDEX(Capacity!$S$3:$T$258,MATCH(MOD(INDEX(Capacity!$V$3:$W$258,MATCH(INDEX($J75:$FE75,1,$FJ75),Capacity!$V$3:$V$258,0),2)+GS$9,255),Capacity!$S$3:$S$258,0),2)))</f>
        <v/>
      </c>
      <c r="GT76" t="str">
        <f>IF(GT75="","",IF($FI75="Y",0,INDEX(Capacity!$S$3:$T$258,MATCH(MOD(INDEX(Capacity!$V$3:$W$258,MATCH(INDEX($J75:$FE75,1,$FJ75),Capacity!$V$3:$V$258,0),2)+GT$9,255),Capacity!$S$3:$S$258,0),2)))</f>
        <v/>
      </c>
      <c r="GU76" t="str">
        <f>IF(GU75="","",IF($FI75="Y",0,INDEX(Capacity!$S$3:$T$258,MATCH(MOD(INDEX(Capacity!$V$3:$W$258,MATCH(INDEX($J75:$FE75,1,$FJ75),Capacity!$V$3:$V$258,0),2)+GU$9,255),Capacity!$S$3:$S$258,0),2)))</f>
        <v/>
      </c>
      <c r="GV76" t="str">
        <f>IF(GV75="","",IF($FI75="Y",0,INDEX(Capacity!$S$3:$T$258,MATCH(MOD(INDEX(Capacity!$V$3:$W$258,MATCH(INDEX($J75:$FE75,1,$FJ75),Capacity!$V$3:$V$258,0),2)+GV$9,255),Capacity!$S$3:$S$258,0),2)))</f>
        <v/>
      </c>
      <c r="GW76" t="str">
        <f>IF(GW75="","",IF($FI75="Y",0,INDEX(Capacity!$S$3:$T$258,MATCH(MOD(INDEX(Capacity!$V$3:$W$258,MATCH(INDEX($J75:$FE75,1,$FJ75),Capacity!$V$3:$V$258,0),2)+GW$9,255),Capacity!$S$3:$S$258,0),2)))</f>
        <v/>
      </c>
      <c r="GX76" t="str">
        <f>IF(GX75="","",IF($FI75="Y",0,INDEX(Capacity!$S$3:$T$258,MATCH(MOD(INDEX(Capacity!$V$3:$W$258,MATCH(INDEX($J75:$FE75,1,$FJ75),Capacity!$V$3:$V$258,0),2)+GX$9,255),Capacity!$S$3:$S$258,0),2)))</f>
        <v/>
      </c>
      <c r="GY76" t="str">
        <f>IF(GY75="","",IF($FI75="Y",0,INDEX(Capacity!$S$3:$T$258,MATCH(MOD(INDEX(Capacity!$V$3:$W$258,MATCH(INDEX($J75:$FE75,1,$FJ75),Capacity!$V$3:$V$258,0),2)+GY$9,255),Capacity!$S$3:$S$258,0),2)))</f>
        <v/>
      </c>
      <c r="GZ76" t="str">
        <f>IF(GZ75="","",IF($FI75="Y",0,INDEX(Capacity!$S$3:$T$258,MATCH(MOD(INDEX(Capacity!$V$3:$W$258,MATCH(INDEX($J75:$FE75,1,$FJ75),Capacity!$V$3:$V$258,0),2)+GZ$9,255),Capacity!$S$3:$S$258,0),2)))</f>
        <v/>
      </c>
      <c r="HA76" t="str">
        <f>IF(HA75="","",IF($FI75="Y",0,INDEX(Capacity!$S$3:$T$258,MATCH(MOD(INDEX(Capacity!$V$3:$W$258,MATCH(INDEX($J75:$FE75,1,$FJ75),Capacity!$V$3:$V$258,0),2)+HA$9,255),Capacity!$S$3:$S$258,0),2)))</f>
        <v/>
      </c>
      <c r="HB76" t="str">
        <f>IF(HB75="","",IF($FI75="Y",0,INDEX(Capacity!$S$3:$T$258,MATCH(MOD(INDEX(Capacity!$V$3:$W$258,MATCH(INDEX($J75:$FE75,1,$FJ75),Capacity!$V$3:$V$258,0),2)+HB$9,255),Capacity!$S$3:$S$258,0),2)))</f>
        <v/>
      </c>
      <c r="HC76" t="str">
        <f>IF(HC75="","",IF($FI75="Y",0,INDEX(Capacity!$S$3:$T$258,MATCH(MOD(INDEX(Capacity!$V$3:$W$258,MATCH(INDEX($J75:$FE75,1,$FJ75),Capacity!$V$3:$V$258,0),2)+HC$9,255),Capacity!$S$3:$S$258,0),2)))</f>
        <v/>
      </c>
      <c r="HD76" t="str">
        <f>IF(HD75="","",IF($FI75="Y",0,INDEX(Capacity!$S$3:$T$258,MATCH(MOD(INDEX(Capacity!$V$3:$W$258,MATCH(INDEX($J75:$FE75,1,$FJ75),Capacity!$V$3:$V$258,0),2)+HD$9,255),Capacity!$S$3:$S$258,0),2)))</f>
        <v/>
      </c>
      <c r="HE76" t="str">
        <f>IF(HE75="","",IF($FI75="Y",0,INDEX(Capacity!$S$3:$T$258,MATCH(MOD(INDEX(Capacity!$V$3:$W$258,MATCH(INDEX($J75:$FE75,1,$FJ75),Capacity!$V$3:$V$258,0),2)+HE$9,255),Capacity!$S$3:$S$258,0),2)))</f>
        <v/>
      </c>
      <c r="HF76" t="str">
        <f>IF(HF75="","",IF($FI75="Y",0,INDEX(Capacity!$S$3:$T$258,MATCH(MOD(INDEX(Capacity!$V$3:$W$258,MATCH(INDEX($J75:$FE75,1,$FJ75),Capacity!$V$3:$V$258,0),2)+HF$9,255),Capacity!$S$3:$S$258,0),2)))</f>
        <v/>
      </c>
      <c r="HG76" t="str">
        <f>IF(HG75="","",IF($FI75="Y",0,INDEX(Capacity!$S$3:$T$258,MATCH(MOD(INDEX(Capacity!$V$3:$W$258,MATCH(INDEX($J75:$FE75,1,$FJ75),Capacity!$V$3:$V$258,0),2)+HG$9,255),Capacity!$S$3:$S$258,0),2)))</f>
        <v/>
      </c>
      <c r="HH76" t="str">
        <f>IF(HH75="","",IF($FI75="Y",0,INDEX(Capacity!$S$3:$T$258,MATCH(MOD(INDEX(Capacity!$V$3:$W$258,MATCH(INDEX($J75:$FE75,1,$FJ75),Capacity!$V$3:$V$258,0),2)+HH$9,255),Capacity!$S$3:$S$258,0),2)))</f>
        <v/>
      </c>
      <c r="HI76" t="str">
        <f>IF(HI75="","",IF($FI75="Y",0,INDEX(Capacity!$S$3:$T$258,MATCH(MOD(INDEX(Capacity!$V$3:$W$258,MATCH(INDEX($J75:$FE75,1,$FJ75),Capacity!$V$3:$V$258,0),2)+HI$9,255),Capacity!$S$3:$S$258,0),2)))</f>
        <v/>
      </c>
      <c r="HJ76" t="str">
        <f>IF(HJ75="","",IF($FI75="Y",0,INDEX(Capacity!$S$3:$T$258,MATCH(MOD(INDEX(Capacity!$V$3:$W$258,MATCH(INDEX($J75:$FE75,1,$FJ75),Capacity!$V$3:$V$258,0),2)+HJ$9,255),Capacity!$S$3:$S$258,0),2)))</f>
        <v/>
      </c>
      <c r="HK76" t="str">
        <f>IF(HK75="","",IF($FI75="Y",0,INDEX(Capacity!$S$3:$T$258,MATCH(MOD(INDEX(Capacity!$V$3:$W$258,MATCH(INDEX($J75:$FE75,1,$FJ75),Capacity!$V$3:$V$258,0),2)+HK$9,255),Capacity!$S$3:$S$258,0),2)))</f>
        <v/>
      </c>
      <c r="HL76" t="str">
        <f>IF(HL75="","",IF($FI75="Y",0,INDEX(Capacity!$S$3:$T$258,MATCH(MOD(INDEX(Capacity!$V$3:$W$258,MATCH(INDEX($J75:$FE75,1,$FJ75),Capacity!$V$3:$V$258,0),2)+HL$9,255),Capacity!$S$3:$S$258,0),2)))</f>
        <v/>
      </c>
      <c r="HM76" t="str">
        <f>IF(HM75="","",IF($FI75="Y",0,INDEX(Capacity!$S$3:$T$258,MATCH(MOD(INDEX(Capacity!$V$3:$W$258,MATCH(INDEX($J75:$FE75,1,$FJ75),Capacity!$V$3:$V$258,0),2)+HM$9,255),Capacity!$S$3:$S$258,0),2)))</f>
        <v/>
      </c>
      <c r="HN76" t="str">
        <f>IF(HN75="","",IF($FI75="Y",0,INDEX(Capacity!$S$3:$T$258,MATCH(MOD(INDEX(Capacity!$V$3:$W$258,MATCH(INDEX($J75:$FE75,1,$FJ75),Capacity!$V$3:$V$258,0),2)+HN$9,255),Capacity!$S$3:$S$258,0),2)))</f>
        <v/>
      </c>
      <c r="HO76" t="str">
        <f>IF(HO75="","",IF($FI75="Y",0,INDEX(Capacity!$S$3:$T$258,MATCH(MOD(INDEX(Capacity!$V$3:$W$258,MATCH(INDEX($J75:$FE75,1,$FJ75),Capacity!$V$3:$V$258,0),2)+HO$9,255),Capacity!$S$3:$S$258,0),2)))</f>
        <v/>
      </c>
      <c r="HP76" t="str">
        <f>IF(HP75="","",IF($FI75="Y",0,INDEX(Capacity!$S$3:$T$258,MATCH(MOD(INDEX(Capacity!$V$3:$W$258,MATCH(INDEX($J75:$FE75,1,$FJ75),Capacity!$V$3:$V$258,0),2)+HP$9,255),Capacity!$S$3:$S$258,0),2)))</f>
        <v/>
      </c>
      <c r="HQ76" t="str">
        <f>IF(HQ75="","",IF($FI75="Y",0,INDEX(Capacity!$S$3:$T$258,MATCH(MOD(INDEX(Capacity!$V$3:$W$258,MATCH(INDEX($J75:$FE75,1,$FJ75),Capacity!$V$3:$V$258,0),2)+HQ$9,255),Capacity!$S$3:$S$258,0),2)))</f>
        <v/>
      </c>
      <c r="HR76" t="str">
        <f>IF(HR75="","",IF($FI75="Y",0,INDEX(Capacity!$S$3:$T$258,MATCH(MOD(INDEX(Capacity!$V$3:$W$258,MATCH(INDEX($J75:$FE75,1,$FJ75),Capacity!$V$3:$V$258,0),2)+HR$9,255),Capacity!$S$3:$S$258,0),2)))</f>
        <v/>
      </c>
      <c r="HS76" t="str">
        <f>IF(HS75="","",IF($FI75="Y",0,INDEX(Capacity!$S$3:$T$258,MATCH(MOD(INDEX(Capacity!$V$3:$W$258,MATCH(INDEX($J75:$FE75,1,$FJ75),Capacity!$V$3:$V$258,0),2)+HS$9,255),Capacity!$S$3:$S$258,0),2)))</f>
        <v/>
      </c>
      <c r="HT76" t="str">
        <f>IF(HT75="","",IF($FI75="Y",0,INDEX(Capacity!$S$3:$T$258,MATCH(MOD(INDEX(Capacity!$V$3:$W$258,MATCH(INDEX($J75:$FE75,1,$FJ75),Capacity!$V$3:$V$258,0),2)+HT$9,255),Capacity!$S$3:$S$258,0),2)))</f>
        <v/>
      </c>
      <c r="HU76" t="str">
        <f>IF(HU75="","",IF($FI75="Y",0,INDEX(Capacity!$S$3:$T$258,MATCH(MOD(INDEX(Capacity!$V$3:$W$258,MATCH(INDEX($J75:$FE75,1,$FJ75),Capacity!$V$3:$V$258,0),2)+HU$9,255),Capacity!$S$3:$S$258,0),2)))</f>
        <v/>
      </c>
      <c r="HV76" t="str">
        <f>IF(HV75="","",IF($FI75="Y",0,INDEX(Capacity!$S$3:$T$258,MATCH(MOD(INDEX(Capacity!$V$3:$W$258,MATCH(INDEX($J75:$FE75,1,$FJ75),Capacity!$V$3:$V$258,0),2)+HV$9,255),Capacity!$S$3:$S$258,0),2)))</f>
        <v/>
      </c>
      <c r="HW76" t="str">
        <f>IF(HW75="","",IF($FI75="Y",0,INDEX(Capacity!$S$3:$T$258,MATCH(MOD(INDEX(Capacity!$V$3:$W$258,MATCH(INDEX($J75:$FE75,1,$FJ75),Capacity!$V$3:$V$258,0),2)+HW$9,255),Capacity!$S$3:$S$258,0),2)))</f>
        <v/>
      </c>
      <c r="HX76" t="str">
        <f>IF(HX75="","",IF($FI75="Y",0,INDEX(Capacity!$S$3:$T$258,MATCH(MOD(INDEX(Capacity!$V$3:$W$258,MATCH(INDEX($J75:$FE75,1,$FJ75),Capacity!$V$3:$V$258,0),2)+HX$9,255),Capacity!$S$3:$S$258,0),2)))</f>
        <v/>
      </c>
      <c r="HY76" t="str">
        <f>IF(HY75="","",IF($FI75="Y",0,INDEX(Capacity!$S$3:$T$258,MATCH(MOD(INDEX(Capacity!$V$3:$W$258,MATCH(INDEX($J75:$FE75,1,$FJ75),Capacity!$V$3:$V$258,0),2)+HY$9,255),Capacity!$S$3:$S$258,0),2)))</f>
        <v/>
      </c>
      <c r="HZ76" t="str">
        <f>IF(HZ75="","",IF($FI75="Y",0,INDEX(Capacity!$S$3:$T$258,MATCH(MOD(INDEX(Capacity!$V$3:$W$258,MATCH(INDEX($J75:$FE75,1,$FJ75),Capacity!$V$3:$V$258,0),2)+HZ$9,255),Capacity!$S$3:$S$258,0),2)))</f>
        <v/>
      </c>
      <c r="IA76" t="str">
        <f>IF(IA75="","",IF($FI75="Y",0,INDEX(Capacity!$S$3:$T$258,MATCH(MOD(INDEX(Capacity!$V$3:$W$258,MATCH(INDEX($J75:$FE75,1,$FJ75),Capacity!$V$3:$V$258,0),2)+IA$9,255),Capacity!$S$3:$S$258,0),2)))</f>
        <v/>
      </c>
      <c r="IB76" t="str">
        <f>IF(IB75="","",IF($FI75="Y",0,INDEX(Capacity!$S$3:$T$258,MATCH(MOD(INDEX(Capacity!$V$3:$W$258,MATCH(INDEX($J75:$FE75,1,$FJ75),Capacity!$V$3:$V$258,0),2)+IB$9,255),Capacity!$S$3:$S$258,0),2)))</f>
        <v/>
      </c>
      <c r="IC76" t="str">
        <f>IF(IC75="","",IF($FI75="Y",0,INDEX(Capacity!$S$3:$T$258,MATCH(MOD(INDEX(Capacity!$V$3:$W$258,MATCH(INDEX($J75:$FE75,1,$FJ75),Capacity!$V$3:$V$258,0),2)+IC$9,255),Capacity!$S$3:$S$258,0),2)))</f>
        <v/>
      </c>
      <c r="ID76" t="str">
        <f>IF(ID75="","",IF($FI75="Y",0,INDEX(Capacity!$S$3:$T$258,MATCH(MOD(INDEX(Capacity!$V$3:$W$258,MATCH(INDEX($J75:$FE75,1,$FJ75),Capacity!$V$3:$V$258,0),2)+ID$9,255),Capacity!$S$3:$S$258,0),2)))</f>
        <v/>
      </c>
      <c r="IE76" t="str">
        <f>IF(IE75="","",IF($FI75="Y",0,INDEX(Capacity!$S$3:$T$258,MATCH(MOD(INDEX(Capacity!$V$3:$W$258,MATCH(INDEX($J75:$FE75,1,$FJ75),Capacity!$V$3:$V$258,0),2)+IE$9,255),Capacity!$S$3:$S$258,0),2)))</f>
        <v/>
      </c>
      <c r="IF76" t="str">
        <f>IF(IF75="","",IF($FI75="Y",0,INDEX(Capacity!$S$3:$T$258,MATCH(MOD(INDEX(Capacity!$V$3:$W$258,MATCH(INDEX($J75:$FE75,1,$FJ75),Capacity!$V$3:$V$258,0),2)+IF$9,255),Capacity!$S$3:$S$258,0),2)))</f>
        <v/>
      </c>
      <c r="IG76" t="str">
        <f>IF(IG75="","",IF($FI75="Y",0,INDEX(Capacity!$S$3:$T$258,MATCH(MOD(INDEX(Capacity!$V$3:$W$258,MATCH(INDEX($J75:$FE75,1,$FJ75),Capacity!$V$3:$V$258,0),2)+IG$9,255),Capacity!$S$3:$S$258,0),2)))</f>
        <v/>
      </c>
      <c r="IH76" t="str">
        <f>IF(IH75="","",IF($FI75="Y",0,INDEX(Capacity!$S$3:$T$258,MATCH(MOD(INDEX(Capacity!$V$3:$W$258,MATCH(INDEX($J75:$FE75,1,$FJ75),Capacity!$V$3:$V$258,0),2)+IH$9,255),Capacity!$S$3:$S$258,0),2)))</f>
        <v/>
      </c>
      <c r="II76" t="str">
        <f>IF(II75="","",IF($FI75="Y",0,INDEX(Capacity!$S$3:$T$258,MATCH(MOD(INDEX(Capacity!$V$3:$W$258,MATCH(INDEX($J75:$FE75,1,$FJ75),Capacity!$V$3:$V$258,0),2)+II$9,255),Capacity!$S$3:$S$258,0),2)))</f>
        <v/>
      </c>
      <c r="IJ76" t="str">
        <f>IF(IJ75="","",IF($FI75="Y",0,INDEX(Capacity!$S$3:$T$258,MATCH(MOD(INDEX(Capacity!$V$3:$W$258,MATCH(INDEX($J75:$FE75,1,$FJ75),Capacity!$V$3:$V$258,0),2)+IJ$9,255),Capacity!$S$3:$S$258,0),2)))</f>
        <v/>
      </c>
      <c r="IK76" t="str">
        <f>IF(IK75="","",IF($FI75="Y",0,INDEX(Capacity!$S$3:$T$258,MATCH(MOD(INDEX(Capacity!$V$3:$W$258,MATCH(INDEX($J75:$FE75,1,$FJ75),Capacity!$V$3:$V$258,0),2)+IK$9,255),Capacity!$S$3:$S$258,0),2)))</f>
        <v/>
      </c>
      <c r="IL76" t="str">
        <f>IF(IL75="","",IF($FI75="Y",0,INDEX(Capacity!$S$3:$T$258,MATCH(MOD(INDEX(Capacity!$V$3:$W$258,MATCH(INDEX($J75:$FE75,1,$FJ75),Capacity!$V$3:$V$258,0),2)+IL$9,255),Capacity!$S$3:$S$258,0),2)))</f>
        <v/>
      </c>
      <c r="IM76" t="str">
        <f>IF(IM75="","",IF($FI75="Y",0,INDEX(Capacity!$S$3:$T$258,MATCH(MOD(INDEX(Capacity!$V$3:$W$258,MATCH(INDEX($J75:$FE75,1,$FJ75),Capacity!$V$3:$V$258,0),2)+IM$9,255),Capacity!$S$3:$S$258,0),2)))</f>
        <v/>
      </c>
      <c r="IN76" t="str">
        <f>IF(IN75="","",IF($FI75="Y",0,INDEX(Capacity!$S$3:$T$258,MATCH(MOD(INDEX(Capacity!$V$3:$W$258,MATCH(INDEX($J75:$FE75,1,$FJ75),Capacity!$V$3:$V$258,0),2)+IN$9,255),Capacity!$S$3:$S$258,0),2)))</f>
        <v/>
      </c>
      <c r="IO76" t="str">
        <f>IF(IO75="","",IF($FI75="Y",0,INDEX(Capacity!$S$3:$T$258,MATCH(MOD(INDEX(Capacity!$V$3:$W$258,MATCH(INDEX($J75:$FE75,1,$FJ75),Capacity!$V$3:$V$258,0),2)+IO$9,255),Capacity!$S$3:$S$258,0),2)))</f>
        <v/>
      </c>
      <c r="IP76" t="str">
        <f>IF(IP75="","",IF($FI75="Y",0,INDEX(Capacity!$S$3:$T$258,MATCH(MOD(INDEX(Capacity!$V$3:$W$258,MATCH(INDEX($J75:$FE75,1,$FJ75),Capacity!$V$3:$V$258,0),2)+IP$9,255),Capacity!$S$3:$S$258,0),2)))</f>
        <v/>
      </c>
      <c r="IQ76" t="str">
        <f>IF(IQ75="","",IF($FI75="Y",0,INDEX(Capacity!$S$3:$T$258,MATCH(MOD(INDEX(Capacity!$V$3:$W$258,MATCH(INDEX($J75:$FE75,1,$FJ75),Capacity!$V$3:$V$258,0),2)+IQ$9,255),Capacity!$S$3:$S$258,0),2)))</f>
        <v/>
      </c>
      <c r="IR76" t="str">
        <f>IF(IR75="","",IF($FI75="Y",0,INDEX(Capacity!$S$3:$T$258,MATCH(MOD(INDEX(Capacity!$V$3:$W$258,MATCH(INDEX($J75:$FE75,1,$FJ75),Capacity!$V$3:$V$258,0),2)+IR$9,255),Capacity!$S$3:$S$258,0),2)))</f>
        <v/>
      </c>
      <c r="IS76" t="str">
        <f>IF(IS75="","",IF($FI75="Y",0,INDEX(Capacity!$S$3:$T$258,MATCH(MOD(INDEX(Capacity!$V$3:$W$258,MATCH(INDEX($J75:$FE75,1,$FJ75),Capacity!$V$3:$V$258,0),2)+IS$9,255),Capacity!$S$3:$S$258,0),2)))</f>
        <v/>
      </c>
      <c r="IT76" t="str">
        <f>IF(IT75="","",IF($FI75="Y",0,INDEX(Capacity!$S$3:$T$258,MATCH(MOD(INDEX(Capacity!$V$3:$W$258,MATCH(INDEX($J75:$FE75,1,$FJ75),Capacity!$V$3:$V$258,0),2)+IT$9,255),Capacity!$S$3:$S$258,0),2)))</f>
        <v/>
      </c>
      <c r="IU76" t="str">
        <f>IF(IU75="","",IF($FI75="Y",0,INDEX(Capacity!$S$3:$T$258,MATCH(MOD(INDEX(Capacity!$V$3:$W$258,MATCH(INDEX($J75:$FE75,1,$FJ75),Capacity!$V$3:$V$258,0),2)+IU$9,255),Capacity!$S$3:$S$258,0),2)))</f>
        <v/>
      </c>
      <c r="IV76" t="str">
        <f>IF(IV75="","",IF($FI75="Y",0,INDEX(Capacity!$S$3:$T$258,MATCH(MOD(INDEX(Capacity!$V$3:$W$258,MATCH(INDEX($J75:$FE75,1,$FJ75),Capacity!$V$3:$V$258,0),2)+IV$9,255),Capacity!$S$3:$S$258,0),2)))</f>
        <v/>
      </c>
      <c r="IW76" t="str">
        <f>IF(IW75="","",IF($FI75="Y",0,INDEX(Capacity!$S$3:$T$258,MATCH(MOD(INDEX(Capacity!$V$3:$W$258,MATCH(INDEX($J75:$FE75,1,$FJ75),Capacity!$V$3:$V$258,0),2)+IW$9,255),Capacity!$S$3:$S$258,0),2)))</f>
        <v/>
      </c>
      <c r="IX76" t="str">
        <f>IF(IX75="","",IF($FI75="Y",0,INDEX(Capacity!$S$3:$T$258,MATCH(MOD(INDEX(Capacity!$V$3:$W$258,MATCH(INDEX($J75:$FE75,1,$FJ75),Capacity!$V$3:$V$258,0),2)+IX$9,255),Capacity!$S$3:$S$258,0),2)))</f>
        <v/>
      </c>
      <c r="IY76" t="str">
        <f>IF(IY75="","",IF($FI75="Y",0,INDEX(Capacity!$S$3:$T$258,MATCH(MOD(INDEX(Capacity!$V$3:$W$258,MATCH(INDEX($J75:$FE75,1,$FJ75),Capacity!$V$3:$V$258,0),2)+IY$9,255),Capacity!$S$3:$S$258,0),2)))</f>
        <v/>
      </c>
      <c r="IZ76" t="str">
        <f>IF(IZ75="","",IF($FI75="Y",0,INDEX(Capacity!$S$3:$T$258,MATCH(MOD(INDEX(Capacity!$V$3:$W$258,MATCH(INDEX($J75:$FE75,1,$FJ75),Capacity!$V$3:$V$258,0),2)+IZ$9,255),Capacity!$S$3:$S$258,0),2)))</f>
        <v/>
      </c>
      <c r="JA76" t="str">
        <f>IF(JA75="","",IF($FI75="Y",0,INDEX(Capacity!$S$3:$T$258,MATCH(MOD(INDEX(Capacity!$V$3:$W$258,MATCH(INDEX($J75:$FE75,1,$FJ75),Capacity!$V$3:$V$258,0),2)+JA$9,255),Capacity!$S$3:$S$258,0),2)))</f>
        <v/>
      </c>
      <c r="JB76" t="str">
        <f>IF(JB75="","",IF($FI75="Y",0,INDEX(Capacity!$S$3:$T$258,MATCH(MOD(INDEX(Capacity!$V$3:$W$258,MATCH(INDEX($J75:$FE75,1,$FJ75),Capacity!$V$3:$V$258,0),2)+JB$9,255),Capacity!$S$3:$S$258,0),2)))</f>
        <v/>
      </c>
      <c r="JC76" t="str">
        <f>IF(JC75="","",IF($FI75="Y",0,INDEX(Capacity!$S$3:$T$258,MATCH(MOD(INDEX(Capacity!$V$3:$W$258,MATCH(INDEX($J75:$FE75,1,$FJ75),Capacity!$V$3:$V$258,0),2)+JC$9,255),Capacity!$S$3:$S$258,0),2)))</f>
        <v/>
      </c>
      <c r="JD76" t="str">
        <f>IF(JD75="","",IF($FI75="Y",0,INDEX(Capacity!$S$3:$T$258,MATCH(MOD(INDEX(Capacity!$V$3:$W$258,MATCH(INDEX($J75:$FE75,1,$FJ75),Capacity!$V$3:$V$258,0),2)+JD$9,255),Capacity!$S$3:$S$258,0),2)))</f>
        <v/>
      </c>
      <c r="JE76" t="str">
        <f>IF(JE75="","",IF($FI75="Y",0,INDEX(Capacity!$S$3:$T$258,MATCH(MOD(INDEX(Capacity!$V$3:$W$258,MATCH(INDEX($J75:$FE75,1,$FJ75),Capacity!$V$3:$V$258,0),2)+JE$9,255),Capacity!$S$3:$S$258,0),2)))</f>
        <v/>
      </c>
      <c r="JF76" t="str">
        <f>IF(JF75="","",IF($FI75="Y",0,INDEX(Capacity!$S$3:$T$258,MATCH(MOD(INDEX(Capacity!$V$3:$W$258,MATCH(INDEX($J75:$FE75,1,$FJ75),Capacity!$V$3:$V$258,0),2)+JF$9,255),Capacity!$S$3:$S$258,0),2)))</f>
        <v/>
      </c>
      <c r="JG76" t="str">
        <f>IF(JG75="","",IF($FI75="Y",0,INDEX(Capacity!$S$3:$T$258,MATCH(MOD(INDEX(Capacity!$V$3:$W$258,MATCH(INDEX($J75:$FE75,1,$FJ75),Capacity!$V$3:$V$258,0),2)+JG$9,255),Capacity!$S$3:$S$258,0),2)))</f>
        <v/>
      </c>
      <c r="JH76" t="str">
        <f>IF(JH75="","",IF($FI75="Y",0,INDEX(Capacity!$S$3:$T$258,MATCH(MOD(INDEX(Capacity!$V$3:$W$258,MATCH(INDEX($J75:$FE75,1,$FJ75),Capacity!$V$3:$V$258,0),2)+JH$9,255),Capacity!$S$3:$S$258,0),2)))</f>
        <v/>
      </c>
      <c r="JI76" t="str">
        <f>IF(JI75="","",IF($FI75="Y",0,INDEX(Capacity!$S$3:$T$258,MATCH(MOD(INDEX(Capacity!$V$3:$W$258,MATCH(INDEX($J75:$FE75,1,$FJ75),Capacity!$V$3:$V$258,0),2)+JI$9,255),Capacity!$S$3:$S$258,0),2)))</f>
        <v/>
      </c>
      <c r="JJ76" t="str">
        <f>IF(JJ75="","",IF($FI75="Y",0,INDEX(Capacity!$S$3:$T$258,MATCH(MOD(INDEX(Capacity!$V$3:$W$258,MATCH(INDEX($J75:$FE75,1,$FJ75),Capacity!$V$3:$V$258,0),2)+JJ$9,255),Capacity!$S$3:$S$258,0),2)))</f>
        <v/>
      </c>
      <c r="JK76" t="str">
        <f>IF(JK75="","",IF($FI75="Y",0,INDEX(Capacity!$S$3:$T$258,MATCH(MOD(INDEX(Capacity!$V$3:$W$258,MATCH(INDEX($J75:$FE75,1,$FJ75),Capacity!$V$3:$V$258,0),2)+JK$9,255),Capacity!$S$3:$S$258,0),2)))</f>
        <v/>
      </c>
      <c r="JL76" t="str">
        <f>IF(JL75="","",IF($FI75="Y",0,INDEX(Capacity!$S$3:$T$258,MATCH(MOD(INDEX(Capacity!$V$3:$W$258,MATCH(INDEX($J75:$FE75,1,$FJ75),Capacity!$V$3:$V$258,0),2)+JL$9,255),Capacity!$S$3:$S$258,0),2)))</f>
        <v/>
      </c>
      <c r="JM76" t="str">
        <f>IF(JM75="","",IF($FI75="Y",0,INDEX(Capacity!$S$3:$T$258,MATCH(MOD(INDEX(Capacity!$V$3:$W$258,MATCH(INDEX($J75:$FE75,1,$FJ75),Capacity!$V$3:$V$258,0),2)+JM$9,255),Capacity!$S$3:$S$258,0),2)))</f>
        <v/>
      </c>
      <c r="JN76" t="str">
        <f>IF(JN75="","",IF($FI75="Y",0,INDEX(Capacity!$S$3:$T$258,MATCH(MOD(INDEX(Capacity!$V$3:$W$258,MATCH(INDEX($J75:$FE75,1,$FJ75),Capacity!$V$3:$V$258,0),2)+JN$9,255),Capacity!$S$3:$S$258,0),2)))</f>
        <v/>
      </c>
      <c r="JO76" t="str">
        <f>IF(JO75="","",IF($FI75="Y",0,INDEX(Capacity!$S$3:$T$258,MATCH(MOD(INDEX(Capacity!$V$3:$W$258,MATCH(INDEX($J75:$FE75,1,$FJ75),Capacity!$V$3:$V$258,0),2)+JO$9,255),Capacity!$S$3:$S$258,0),2)))</f>
        <v/>
      </c>
      <c r="JP76" t="str">
        <f>IF(JP75="","",IF($FI75="Y",0,INDEX(Capacity!$S$3:$T$258,MATCH(MOD(INDEX(Capacity!$V$3:$W$258,MATCH(INDEX($J75:$FE75,1,$FJ75),Capacity!$V$3:$V$258,0),2)+JP$9,255),Capacity!$S$3:$S$258,0),2)))</f>
        <v/>
      </c>
      <c r="JQ76" t="str">
        <f>IF(JQ75="","",IF($FI75="Y",0,INDEX(Capacity!$S$3:$T$258,MATCH(MOD(INDEX(Capacity!$V$3:$W$258,MATCH(INDEX($J75:$FE75,1,$FJ75),Capacity!$V$3:$V$258,0),2)+JQ$9,255),Capacity!$S$3:$S$258,0),2)))</f>
        <v/>
      </c>
      <c r="JR76" t="str">
        <f>IF(JR75="","",IF($FI75="Y",0,INDEX(Capacity!$S$3:$T$258,MATCH(MOD(INDEX(Capacity!$V$3:$W$258,MATCH(INDEX($J75:$FE75,1,$FJ75),Capacity!$V$3:$V$258,0),2)+JR$9,255),Capacity!$S$3:$S$258,0),2)))</f>
        <v/>
      </c>
      <c r="JS76" t="str">
        <f>IF(JS75="","",IF($FI75="Y",0,INDEX(Capacity!$S$3:$T$258,MATCH(MOD(INDEX(Capacity!$V$3:$W$258,MATCH(INDEX($J75:$FE75,1,$FJ75),Capacity!$V$3:$V$258,0),2)+JS$9,255),Capacity!$S$3:$S$258,0),2)))</f>
        <v/>
      </c>
      <c r="JT76" t="str">
        <f>IF(JT75="","",IF($FI75="Y",0,INDEX(Capacity!$S$3:$T$258,MATCH(MOD(INDEX(Capacity!$V$3:$W$258,MATCH(INDEX($J75:$FE75,1,$FJ75),Capacity!$V$3:$V$258,0),2)+JT$9,255),Capacity!$S$3:$S$258,0),2)))</f>
        <v/>
      </c>
      <c r="JU76" t="str">
        <f>IF(JU75="","",IF($FI75="Y",0,INDEX(Capacity!$S$3:$T$258,MATCH(MOD(INDEX(Capacity!$V$3:$W$258,MATCH(INDEX($J75:$FE75,1,$FJ75),Capacity!$V$3:$V$258,0),2)+JU$9,255),Capacity!$S$3:$S$258,0),2)))</f>
        <v/>
      </c>
      <c r="JV76" t="str">
        <f>IF(JV75="","",IF($FI75="Y",0,INDEX(Capacity!$S$3:$T$258,MATCH(MOD(INDEX(Capacity!$V$3:$W$258,MATCH(INDEX($J75:$FE75,1,$FJ75),Capacity!$V$3:$V$258,0),2)+JV$9,255),Capacity!$S$3:$S$258,0),2)))</f>
        <v/>
      </c>
      <c r="JW76" t="str">
        <f>IF(JW75="","",IF($FI75="Y",0,INDEX(Capacity!$S$3:$T$258,MATCH(MOD(INDEX(Capacity!$V$3:$W$258,MATCH(INDEX($J75:$FE75,1,$FJ75),Capacity!$V$3:$V$258,0),2)+JW$9,255),Capacity!$S$3:$S$258,0),2)))</f>
        <v/>
      </c>
      <c r="JX76" t="str">
        <f>IF(JX75="","",IF($FI75="Y",0,INDEX(Capacity!$S$3:$T$258,MATCH(MOD(INDEX(Capacity!$V$3:$W$258,MATCH(INDEX($J75:$FE75,1,$FJ75),Capacity!$V$3:$V$258,0),2)+JX$9,255),Capacity!$S$3:$S$258,0),2)))</f>
        <v/>
      </c>
      <c r="JY76" t="str">
        <f>IF(JY75="","",IF($FI75="Y",0,INDEX(Capacity!$S$3:$T$258,MATCH(MOD(INDEX(Capacity!$V$3:$W$258,MATCH(INDEX($J75:$FE75,1,$FJ75),Capacity!$V$3:$V$258,0),2)+JY$9,255),Capacity!$S$3:$S$258,0),2)))</f>
        <v/>
      </c>
      <c r="JZ76" t="str">
        <f>IF(JZ75="","",IF($FI75="Y",0,INDEX(Capacity!$S$3:$T$258,MATCH(MOD(INDEX(Capacity!$V$3:$W$258,MATCH(INDEX($J75:$FE75,1,$FJ75),Capacity!$V$3:$V$258,0),2)+JZ$9,255),Capacity!$S$3:$S$258,0),2)))</f>
        <v/>
      </c>
      <c r="KA76" t="str">
        <f>IF(KA75="","",IF($FI75="Y",0,INDEX(Capacity!$S$3:$T$258,MATCH(MOD(INDEX(Capacity!$V$3:$W$258,MATCH(INDEX($J75:$FE75,1,$FJ75),Capacity!$V$3:$V$258,0),2)+KA$9,255),Capacity!$S$3:$S$258,0),2)))</f>
        <v/>
      </c>
      <c r="KB76" t="str">
        <f>IF(KB75="","",IF($FI75="Y",0,INDEX(Capacity!$S$3:$T$258,MATCH(MOD(INDEX(Capacity!$V$3:$W$258,MATCH(INDEX($J75:$FE75,1,$FJ75),Capacity!$V$3:$V$258,0),2)+KB$9,255),Capacity!$S$3:$S$258,0),2)))</f>
        <v/>
      </c>
      <c r="KC76" t="str">
        <f>IF(KC75="","",IF($FI75="Y",0,INDEX(Capacity!$S$3:$T$258,MATCH(MOD(INDEX(Capacity!$V$3:$W$258,MATCH(INDEX($J75:$FE75,1,$FJ75),Capacity!$V$3:$V$258,0),2)+KC$9,255),Capacity!$S$3:$S$258,0),2)))</f>
        <v/>
      </c>
      <c r="KD76" t="str">
        <f>IF(KD75="","",IF($FI75="Y",0,INDEX(Capacity!$S$3:$T$258,MATCH(MOD(INDEX(Capacity!$V$3:$W$258,MATCH(INDEX($J75:$FE75,1,$FJ75),Capacity!$V$3:$V$258,0),2)+KD$9,255),Capacity!$S$3:$S$258,0),2)))</f>
        <v/>
      </c>
      <c r="KE76" t="str">
        <f>IF(KE75="","",IF($FI75="Y",0,INDEX(Capacity!$S$3:$T$258,MATCH(MOD(INDEX(Capacity!$V$3:$W$258,MATCH(INDEX($J75:$FE75,1,$FJ75),Capacity!$V$3:$V$258,0),2)+KE$9,255),Capacity!$S$3:$S$258,0),2)))</f>
        <v/>
      </c>
      <c r="KF76" t="str">
        <f>IF(KF75="","",IF($FI75="Y",0,INDEX(Capacity!$S$3:$T$258,MATCH(MOD(INDEX(Capacity!$V$3:$W$258,MATCH(INDEX($J75:$FE75,1,$FJ75),Capacity!$V$3:$V$258,0),2)+KF$9,255),Capacity!$S$3:$S$258,0),2)))</f>
        <v/>
      </c>
      <c r="KG76" t="str">
        <f>IF(KG75="","",IF($FI75="Y",0,INDEX(Capacity!$S$3:$T$258,MATCH(MOD(INDEX(Capacity!$V$3:$W$258,MATCH(INDEX($J75:$FE75,1,$FJ75),Capacity!$V$3:$V$258,0),2)+KG$9,255),Capacity!$S$3:$S$258,0),2)))</f>
        <v/>
      </c>
      <c r="KH76" t="str">
        <f>IF(KH75="","",IF($FI75="Y",0,INDEX(Capacity!$S$3:$T$258,MATCH(MOD(INDEX(Capacity!$V$3:$W$258,MATCH(INDEX($J75:$FE75,1,$FJ75),Capacity!$V$3:$V$258,0),2)+KH$9,255),Capacity!$S$3:$S$258,0),2)))</f>
        <v/>
      </c>
      <c r="KI76" t="str">
        <f>IF(KI75="","",IF($FI75="Y",0,INDEX(Capacity!$S$3:$T$258,MATCH(MOD(INDEX(Capacity!$V$3:$W$258,MATCH(INDEX($J75:$FE75,1,$FJ75),Capacity!$V$3:$V$258,0),2)+KI$9,255),Capacity!$S$3:$S$258,0),2)))</f>
        <v/>
      </c>
      <c r="KJ76" t="str">
        <f>IF(KJ75="","",IF($FI75="Y",0,INDEX(Capacity!$S$3:$T$258,MATCH(MOD(INDEX(Capacity!$V$3:$W$258,MATCH(INDEX($J75:$FE75,1,$FJ75),Capacity!$V$3:$V$258,0),2)+KJ$9,255),Capacity!$S$3:$S$258,0),2)))</f>
        <v/>
      </c>
      <c r="KK76" t="str">
        <f>IF(KK75="","",IF($FI75="Y",0,INDEX(Capacity!$S$3:$T$258,MATCH(MOD(INDEX(Capacity!$V$3:$W$258,MATCH(INDEX($J75:$FE75,1,$FJ75),Capacity!$V$3:$V$258,0),2)+KK$9,255),Capacity!$S$3:$S$258,0),2)))</f>
        <v/>
      </c>
      <c r="KL76" t="str">
        <f>IF(KL75="","",IF($FI75="Y",0,INDEX(Capacity!$S$3:$T$258,MATCH(MOD(INDEX(Capacity!$V$3:$W$258,MATCH(INDEX($J75:$FE75,1,$FJ75),Capacity!$V$3:$V$258,0),2)+KL$9,255),Capacity!$S$3:$S$258,0),2)))</f>
        <v/>
      </c>
      <c r="KM76" t="str">
        <f>IF(KM75="","",IF($FI75="Y",0,INDEX(Capacity!$S$3:$T$258,MATCH(MOD(INDEX(Capacity!$V$3:$W$258,MATCH(INDEX($J75:$FE75,1,$FJ75),Capacity!$V$3:$V$258,0),2)+KM$9,255),Capacity!$S$3:$S$258,0),2)))</f>
        <v/>
      </c>
      <c r="KN76" t="str">
        <f>IF(KN75="","",IF($FI75="Y",0,INDEX(Capacity!$S$3:$T$258,MATCH(MOD(INDEX(Capacity!$V$3:$W$258,MATCH(INDEX($J75:$FE75,1,$FJ75),Capacity!$V$3:$V$258,0),2)+KN$9,255),Capacity!$S$3:$S$258,0),2)))</f>
        <v/>
      </c>
      <c r="KO76" t="str">
        <f>IF(KO75="","",IF($FI75="Y",0,INDEX(Capacity!$S$3:$T$258,MATCH(MOD(INDEX(Capacity!$V$3:$W$258,MATCH(INDEX($J75:$FE75,1,$FJ75),Capacity!$V$3:$V$258,0),2)+KO$9,255),Capacity!$S$3:$S$258,0),2)))</f>
        <v/>
      </c>
      <c r="KP76" t="str">
        <f>IF(KP75="","",IF($FI75="Y",0,INDEX(Capacity!$S$3:$T$258,MATCH(MOD(INDEX(Capacity!$V$3:$W$258,MATCH(INDEX($J75:$FE75,1,$FJ75),Capacity!$V$3:$V$258,0),2)+KP$9,255),Capacity!$S$3:$S$258,0),2)))</f>
        <v/>
      </c>
      <c r="KQ76" t="str">
        <f>IF(KQ75="","",IF($FI75="Y",0,INDEX(Capacity!$S$3:$T$258,MATCH(MOD(INDEX(Capacity!$V$3:$W$258,MATCH(INDEX($J75:$FE75,1,$FJ75),Capacity!$V$3:$V$258,0),2)+KQ$9,255),Capacity!$S$3:$S$258,0),2)))</f>
        <v/>
      </c>
      <c r="KR76" t="str">
        <f>IF(KR75="","",IF($FI75="Y",0,INDEX(Capacity!$S$3:$T$258,MATCH(MOD(INDEX(Capacity!$V$3:$W$258,MATCH(INDEX($J75:$FE75,1,$FJ75),Capacity!$V$3:$V$258,0),2)+KR$9,255),Capacity!$S$3:$S$258,0),2)))</f>
        <v/>
      </c>
      <c r="KS76" t="str">
        <f>IF(KS75="","",IF($FI75="Y",0,INDEX(Capacity!$S$3:$T$258,MATCH(MOD(INDEX(Capacity!$V$3:$W$258,MATCH(INDEX($J75:$FE75,1,$FJ75),Capacity!$V$3:$V$258,0),2)+KS$9,255),Capacity!$S$3:$S$258,0),2)))</f>
        <v/>
      </c>
      <c r="KT76" t="str">
        <f>IF(KT75="","",IF($FI75="Y",0,INDEX(Capacity!$S$3:$T$258,MATCH(MOD(INDEX(Capacity!$V$3:$W$258,MATCH(INDEX($J75:$FE75,1,$FJ75),Capacity!$V$3:$V$258,0),2)+KT$9,255),Capacity!$S$3:$S$258,0),2)))</f>
        <v/>
      </c>
      <c r="KU76" t="str">
        <f>IF(KU75="","",IF($FI75="Y",0,INDEX(Capacity!$S$3:$T$258,MATCH(MOD(INDEX(Capacity!$V$3:$W$258,MATCH(INDEX($J75:$FE75,1,$FJ75),Capacity!$V$3:$V$258,0),2)+KU$9,255),Capacity!$S$3:$S$258,0),2)))</f>
        <v/>
      </c>
      <c r="KV76" t="str">
        <f>IF(KV75="","",IF($FI75="Y",0,INDEX(Capacity!$S$3:$T$258,MATCH(MOD(INDEX(Capacity!$V$3:$W$258,MATCH(INDEX($J75:$FE75,1,$FJ75),Capacity!$V$3:$V$258,0),2)+KV$9,255),Capacity!$S$3:$S$258,0),2)))</f>
        <v/>
      </c>
      <c r="KW76" t="str">
        <f>IF(KW75="","",IF($FI75="Y",0,INDEX(Capacity!$S$3:$T$258,MATCH(MOD(INDEX(Capacity!$V$3:$W$258,MATCH(INDEX($J75:$FE75,1,$FJ75),Capacity!$V$3:$V$258,0),2)+KW$9,255),Capacity!$S$3:$S$258,0),2)))</f>
        <v/>
      </c>
      <c r="KX76" t="str">
        <f>IF(KX75="","",IF($FI75="Y",0,INDEX(Capacity!$S$3:$T$258,MATCH(MOD(INDEX(Capacity!$V$3:$W$258,MATCH(INDEX($J75:$FE75,1,$FJ75),Capacity!$V$3:$V$258,0),2)+KX$9,255),Capacity!$S$3:$S$258,0),2)))</f>
        <v/>
      </c>
      <c r="KY76" t="str">
        <f>IF(KY75="","",IF($FI75="Y",0,INDEX(Capacity!$S$3:$T$258,MATCH(MOD(INDEX(Capacity!$V$3:$W$258,MATCH(INDEX($J75:$FE75,1,$FJ75),Capacity!$V$3:$V$258,0),2)+KY$9,255),Capacity!$S$3:$S$258,0),2)))</f>
        <v/>
      </c>
      <c r="KZ76" t="str">
        <f>IF(KZ75="","",IF($FI75="Y",0,INDEX(Capacity!$S$3:$T$258,MATCH(MOD(INDEX(Capacity!$V$3:$W$258,MATCH(INDEX($J75:$FE75,1,$FJ75),Capacity!$V$3:$V$258,0),2)+KZ$9,255),Capacity!$S$3:$S$258,0),2)))</f>
        <v/>
      </c>
      <c r="LA76" t="str">
        <f>IF(LA75="","",IF($FI75="Y",0,INDEX(Capacity!$S$3:$T$258,MATCH(MOD(INDEX(Capacity!$V$3:$W$258,MATCH(INDEX($J75:$FE75,1,$FJ75),Capacity!$V$3:$V$258,0),2)+LA$9,255),Capacity!$S$3:$S$258,0),2)))</f>
        <v/>
      </c>
      <c r="LB76" t="str">
        <f>IF(LB75="","",IF($FI75="Y",0,INDEX(Capacity!$S$3:$T$258,MATCH(MOD(INDEX(Capacity!$V$3:$W$258,MATCH(INDEX($J75:$FE75,1,$FJ75),Capacity!$V$3:$V$258,0),2)+LB$9,255),Capacity!$S$3:$S$258,0),2)))</f>
        <v/>
      </c>
      <c r="LC76" t="str">
        <f>IF(LC75="","",IF($FI75="Y",0,INDEX(Capacity!$S$3:$T$258,MATCH(MOD(INDEX(Capacity!$V$3:$W$258,MATCH(INDEX($J75:$FE75,1,$FJ75),Capacity!$V$3:$V$258,0),2)+LC$9,255),Capacity!$S$3:$S$258,0),2)))</f>
        <v/>
      </c>
      <c r="LD76" t="str">
        <f>IF(LD75="","",IF($FI75="Y",0,INDEX(Capacity!$S$3:$T$258,MATCH(MOD(INDEX(Capacity!$V$3:$W$258,MATCH(INDEX($J75:$FE75,1,$FJ75),Capacity!$V$3:$V$258,0),2)+LD$9,255),Capacity!$S$3:$S$258,0),2)))</f>
        <v/>
      </c>
      <c r="LE76" t="str">
        <f>IF(LE75="","",IF($FI75="Y",0,INDEX(Capacity!$S$3:$T$258,MATCH(MOD(INDEX(Capacity!$V$3:$W$258,MATCH(INDEX($J75:$FE75,1,$FJ75),Capacity!$V$3:$V$258,0),2)+LE$9,255),Capacity!$S$3:$S$258,0),2)))</f>
        <v/>
      </c>
      <c r="LF76" t="str">
        <f>IF(LF75="","",IF($FI75="Y",0,INDEX(Capacity!$S$3:$T$258,MATCH(MOD(INDEX(Capacity!$V$3:$W$258,MATCH(INDEX($J75:$FE75,1,$FJ75),Capacity!$V$3:$V$258,0),2)+LF$9,255),Capacity!$S$3:$S$258,0),2)))</f>
        <v/>
      </c>
      <c r="LG76" t="str">
        <f>IF(LG75="","",IF($FI75="Y",0,INDEX(Capacity!$S$3:$T$258,MATCH(MOD(INDEX(Capacity!$V$3:$W$258,MATCH(INDEX($J75:$FE75,1,$FJ75),Capacity!$V$3:$V$258,0),2)+LG$9,255),Capacity!$S$3:$S$258,0),2)))</f>
        <v/>
      </c>
      <c r="LH76" t="str">
        <f>IF(LH75="","",IF($FI75="Y",0,INDEX(Capacity!$S$3:$T$258,MATCH(MOD(INDEX(Capacity!$V$3:$W$258,MATCH(INDEX($J75:$FE75,1,$FJ75),Capacity!$V$3:$V$258,0),2)+LH$9,255),Capacity!$S$3:$S$258,0),2)))</f>
        <v/>
      </c>
    </row>
    <row r="77" spans="9:320" x14ac:dyDescent="0.25">
      <c r="I77" s="7">
        <f t="shared" si="79"/>
        <v>68</v>
      </c>
      <c r="J77" t="str">
        <f t="shared" si="70"/>
        <v/>
      </c>
      <c r="K77" t="str">
        <f t="shared" si="70"/>
        <v/>
      </c>
      <c r="L77" t="str">
        <f t="shared" si="70"/>
        <v/>
      </c>
      <c r="M77" t="str">
        <f t="shared" si="70"/>
        <v/>
      </c>
      <c r="N77" t="str">
        <f t="shared" si="70"/>
        <v/>
      </c>
      <c r="O77" t="str">
        <f t="shared" si="70"/>
        <v/>
      </c>
      <c r="P77" t="str">
        <f t="shared" si="70"/>
        <v/>
      </c>
      <c r="Q77" t="str">
        <f t="shared" si="70"/>
        <v/>
      </c>
      <c r="R77" t="str">
        <f t="shared" si="70"/>
        <v/>
      </c>
      <c r="S77" t="str">
        <f t="shared" si="70"/>
        <v/>
      </c>
      <c r="T77" t="str">
        <f t="shared" si="70"/>
        <v/>
      </c>
      <c r="U77" t="str">
        <f t="shared" si="70"/>
        <v/>
      </c>
      <c r="V77" t="str">
        <f t="shared" si="70"/>
        <v/>
      </c>
      <c r="W77" t="str">
        <f t="shared" si="70"/>
        <v/>
      </c>
      <c r="X77" t="str">
        <f t="shared" si="70"/>
        <v/>
      </c>
      <c r="Y77" t="str">
        <f t="shared" si="70"/>
        <v/>
      </c>
      <c r="Z77" t="str">
        <f t="shared" si="69"/>
        <v/>
      </c>
      <c r="AA77" t="str">
        <f t="shared" si="69"/>
        <v/>
      </c>
      <c r="AB77" t="str">
        <f t="shared" si="69"/>
        <v/>
      </c>
      <c r="AC77" t="str">
        <f t="shared" si="69"/>
        <v/>
      </c>
      <c r="AD77" t="str">
        <f t="shared" si="69"/>
        <v/>
      </c>
      <c r="AE77" t="str">
        <f t="shared" si="69"/>
        <v/>
      </c>
      <c r="AF77" t="str">
        <f t="shared" si="69"/>
        <v/>
      </c>
      <c r="AG77" t="str">
        <f t="shared" si="69"/>
        <v/>
      </c>
      <c r="AH77" t="str">
        <f t="shared" si="69"/>
        <v/>
      </c>
      <c r="AI77" t="str">
        <f t="shared" si="69"/>
        <v/>
      </c>
      <c r="AJ77" t="str">
        <f t="shared" si="69"/>
        <v/>
      </c>
      <c r="AK77" t="str">
        <f t="shared" si="69"/>
        <v/>
      </c>
      <c r="AL77" t="str">
        <f t="shared" si="69"/>
        <v/>
      </c>
      <c r="AM77" t="str">
        <f t="shared" si="69"/>
        <v/>
      </c>
      <c r="AN77" t="str">
        <f t="shared" si="69"/>
        <v/>
      </c>
      <c r="AO77" t="str">
        <f t="shared" si="69"/>
        <v/>
      </c>
      <c r="AP77" t="str">
        <f t="shared" si="72"/>
        <v/>
      </c>
      <c r="AQ77" t="str">
        <f t="shared" si="72"/>
        <v/>
      </c>
      <c r="AR77" t="str">
        <f t="shared" si="72"/>
        <v/>
      </c>
      <c r="AS77" t="str">
        <f t="shared" si="72"/>
        <v/>
      </c>
      <c r="AT77" t="str">
        <f t="shared" si="72"/>
        <v/>
      </c>
      <c r="AU77" t="str">
        <f t="shared" si="72"/>
        <v/>
      </c>
      <c r="AV77" t="str">
        <f t="shared" si="72"/>
        <v/>
      </c>
      <c r="AW77" t="str">
        <f t="shared" si="72"/>
        <v/>
      </c>
      <c r="AX77" t="str">
        <f t="shared" si="72"/>
        <v/>
      </c>
      <c r="AY77" t="str">
        <f t="shared" si="72"/>
        <v/>
      </c>
      <c r="AZ77" t="str">
        <f t="shared" si="72"/>
        <v/>
      </c>
      <c r="BA77" t="str">
        <f t="shared" si="72"/>
        <v/>
      </c>
      <c r="BB77" t="str">
        <f t="shared" si="72"/>
        <v/>
      </c>
      <c r="BC77" t="str">
        <f t="shared" si="72"/>
        <v/>
      </c>
      <c r="BD77" t="str">
        <f t="shared" si="72"/>
        <v/>
      </c>
      <c r="BE77" t="str">
        <f t="shared" si="72"/>
        <v/>
      </c>
      <c r="BF77" t="str">
        <f t="shared" si="81"/>
        <v/>
      </c>
      <c r="BG77" t="str">
        <f t="shared" si="81"/>
        <v/>
      </c>
      <c r="BH77" t="str">
        <f t="shared" si="81"/>
        <v/>
      </c>
      <c r="BI77" t="str">
        <f t="shared" si="81"/>
        <v/>
      </c>
      <c r="BJ77" t="str">
        <f t="shared" si="81"/>
        <v/>
      </c>
      <c r="BK77" t="str">
        <f t="shared" si="81"/>
        <v/>
      </c>
      <c r="BL77" t="str">
        <f t="shared" si="81"/>
        <v/>
      </c>
      <c r="BM77" t="str">
        <f t="shared" si="81"/>
        <v/>
      </c>
      <c r="BN77" t="str">
        <f t="shared" si="81"/>
        <v/>
      </c>
      <c r="BO77" t="str">
        <f t="shared" si="81"/>
        <v/>
      </c>
      <c r="BP77" t="str">
        <f t="shared" si="81"/>
        <v/>
      </c>
      <c r="BQ77" t="str">
        <f t="shared" si="81"/>
        <v/>
      </c>
      <c r="BR77" t="str">
        <f t="shared" si="81"/>
        <v/>
      </c>
      <c r="BS77" t="str">
        <f t="shared" si="81"/>
        <v/>
      </c>
      <c r="BT77" t="str">
        <f t="shared" si="81"/>
        <v/>
      </c>
      <c r="BU77" t="str">
        <f t="shared" si="75"/>
        <v/>
      </c>
      <c r="BV77" t="str">
        <f t="shared" si="75"/>
        <v/>
      </c>
      <c r="BW77" t="str">
        <f t="shared" si="75"/>
        <v/>
      </c>
      <c r="BX77" t="str">
        <f t="shared" si="75"/>
        <v/>
      </c>
      <c r="BY77">
        <f t="shared" si="75"/>
        <v>0</v>
      </c>
      <c r="BZ77">
        <f t="shared" si="75"/>
        <v>242</v>
      </c>
      <c r="CA77">
        <f t="shared" si="75"/>
        <v>20</v>
      </c>
      <c r="CB77">
        <f t="shared" si="75"/>
        <v>25</v>
      </c>
      <c r="CC77">
        <f t="shared" si="75"/>
        <v>79</v>
      </c>
      <c r="CD77">
        <f t="shared" si="75"/>
        <v>142</v>
      </c>
      <c r="CE77">
        <f t="shared" si="75"/>
        <v>190</v>
      </c>
      <c r="CF77">
        <f t="shared" si="75"/>
        <v>145</v>
      </c>
      <c r="CG77">
        <f t="shared" si="75"/>
        <v>220</v>
      </c>
      <c r="CH77">
        <f t="shared" si="75"/>
        <v>61</v>
      </c>
      <c r="CI77">
        <f t="shared" si="75"/>
        <v>236</v>
      </c>
      <c r="CJ77">
        <f t="shared" si="75"/>
        <v>0</v>
      </c>
      <c r="CK77">
        <f t="shared" ref="CK77:CZ92" si="83">IFERROR(IF(INDEX($FM$10:$LH$118,$I77,$FK77-CK$8+1)="",_xlfn.BITXOR(CK76,0),_xlfn.BITXOR(CK76,INDEX($FM$10:$LH$118,$I77,$FK77-CK$8+1))),"")</f>
        <v>0</v>
      </c>
      <c r="CL77">
        <f t="shared" si="82"/>
        <v>0</v>
      </c>
      <c r="CM77">
        <f t="shared" si="82"/>
        <v>0</v>
      </c>
      <c r="CN77">
        <f t="shared" si="82"/>
        <v>0</v>
      </c>
      <c r="CO77">
        <f t="shared" si="82"/>
        <v>0</v>
      </c>
      <c r="CP77">
        <f t="shared" si="82"/>
        <v>0</v>
      </c>
      <c r="CQ77">
        <f t="shared" si="82"/>
        <v>0</v>
      </c>
      <c r="CR77">
        <f t="shared" si="82"/>
        <v>0</v>
      </c>
      <c r="CS77">
        <f t="shared" si="82"/>
        <v>0</v>
      </c>
      <c r="CT77">
        <f t="shared" si="82"/>
        <v>0</v>
      </c>
      <c r="CU77">
        <f t="shared" si="82"/>
        <v>0</v>
      </c>
      <c r="CV77">
        <f t="shared" si="82"/>
        <v>0</v>
      </c>
      <c r="CW77">
        <f t="shared" si="82"/>
        <v>0</v>
      </c>
      <c r="CX77">
        <f t="shared" si="82"/>
        <v>0</v>
      </c>
      <c r="CY77">
        <f t="shared" si="82"/>
        <v>0</v>
      </c>
      <c r="CZ77">
        <f t="shared" si="82"/>
        <v>0</v>
      </c>
      <c r="DA77">
        <f t="shared" si="71"/>
        <v>0</v>
      </c>
      <c r="DB77">
        <f t="shared" si="71"/>
        <v>0</v>
      </c>
      <c r="DC77">
        <f t="shared" si="71"/>
        <v>0</v>
      </c>
      <c r="DD77">
        <f t="shared" si="71"/>
        <v>0</v>
      </c>
      <c r="DE77">
        <f t="shared" si="71"/>
        <v>0</v>
      </c>
      <c r="DF77">
        <f t="shared" si="71"/>
        <v>0</v>
      </c>
      <c r="DG77">
        <f t="shared" si="71"/>
        <v>0</v>
      </c>
      <c r="DH77">
        <f t="shared" si="71"/>
        <v>0</v>
      </c>
      <c r="DI77">
        <f t="shared" si="68"/>
        <v>0</v>
      </c>
      <c r="DJ77">
        <f t="shared" si="68"/>
        <v>0</v>
      </c>
      <c r="DK77">
        <f t="shared" si="68"/>
        <v>0</v>
      </c>
      <c r="DL77">
        <f t="shared" si="68"/>
        <v>0</v>
      </c>
      <c r="DM77">
        <f t="shared" si="68"/>
        <v>0</v>
      </c>
      <c r="DN77">
        <f t="shared" si="68"/>
        <v>0</v>
      </c>
      <c r="DO77">
        <f t="shared" si="68"/>
        <v>0</v>
      </c>
      <c r="DP77">
        <f t="shared" si="68"/>
        <v>0</v>
      </c>
      <c r="DQ77">
        <f t="shared" si="68"/>
        <v>0</v>
      </c>
      <c r="DR77">
        <f t="shared" si="68"/>
        <v>0</v>
      </c>
      <c r="DS77">
        <f t="shared" si="68"/>
        <v>0</v>
      </c>
      <c r="DT77">
        <f t="shared" si="68"/>
        <v>0</v>
      </c>
      <c r="DU77">
        <f t="shared" si="68"/>
        <v>0</v>
      </c>
      <c r="DV77">
        <f t="shared" si="68"/>
        <v>0</v>
      </c>
      <c r="DW77">
        <f t="shared" si="68"/>
        <v>0</v>
      </c>
      <c r="DX77">
        <f t="shared" si="68"/>
        <v>0</v>
      </c>
      <c r="DY77">
        <f t="shared" si="76"/>
        <v>0</v>
      </c>
      <c r="DZ77">
        <f t="shared" si="76"/>
        <v>0</v>
      </c>
      <c r="EA77">
        <f t="shared" si="76"/>
        <v>0</v>
      </c>
      <c r="EB77">
        <f t="shared" si="76"/>
        <v>0</v>
      </c>
      <c r="EC77">
        <f t="shared" si="76"/>
        <v>0</v>
      </c>
      <c r="ED77">
        <f t="shared" si="76"/>
        <v>0</v>
      </c>
      <c r="EE77">
        <f t="shared" si="76"/>
        <v>0</v>
      </c>
      <c r="EF77">
        <f t="shared" si="76"/>
        <v>0</v>
      </c>
      <c r="EG77">
        <f t="shared" si="76"/>
        <v>0</v>
      </c>
      <c r="EH77">
        <f t="shared" si="76"/>
        <v>0</v>
      </c>
      <c r="EI77">
        <f t="shared" si="76"/>
        <v>0</v>
      </c>
      <c r="EJ77">
        <f t="shared" si="74"/>
        <v>0</v>
      </c>
      <c r="EK77">
        <f t="shared" si="74"/>
        <v>0</v>
      </c>
      <c r="EL77">
        <f t="shared" si="74"/>
        <v>0</v>
      </c>
      <c r="EM77">
        <f t="shared" si="74"/>
        <v>0</v>
      </c>
      <c r="EN77">
        <f t="shared" si="74"/>
        <v>0</v>
      </c>
      <c r="EO77">
        <f t="shared" si="74"/>
        <v>0</v>
      </c>
      <c r="EP77">
        <f t="shared" si="74"/>
        <v>0</v>
      </c>
      <c r="EQ77">
        <f t="shared" si="74"/>
        <v>0</v>
      </c>
      <c r="ER77">
        <f t="shared" si="74"/>
        <v>0</v>
      </c>
      <c r="ES77">
        <f t="shared" si="74"/>
        <v>0</v>
      </c>
      <c r="ET77">
        <f t="shared" si="74"/>
        <v>0</v>
      </c>
      <c r="EU77">
        <f t="shared" si="74"/>
        <v>0</v>
      </c>
      <c r="EV77">
        <f t="shared" si="74"/>
        <v>0</v>
      </c>
      <c r="EW77">
        <f t="shared" si="73"/>
        <v>0</v>
      </c>
      <c r="EX77">
        <f t="shared" si="73"/>
        <v>0</v>
      </c>
      <c r="EY77">
        <f t="shared" si="73"/>
        <v>0</v>
      </c>
      <c r="EZ77">
        <f t="shared" si="73"/>
        <v>0</v>
      </c>
      <c r="FA77">
        <f t="shared" si="73"/>
        <v>0</v>
      </c>
      <c r="FB77">
        <f t="shared" si="73"/>
        <v>0</v>
      </c>
      <c r="FC77">
        <f t="shared" si="73"/>
        <v>0</v>
      </c>
      <c r="FD77">
        <f t="shared" si="73"/>
        <v>0</v>
      </c>
      <c r="FE77">
        <f t="shared" si="73"/>
        <v>0</v>
      </c>
      <c r="FG77" s="48" t="str">
        <f t="shared" si="80"/>
        <v/>
      </c>
      <c r="FI77" s="1" t="str">
        <f t="shared" si="77"/>
        <v/>
      </c>
      <c r="FJ77">
        <f t="shared" si="78"/>
        <v>69</v>
      </c>
      <c r="FK77">
        <f>FM8-FJ76+1</f>
        <v>-24</v>
      </c>
      <c r="FM77">
        <f>IF(FM76="","",IF($FI76="Y",0,INDEX(Capacity!$S$3:$T$258,MATCH(MOD(INDEX(Capacity!$V$3:$W$258,MATCH(INDEX($J76:$FE76,1,$FJ76),Capacity!$V$3:$V$258,0),2)+FM$9,255),Capacity!$S$3:$S$258,0),2)))</f>
        <v>60</v>
      </c>
      <c r="FN77">
        <f>IF(FN76="","",IF($FI76="Y",0,INDEX(Capacity!$S$3:$T$258,MATCH(MOD(INDEX(Capacity!$V$3:$W$258,MATCH(INDEX($J76:$FE76,1,$FJ76),Capacity!$V$3:$V$258,0),2)+FN$9,255),Capacity!$S$3:$S$258,0),2)))</f>
        <v>202</v>
      </c>
      <c r="FO77">
        <f>IF(FO76="","",IF($FI76="Y",0,INDEX(Capacity!$S$3:$T$258,MATCH(MOD(INDEX(Capacity!$V$3:$W$258,MATCH(INDEX($J76:$FE76,1,$FJ76),Capacity!$V$3:$V$258,0),2)+FO$9,255),Capacity!$S$3:$S$258,0),2)))</f>
        <v>168</v>
      </c>
      <c r="FP77">
        <f>IF(FP76="","",IF($FI76="Y",0,INDEX(Capacity!$S$3:$T$258,MATCH(MOD(INDEX(Capacity!$V$3:$W$258,MATCH(INDEX($J76:$FE76,1,$FJ76),Capacity!$V$3:$V$258,0),2)+FP$9,255),Capacity!$S$3:$S$258,0),2)))</f>
        <v>197</v>
      </c>
      <c r="FQ77">
        <f>IF(FQ76="","",IF($FI76="Y",0,INDEX(Capacity!$S$3:$T$258,MATCH(MOD(INDEX(Capacity!$V$3:$W$258,MATCH(INDEX($J76:$FE76,1,$FJ76),Capacity!$V$3:$V$258,0),2)+FQ$9,255),Capacity!$S$3:$S$258,0),2)))</f>
        <v>33</v>
      </c>
      <c r="FR77">
        <f>IF(FR76="","",IF($FI76="Y",0,INDEX(Capacity!$S$3:$T$258,MATCH(MOD(INDEX(Capacity!$V$3:$W$258,MATCH(INDEX($J76:$FE76,1,$FJ76),Capacity!$V$3:$V$258,0),2)+FR$9,255),Capacity!$S$3:$S$258,0),2)))</f>
        <v>100</v>
      </c>
      <c r="FS77">
        <f>IF(FS76="","",IF($FI76="Y",0,INDEX(Capacity!$S$3:$T$258,MATCH(MOD(INDEX(Capacity!$V$3:$W$258,MATCH(INDEX($J76:$FE76,1,$FJ76),Capacity!$V$3:$V$258,0),2)+FS$9,255),Capacity!$S$3:$S$258,0),2)))</f>
        <v>41</v>
      </c>
      <c r="FT77">
        <f>IF(FT76="","",IF($FI76="Y",0,INDEX(Capacity!$S$3:$T$258,MATCH(MOD(INDEX(Capacity!$V$3:$W$258,MATCH(INDEX($J76:$FE76,1,$FJ76),Capacity!$V$3:$V$258,0),2)+FT$9,255),Capacity!$S$3:$S$258,0),2)))</f>
        <v>21</v>
      </c>
      <c r="FU77">
        <f>IF(FU76="","",IF($FI76="Y",0,INDEX(Capacity!$S$3:$T$258,MATCH(MOD(INDEX(Capacity!$V$3:$W$258,MATCH(INDEX($J76:$FE76,1,$FJ76),Capacity!$V$3:$V$258,0),2)+FU$9,255),Capacity!$S$3:$S$258,0),2)))</f>
        <v>179</v>
      </c>
      <c r="FV77">
        <f>IF(FV76="","",IF($FI76="Y",0,INDEX(Capacity!$S$3:$T$258,MATCH(MOD(INDEX(Capacity!$V$3:$W$258,MATCH(INDEX($J76:$FE76,1,$FJ76),Capacity!$V$3:$V$258,0),2)+FV$9,255),Capacity!$S$3:$S$258,0),2)))</f>
        <v>189</v>
      </c>
      <c r="FW77">
        <f>IF(FW76="","",IF($FI76="Y",0,INDEX(Capacity!$S$3:$T$258,MATCH(MOD(INDEX(Capacity!$V$3:$W$258,MATCH(INDEX($J76:$FE76,1,$FJ76),Capacity!$V$3:$V$258,0),2)+FW$9,255),Capacity!$S$3:$S$258,0),2)))</f>
        <v>236</v>
      </c>
      <c r="FX77" t="str">
        <f>IF(FX76="","",IF($FI76="Y",0,INDEX(Capacity!$S$3:$T$258,MATCH(MOD(INDEX(Capacity!$V$3:$W$258,MATCH(INDEX($J76:$FE76,1,$FJ76),Capacity!$V$3:$V$258,0),2)+FX$9,255),Capacity!$S$3:$S$258,0),2)))</f>
        <v/>
      </c>
      <c r="FY77" t="str">
        <f>IF(FY76="","",IF($FI76="Y",0,INDEX(Capacity!$S$3:$T$258,MATCH(MOD(INDEX(Capacity!$V$3:$W$258,MATCH(INDEX($J76:$FE76,1,$FJ76),Capacity!$V$3:$V$258,0),2)+FY$9,255),Capacity!$S$3:$S$258,0),2)))</f>
        <v/>
      </c>
      <c r="FZ77" t="str">
        <f>IF(FZ76="","",IF($FI76="Y",0,INDEX(Capacity!$S$3:$T$258,MATCH(MOD(INDEX(Capacity!$V$3:$W$258,MATCH(INDEX($J76:$FE76,1,$FJ76),Capacity!$V$3:$V$258,0),2)+FZ$9,255),Capacity!$S$3:$S$258,0),2)))</f>
        <v/>
      </c>
      <c r="GA77" t="str">
        <f>IF(GA76="","",IF($FI76="Y",0,INDEX(Capacity!$S$3:$T$258,MATCH(MOD(INDEX(Capacity!$V$3:$W$258,MATCH(INDEX($J76:$FE76,1,$FJ76),Capacity!$V$3:$V$258,0),2)+GA$9,255),Capacity!$S$3:$S$258,0),2)))</f>
        <v/>
      </c>
      <c r="GB77" t="str">
        <f>IF(GB76="","",IF($FI76="Y",0,INDEX(Capacity!$S$3:$T$258,MATCH(MOD(INDEX(Capacity!$V$3:$W$258,MATCH(INDEX($J76:$FE76,1,$FJ76),Capacity!$V$3:$V$258,0),2)+GB$9,255),Capacity!$S$3:$S$258,0),2)))</f>
        <v/>
      </c>
      <c r="GC77" t="str">
        <f>IF(GC76="","",IF($FI76="Y",0,INDEX(Capacity!$S$3:$T$258,MATCH(MOD(INDEX(Capacity!$V$3:$W$258,MATCH(INDEX($J76:$FE76,1,$FJ76),Capacity!$V$3:$V$258,0),2)+GC$9,255),Capacity!$S$3:$S$258,0),2)))</f>
        <v/>
      </c>
      <c r="GD77" t="str">
        <f>IF(GD76="","",IF($FI76="Y",0,INDEX(Capacity!$S$3:$T$258,MATCH(MOD(INDEX(Capacity!$V$3:$W$258,MATCH(INDEX($J76:$FE76,1,$FJ76),Capacity!$V$3:$V$258,0),2)+GD$9,255),Capacity!$S$3:$S$258,0),2)))</f>
        <v/>
      </c>
      <c r="GE77" t="str">
        <f>IF(GE76="","",IF($FI76="Y",0,INDEX(Capacity!$S$3:$T$258,MATCH(MOD(INDEX(Capacity!$V$3:$W$258,MATCH(INDEX($J76:$FE76,1,$FJ76),Capacity!$V$3:$V$258,0),2)+GE$9,255),Capacity!$S$3:$S$258,0),2)))</f>
        <v/>
      </c>
      <c r="GF77" t="str">
        <f>IF(GF76="","",IF($FI76="Y",0,INDEX(Capacity!$S$3:$T$258,MATCH(MOD(INDEX(Capacity!$V$3:$W$258,MATCH(INDEX($J76:$FE76,1,$FJ76),Capacity!$V$3:$V$258,0),2)+GF$9,255),Capacity!$S$3:$S$258,0),2)))</f>
        <v/>
      </c>
      <c r="GG77" t="str">
        <f>IF(GG76="","",IF($FI76="Y",0,INDEX(Capacity!$S$3:$T$258,MATCH(MOD(INDEX(Capacity!$V$3:$W$258,MATCH(INDEX($J76:$FE76,1,$FJ76),Capacity!$V$3:$V$258,0),2)+GG$9,255),Capacity!$S$3:$S$258,0),2)))</f>
        <v/>
      </c>
      <c r="GH77" t="str">
        <f>IF(GH76="","",IF($FI76="Y",0,INDEX(Capacity!$S$3:$T$258,MATCH(MOD(INDEX(Capacity!$V$3:$W$258,MATCH(INDEX($J76:$FE76,1,$FJ76),Capacity!$V$3:$V$258,0),2)+GH$9,255),Capacity!$S$3:$S$258,0),2)))</f>
        <v/>
      </c>
      <c r="GI77" t="str">
        <f>IF(GI76="","",IF($FI76="Y",0,INDEX(Capacity!$S$3:$T$258,MATCH(MOD(INDEX(Capacity!$V$3:$W$258,MATCH(INDEX($J76:$FE76,1,$FJ76),Capacity!$V$3:$V$258,0),2)+GI$9,255),Capacity!$S$3:$S$258,0),2)))</f>
        <v/>
      </c>
      <c r="GJ77" t="str">
        <f>IF(GJ76="","",IF($FI76="Y",0,INDEX(Capacity!$S$3:$T$258,MATCH(MOD(INDEX(Capacity!$V$3:$W$258,MATCH(INDEX($J76:$FE76,1,$FJ76),Capacity!$V$3:$V$258,0),2)+GJ$9,255),Capacity!$S$3:$S$258,0),2)))</f>
        <v/>
      </c>
      <c r="GK77" t="str">
        <f>IF(GK76="","",IF($FI76="Y",0,INDEX(Capacity!$S$3:$T$258,MATCH(MOD(INDEX(Capacity!$V$3:$W$258,MATCH(INDEX($J76:$FE76,1,$FJ76),Capacity!$V$3:$V$258,0),2)+GK$9,255),Capacity!$S$3:$S$258,0),2)))</f>
        <v/>
      </c>
      <c r="GL77" t="str">
        <f>IF(GL76="","",IF($FI76="Y",0,INDEX(Capacity!$S$3:$T$258,MATCH(MOD(INDEX(Capacity!$V$3:$W$258,MATCH(INDEX($J76:$FE76,1,$FJ76),Capacity!$V$3:$V$258,0),2)+GL$9,255),Capacity!$S$3:$S$258,0),2)))</f>
        <v/>
      </c>
      <c r="GM77" t="str">
        <f>IF(GM76="","",IF($FI76="Y",0,INDEX(Capacity!$S$3:$T$258,MATCH(MOD(INDEX(Capacity!$V$3:$W$258,MATCH(INDEX($J76:$FE76,1,$FJ76),Capacity!$V$3:$V$258,0),2)+GM$9,255),Capacity!$S$3:$S$258,0),2)))</f>
        <v/>
      </c>
      <c r="GN77" t="str">
        <f>IF(GN76="","",IF($FI76="Y",0,INDEX(Capacity!$S$3:$T$258,MATCH(MOD(INDEX(Capacity!$V$3:$W$258,MATCH(INDEX($J76:$FE76,1,$FJ76),Capacity!$V$3:$V$258,0),2)+GN$9,255),Capacity!$S$3:$S$258,0),2)))</f>
        <v/>
      </c>
      <c r="GO77" t="str">
        <f>IF(GO76="","",IF($FI76="Y",0,INDEX(Capacity!$S$3:$T$258,MATCH(MOD(INDEX(Capacity!$V$3:$W$258,MATCH(INDEX($J76:$FE76,1,$FJ76),Capacity!$V$3:$V$258,0),2)+GO$9,255),Capacity!$S$3:$S$258,0),2)))</f>
        <v/>
      </c>
      <c r="GP77" t="str">
        <f>IF(GP76="","",IF($FI76="Y",0,INDEX(Capacity!$S$3:$T$258,MATCH(MOD(INDEX(Capacity!$V$3:$W$258,MATCH(INDEX($J76:$FE76,1,$FJ76),Capacity!$V$3:$V$258,0),2)+GP$9,255),Capacity!$S$3:$S$258,0),2)))</f>
        <v/>
      </c>
      <c r="GQ77" t="str">
        <f>IF(GQ76="","",IF($FI76="Y",0,INDEX(Capacity!$S$3:$T$258,MATCH(MOD(INDEX(Capacity!$V$3:$W$258,MATCH(INDEX($J76:$FE76,1,$FJ76),Capacity!$V$3:$V$258,0),2)+GQ$9,255),Capacity!$S$3:$S$258,0),2)))</f>
        <v/>
      </c>
      <c r="GR77" t="str">
        <f>IF(GR76="","",IF($FI76="Y",0,INDEX(Capacity!$S$3:$T$258,MATCH(MOD(INDEX(Capacity!$V$3:$W$258,MATCH(INDEX($J76:$FE76,1,$FJ76),Capacity!$V$3:$V$258,0),2)+GR$9,255),Capacity!$S$3:$S$258,0),2)))</f>
        <v/>
      </c>
      <c r="GS77" t="str">
        <f>IF(GS76="","",IF($FI76="Y",0,INDEX(Capacity!$S$3:$T$258,MATCH(MOD(INDEX(Capacity!$V$3:$W$258,MATCH(INDEX($J76:$FE76,1,$FJ76),Capacity!$V$3:$V$258,0),2)+GS$9,255),Capacity!$S$3:$S$258,0),2)))</f>
        <v/>
      </c>
      <c r="GT77" t="str">
        <f>IF(GT76="","",IF($FI76="Y",0,INDEX(Capacity!$S$3:$T$258,MATCH(MOD(INDEX(Capacity!$V$3:$W$258,MATCH(INDEX($J76:$FE76,1,$FJ76),Capacity!$V$3:$V$258,0),2)+GT$9,255),Capacity!$S$3:$S$258,0),2)))</f>
        <v/>
      </c>
      <c r="GU77" t="str">
        <f>IF(GU76="","",IF($FI76="Y",0,INDEX(Capacity!$S$3:$T$258,MATCH(MOD(INDEX(Capacity!$V$3:$W$258,MATCH(INDEX($J76:$FE76,1,$FJ76),Capacity!$V$3:$V$258,0),2)+GU$9,255),Capacity!$S$3:$S$258,0),2)))</f>
        <v/>
      </c>
      <c r="GV77" t="str">
        <f>IF(GV76="","",IF($FI76="Y",0,INDEX(Capacity!$S$3:$T$258,MATCH(MOD(INDEX(Capacity!$V$3:$W$258,MATCH(INDEX($J76:$FE76,1,$FJ76),Capacity!$V$3:$V$258,0),2)+GV$9,255),Capacity!$S$3:$S$258,0),2)))</f>
        <v/>
      </c>
      <c r="GW77" t="str">
        <f>IF(GW76="","",IF($FI76="Y",0,INDEX(Capacity!$S$3:$T$258,MATCH(MOD(INDEX(Capacity!$V$3:$W$258,MATCH(INDEX($J76:$FE76,1,$FJ76),Capacity!$V$3:$V$258,0),2)+GW$9,255),Capacity!$S$3:$S$258,0),2)))</f>
        <v/>
      </c>
      <c r="GX77" t="str">
        <f>IF(GX76="","",IF($FI76="Y",0,INDEX(Capacity!$S$3:$T$258,MATCH(MOD(INDEX(Capacity!$V$3:$W$258,MATCH(INDEX($J76:$FE76,1,$FJ76),Capacity!$V$3:$V$258,0),2)+GX$9,255),Capacity!$S$3:$S$258,0),2)))</f>
        <v/>
      </c>
      <c r="GY77" t="str">
        <f>IF(GY76="","",IF($FI76="Y",0,INDEX(Capacity!$S$3:$T$258,MATCH(MOD(INDEX(Capacity!$V$3:$W$258,MATCH(INDEX($J76:$FE76,1,$FJ76),Capacity!$V$3:$V$258,0),2)+GY$9,255),Capacity!$S$3:$S$258,0),2)))</f>
        <v/>
      </c>
      <c r="GZ77" t="str">
        <f>IF(GZ76="","",IF($FI76="Y",0,INDEX(Capacity!$S$3:$T$258,MATCH(MOD(INDEX(Capacity!$V$3:$W$258,MATCH(INDEX($J76:$FE76,1,$FJ76),Capacity!$V$3:$V$258,0),2)+GZ$9,255),Capacity!$S$3:$S$258,0),2)))</f>
        <v/>
      </c>
      <c r="HA77" t="str">
        <f>IF(HA76="","",IF($FI76="Y",0,INDEX(Capacity!$S$3:$T$258,MATCH(MOD(INDEX(Capacity!$V$3:$W$258,MATCH(INDEX($J76:$FE76,1,$FJ76),Capacity!$V$3:$V$258,0),2)+HA$9,255),Capacity!$S$3:$S$258,0),2)))</f>
        <v/>
      </c>
      <c r="HB77" t="str">
        <f>IF(HB76="","",IF($FI76="Y",0,INDEX(Capacity!$S$3:$T$258,MATCH(MOD(INDEX(Capacity!$V$3:$W$258,MATCH(INDEX($J76:$FE76,1,$FJ76),Capacity!$V$3:$V$258,0),2)+HB$9,255),Capacity!$S$3:$S$258,0),2)))</f>
        <v/>
      </c>
      <c r="HC77" t="str">
        <f>IF(HC76="","",IF($FI76="Y",0,INDEX(Capacity!$S$3:$T$258,MATCH(MOD(INDEX(Capacity!$V$3:$W$258,MATCH(INDEX($J76:$FE76,1,$FJ76),Capacity!$V$3:$V$258,0),2)+HC$9,255),Capacity!$S$3:$S$258,0),2)))</f>
        <v/>
      </c>
      <c r="HD77" t="str">
        <f>IF(HD76="","",IF($FI76="Y",0,INDEX(Capacity!$S$3:$T$258,MATCH(MOD(INDEX(Capacity!$V$3:$W$258,MATCH(INDEX($J76:$FE76,1,$FJ76),Capacity!$V$3:$V$258,0),2)+HD$9,255),Capacity!$S$3:$S$258,0),2)))</f>
        <v/>
      </c>
      <c r="HE77" t="str">
        <f>IF(HE76="","",IF($FI76="Y",0,INDEX(Capacity!$S$3:$T$258,MATCH(MOD(INDEX(Capacity!$V$3:$W$258,MATCH(INDEX($J76:$FE76,1,$FJ76),Capacity!$V$3:$V$258,0),2)+HE$9,255),Capacity!$S$3:$S$258,0),2)))</f>
        <v/>
      </c>
      <c r="HF77" t="str">
        <f>IF(HF76="","",IF($FI76="Y",0,INDEX(Capacity!$S$3:$T$258,MATCH(MOD(INDEX(Capacity!$V$3:$W$258,MATCH(INDEX($J76:$FE76,1,$FJ76),Capacity!$V$3:$V$258,0),2)+HF$9,255),Capacity!$S$3:$S$258,0),2)))</f>
        <v/>
      </c>
      <c r="HG77" t="str">
        <f>IF(HG76="","",IF($FI76="Y",0,INDEX(Capacity!$S$3:$T$258,MATCH(MOD(INDEX(Capacity!$V$3:$W$258,MATCH(INDEX($J76:$FE76,1,$FJ76),Capacity!$V$3:$V$258,0),2)+HG$9,255),Capacity!$S$3:$S$258,0),2)))</f>
        <v/>
      </c>
      <c r="HH77" t="str">
        <f>IF(HH76="","",IF($FI76="Y",0,INDEX(Capacity!$S$3:$T$258,MATCH(MOD(INDEX(Capacity!$V$3:$W$258,MATCH(INDEX($J76:$FE76,1,$FJ76),Capacity!$V$3:$V$258,0),2)+HH$9,255),Capacity!$S$3:$S$258,0),2)))</f>
        <v/>
      </c>
      <c r="HI77" t="str">
        <f>IF(HI76="","",IF($FI76="Y",0,INDEX(Capacity!$S$3:$T$258,MATCH(MOD(INDEX(Capacity!$V$3:$W$258,MATCH(INDEX($J76:$FE76,1,$FJ76),Capacity!$V$3:$V$258,0),2)+HI$9,255),Capacity!$S$3:$S$258,0),2)))</f>
        <v/>
      </c>
      <c r="HJ77" t="str">
        <f>IF(HJ76="","",IF($FI76="Y",0,INDEX(Capacity!$S$3:$T$258,MATCH(MOD(INDEX(Capacity!$V$3:$W$258,MATCH(INDEX($J76:$FE76,1,$FJ76),Capacity!$V$3:$V$258,0),2)+HJ$9,255),Capacity!$S$3:$S$258,0),2)))</f>
        <v/>
      </c>
      <c r="HK77" t="str">
        <f>IF(HK76="","",IF($FI76="Y",0,INDEX(Capacity!$S$3:$T$258,MATCH(MOD(INDEX(Capacity!$V$3:$W$258,MATCH(INDEX($J76:$FE76,1,$FJ76),Capacity!$V$3:$V$258,0),2)+HK$9,255),Capacity!$S$3:$S$258,0),2)))</f>
        <v/>
      </c>
      <c r="HL77" t="str">
        <f>IF(HL76="","",IF($FI76="Y",0,INDEX(Capacity!$S$3:$T$258,MATCH(MOD(INDEX(Capacity!$V$3:$W$258,MATCH(INDEX($J76:$FE76,1,$FJ76),Capacity!$V$3:$V$258,0),2)+HL$9,255),Capacity!$S$3:$S$258,0),2)))</f>
        <v/>
      </c>
      <c r="HM77" t="str">
        <f>IF(HM76="","",IF($FI76="Y",0,INDEX(Capacity!$S$3:$T$258,MATCH(MOD(INDEX(Capacity!$V$3:$W$258,MATCH(INDEX($J76:$FE76,1,$FJ76),Capacity!$V$3:$V$258,0),2)+HM$9,255),Capacity!$S$3:$S$258,0),2)))</f>
        <v/>
      </c>
      <c r="HN77" t="str">
        <f>IF(HN76="","",IF($FI76="Y",0,INDEX(Capacity!$S$3:$T$258,MATCH(MOD(INDEX(Capacity!$V$3:$W$258,MATCH(INDEX($J76:$FE76,1,$FJ76),Capacity!$V$3:$V$258,0),2)+HN$9,255),Capacity!$S$3:$S$258,0),2)))</f>
        <v/>
      </c>
      <c r="HO77" t="str">
        <f>IF(HO76="","",IF($FI76="Y",0,INDEX(Capacity!$S$3:$T$258,MATCH(MOD(INDEX(Capacity!$V$3:$W$258,MATCH(INDEX($J76:$FE76,1,$FJ76),Capacity!$V$3:$V$258,0),2)+HO$9,255),Capacity!$S$3:$S$258,0),2)))</f>
        <v/>
      </c>
      <c r="HP77" t="str">
        <f>IF(HP76="","",IF($FI76="Y",0,INDEX(Capacity!$S$3:$T$258,MATCH(MOD(INDEX(Capacity!$V$3:$W$258,MATCH(INDEX($J76:$FE76,1,$FJ76),Capacity!$V$3:$V$258,0),2)+HP$9,255),Capacity!$S$3:$S$258,0),2)))</f>
        <v/>
      </c>
      <c r="HQ77" t="str">
        <f>IF(HQ76="","",IF($FI76="Y",0,INDEX(Capacity!$S$3:$T$258,MATCH(MOD(INDEX(Capacity!$V$3:$W$258,MATCH(INDEX($J76:$FE76,1,$FJ76),Capacity!$V$3:$V$258,0),2)+HQ$9,255),Capacity!$S$3:$S$258,0),2)))</f>
        <v/>
      </c>
      <c r="HR77" t="str">
        <f>IF(HR76="","",IF($FI76="Y",0,INDEX(Capacity!$S$3:$T$258,MATCH(MOD(INDEX(Capacity!$V$3:$W$258,MATCH(INDEX($J76:$FE76,1,$FJ76),Capacity!$V$3:$V$258,0),2)+HR$9,255),Capacity!$S$3:$S$258,0),2)))</f>
        <v/>
      </c>
      <c r="HS77" t="str">
        <f>IF(HS76="","",IF($FI76="Y",0,INDEX(Capacity!$S$3:$T$258,MATCH(MOD(INDEX(Capacity!$V$3:$W$258,MATCH(INDEX($J76:$FE76,1,$FJ76),Capacity!$V$3:$V$258,0),2)+HS$9,255),Capacity!$S$3:$S$258,0),2)))</f>
        <v/>
      </c>
      <c r="HT77" t="str">
        <f>IF(HT76="","",IF($FI76="Y",0,INDEX(Capacity!$S$3:$T$258,MATCH(MOD(INDEX(Capacity!$V$3:$W$258,MATCH(INDEX($J76:$FE76,1,$FJ76),Capacity!$V$3:$V$258,0),2)+HT$9,255),Capacity!$S$3:$S$258,0),2)))</f>
        <v/>
      </c>
      <c r="HU77" t="str">
        <f>IF(HU76="","",IF($FI76="Y",0,INDEX(Capacity!$S$3:$T$258,MATCH(MOD(INDEX(Capacity!$V$3:$W$258,MATCH(INDEX($J76:$FE76,1,$FJ76),Capacity!$V$3:$V$258,0),2)+HU$9,255),Capacity!$S$3:$S$258,0),2)))</f>
        <v/>
      </c>
      <c r="HV77" t="str">
        <f>IF(HV76="","",IF($FI76="Y",0,INDEX(Capacity!$S$3:$T$258,MATCH(MOD(INDEX(Capacity!$V$3:$W$258,MATCH(INDEX($J76:$FE76,1,$FJ76),Capacity!$V$3:$V$258,0),2)+HV$9,255),Capacity!$S$3:$S$258,0),2)))</f>
        <v/>
      </c>
      <c r="HW77" t="str">
        <f>IF(HW76="","",IF($FI76="Y",0,INDEX(Capacity!$S$3:$T$258,MATCH(MOD(INDEX(Capacity!$V$3:$W$258,MATCH(INDEX($J76:$FE76,1,$FJ76),Capacity!$V$3:$V$258,0),2)+HW$9,255),Capacity!$S$3:$S$258,0),2)))</f>
        <v/>
      </c>
      <c r="HX77" t="str">
        <f>IF(HX76="","",IF($FI76="Y",0,INDEX(Capacity!$S$3:$T$258,MATCH(MOD(INDEX(Capacity!$V$3:$W$258,MATCH(INDEX($J76:$FE76,1,$FJ76),Capacity!$V$3:$V$258,0),2)+HX$9,255),Capacity!$S$3:$S$258,0),2)))</f>
        <v/>
      </c>
      <c r="HY77" t="str">
        <f>IF(HY76="","",IF($FI76="Y",0,INDEX(Capacity!$S$3:$T$258,MATCH(MOD(INDEX(Capacity!$V$3:$W$258,MATCH(INDEX($J76:$FE76,1,$FJ76),Capacity!$V$3:$V$258,0),2)+HY$9,255),Capacity!$S$3:$S$258,0),2)))</f>
        <v/>
      </c>
      <c r="HZ77" t="str">
        <f>IF(HZ76="","",IF($FI76="Y",0,INDEX(Capacity!$S$3:$T$258,MATCH(MOD(INDEX(Capacity!$V$3:$W$258,MATCH(INDEX($J76:$FE76,1,$FJ76),Capacity!$V$3:$V$258,0),2)+HZ$9,255),Capacity!$S$3:$S$258,0),2)))</f>
        <v/>
      </c>
      <c r="IA77" t="str">
        <f>IF(IA76="","",IF($FI76="Y",0,INDEX(Capacity!$S$3:$T$258,MATCH(MOD(INDEX(Capacity!$V$3:$W$258,MATCH(INDEX($J76:$FE76,1,$FJ76),Capacity!$V$3:$V$258,0),2)+IA$9,255),Capacity!$S$3:$S$258,0),2)))</f>
        <v/>
      </c>
      <c r="IB77" t="str">
        <f>IF(IB76="","",IF($FI76="Y",0,INDEX(Capacity!$S$3:$T$258,MATCH(MOD(INDEX(Capacity!$V$3:$W$258,MATCH(INDEX($J76:$FE76,1,$FJ76),Capacity!$V$3:$V$258,0),2)+IB$9,255),Capacity!$S$3:$S$258,0),2)))</f>
        <v/>
      </c>
      <c r="IC77" t="str">
        <f>IF(IC76="","",IF($FI76="Y",0,INDEX(Capacity!$S$3:$T$258,MATCH(MOD(INDEX(Capacity!$V$3:$W$258,MATCH(INDEX($J76:$FE76,1,$FJ76),Capacity!$V$3:$V$258,0),2)+IC$9,255),Capacity!$S$3:$S$258,0),2)))</f>
        <v/>
      </c>
      <c r="ID77" t="str">
        <f>IF(ID76="","",IF($FI76="Y",0,INDEX(Capacity!$S$3:$T$258,MATCH(MOD(INDEX(Capacity!$V$3:$W$258,MATCH(INDEX($J76:$FE76,1,$FJ76),Capacity!$V$3:$V$258,0),2)+ID$9,255),Capacity!$S$3:$S$258,0),2)))</f>
        <v/>
      </c>
      <c r="IE77" t="str">
        <f>IF(IE76="","",IF($FI76="Y",0,INDEX(Capacity!$S$3:$T$258,MATCH(MOD(INDEX(Capacity!$V$3:$W$258,MATCH(INDEX($J76:$FE76,1,$FJ76),Capacity!$V$3:$V$258,0),2)+IE$9,255),Capacity!$S$3:$S$258,0),2)))</f>
        <v/>
      </c>
      <c r="IF77" t="str">
        <f>IF(IF76="","",IF($FI76="Y",0,INDEX(Capacity!$S$3:$T$258,MATCH(MOD(INDEX(Capacity!$V$3:$W$258,MATCH(INDEX($J76:$FE76,1,$FJ76),Capacity!$V$3:$V$258,0),2)+IF$9,255),Capacity!$S$3:$S$258,0),2)))</f>
        <v/>
      </c>
      <c r="IG77" t="str">
        <f>IF(IG76="","",IF($FI76="Y",0,INDEX(Capacity!$S$3:$T$258,MATCH(MOD(INDEX(Capacity!$V$3:$W$258,MATCH(INDEX($J76:$FE76,1,$FJ76),Capacity!$V$3:$V$258,0),2)+IG$9,255),Capacity!$S$3:$S$258,0),2)))</f>
        <v/>
      </c>
      <c r="IH77" t="str">
        <f>IF(IH76="","",IF($FI76="Y",0,INDEX(Capacity!$S$3:$T$258,MATCH(MOD(INDEX(Capacity!$V$3:$W$258,MATCH(INDEX($J76:$FE76,1,$FJ76),Capacity!$V$3:$V$258,0),2)+IH$9,255),Capacity!$S$3:$S$258,0),2)))</f>
        <v/>
      </c>
      <c r="II77" t="str">
        <f>IF(II76="","",IF($FI76="Y",0,INDEX(Capacity!$S$3:$T$258,MATCH(MOD(INDEX(Capacity!$V$3:$W$258,MATCH(INDEX($J76:$FE76,1,$FJ76),Capacity!$V$3:$V$258,0),2)+II$9,255),Capacity!$S$3:$S$258,0),2)))</f>
        <v/>
      </c>
      <c r="IJ77" t="str">
        <f>IF(IJ76="","",IF($FI76="Y",0,INDEX(Capacity!$S$3:$T$258,MATCH(MOD(INDEX(Capacity!$V$3:$W$258,MATCH(INDEX($J76:$FE76,1,$FJ76),Capacity!$V$3:$V$258,0),2)+IJ$9,255),Capacity!$S$3:$S$258,0),2)))</f>
        <v/>
      </c>
      <c r="IK77" t="str">
        <f>IF(IK76="","",IF($FI76="Y",0,INDEX(Capacity!$S$3:$T$258,MATCH(MOD(INDEX(Capacity!$V$3:$W$258,MATCH(INDEX($J76:$FE76,1,$FJ76),Capacity!$V$3:$V$258,0),2)+IK$9,255),Capacity!$S$3:$S$258,0),2)))</f>
        <v/>
      </c>
      <c r="IL77" t="str">
        <f>IF(IL76="","",IF($FI76="Y",0,INDEX(Capacity!$S$3:$T$258,MATCH(MOD(INDEX(Capacity!$V$3:$W$258,MATCH(INDEX($J76:$FE76,1,$FJ76),Capacity!$V$3:$V$258,0),2)+IL$9,255),Capacity!$S$3:$S$258,0),2)))</f>
        <v/>
      </c>
      <c r="IM77" t="str">
        <f>IF(IM76="","",IF($FI76="Y",0,INDEX(Capacity!$S$3:$T$258,MATCH(MOD(INDEX(Capacity!$V$3:$W$258,MATCH(INDEX($J76:$FE76,1,$FJ76),Capacity!$V$3:$V$258,0),2)+IM$9,255),Capacity!$S$3:$S$258,0),2)))</f>
        <v/>
      </c>
      <c r="IN77" t="str">
        <f>IF(IN76="","",IF($FI76="Y",0,INDEX(Capacity!$S$3:$T$258,MATCH(MOD(INDEX(Capacity!$V$3:$W$258,MATCH(INDEX($J76:$FE76,1,$FJ76),Capacity!$V$3:$V$258,0),2)+IN$9,255),Capacity!$S$3:$S$258,0),2)))</f>
        <v/>
      </c>
      <c r="IO77" t="str">
        <f>IF(IO76="","",IF($FI76="Y",0,INDEX(Capacity!$S$3:$T$258,MATCH(MOD(INDEX(Capacity!$V$3:$W$258,MATCH(INDEX($J76:$FE76,1,$FJ76),Capacity!$V$3:$V$258,0),2)+IO$9,255),Capacity!$S$3:$S$258,0),2)))</f>
        <v/>
      </c>
      <c r="IP77" t="str">
        <f>IF(IP76="","",IF($FI76="Y",0,INDEX(Capacity!$S$3:$T$258,MATCH(MOD(INDEX(Capacity!$V$3:$W$258,MATCH(INDEX($J76:$FE76,1,$FJ76),Capacity!$V$3:$V$258,0),2)+IP$9,255),Capacity!$S$3:$S$258,0),2)))</f>
        <v/>
      </c>
      <c r="IQ77" t="str">
        <f>IF(IQ76="","",IF($FI76="Y",0,INDEX(Capacity!$S$3:$T$258,MATCH(MOD(INDEX(Capacity!$V$3:$W$258,MATCH(INDEX($J76:$FE76,1,$FJ76),Capacity!$V$3:$V$258,0),2)+IQ$9,255),Capacity!$S$3:$S$258,0),2)))</f>
        <v/>
      </c>
      <c r="IR77" t="str">
        <f>IF(IR76="","",IF($FI76="Y",0,INDEX(Capacity!$S$3:$T$258,MATCH(MOD(INDEX(Capacity!$V$3:$W$258,MATCH(INDEX($J76:$FE76,1,$FJ76),Capacity!$V$3:$V$258,0),2)+IR$9,255),Capacity!$S$3:$S$258,0),2)))</f>
        <v/>
      </c>
      <c r="IS77" t="str">
        <f>IF(IS76="","",IF($FI76="Y",0,INDEX(Capacity!$S$3:$T$258,MATCH(MOD(INDEX(Capacity!$V$3:$W$258,MATCH(INDEX($J76:$FE76,1,$FJ76),Capacity!$V$3:$V$258,0),2)+IS$9,255),Capacity!$S$3:$S$258,0),2)))</f>
        <v/>
      </c>
      <c r="IT77" t="str">
        <f>IF(IT76="","",IF($FI76="Y",0,INDEX(Capacity!$S$3:$T$258,MATCH(MOD(INDEX(Capacity!$V$3:$W$258,MATCH(INDEX($J76:$FE76,1,$FJ76),Capacity!$V$3:$V$258,0),2)+IT$9,255),Capacity!$S$3:$S$258,0),2)))</f>
        <v/>
      </c>
      <c r="IU77" t="str">
        <f>IF(IU76="","",IF($FI76="Y",0,INDEX(Capacity!$S$3:$T$258,MATCH(MOD(INDEX(Capacity!$V$3:$W$258,MATCH(INDEX($J76:$FE76,1,$FJ76),Capacity!$V$3:$V$258,0),2)+IU$9,255),Capacity!$S$3:$S$258,0),2)))</f>
        <v/>
      </c>
      <c r="IV77" t="str">
        <f>IF(IV76="","",IF($FI76="Y",0,INDEX(Capacity!$S$3:$T$258,MATCH(MOD(INDEX(Capacity!$V$3:$W$258,MATCH(INDEX($J76:$FE76,1,$FJ76),Capacity!$V$3:$V$258,0),2)+IV$9,255),Capacity!$S$3:$S$258,0),2)))</f>
        <v/>
      </c>
      <c r="IW77" t="str">
        <f>IF(IW76="","",IF($FI76="Y",0,INDEX(Capacity!$S$3:$T$258,MATCH(MOD(INDEX(Capacity!$V$3:$W$258,MATCH(INDEX($J76:$FE76,1,$FJ76),Capacity!$V$3:$V$258,0),2)+IW$9,255),Capacity!$S$3:$S$258,0),2)))</f>
        <v/>
      </c>
      <c r="IX77" t="str">
        <f>IF(IX76="","",IF($FI76="Y",0,INDEX(Capacity!$S$3:$T$258,MATCH(MOD(INDEX(Capacity!$V$3:$W$258,MATCH(INDEX($J76:$FE76,1,$FJ76),Capacity!$V$3:$V$258,0),2)+IX$9,255),Capacity!$S$3:$S$258,0),2)))</f>
        <v/>
      </c>
      <c r="IY77" t="str">
        <f>IF(IY76="","",IF($FI76="Y",0,INDEX(Capacity!$S$3:$T$258,MATCH(MOD(INDEX(Capacity!$V$3:$W$258,MATCH(INDEX($J76:$FE76,1,$FJ76),Capacity!$V$3:$V$258,0),2)+IY$9,255),Capacity!$S$3:$S$258,0),2)))</f>
        <v/>
      </c>
      <c r="IZ77" t="str">
        <f>IF(IZ76="","",IF($FI76="Y",0,INDEX(Capacity!$S$3:$T$258,MATCH(MOD(INDEX(Capacity!$V$3:$W$258,MATCH(INDEX($J76:$FE76,1,$FJ76),Capacity!$V$3:$V$258,0),2)+IZ$9,255),Capacity!$S$3:$S$258,0),2)))</f>
        <v/>
      </c>
      <c r="JA77" t="str">
        <f>IF(JA76="","",IF($FI76="Y",0,INDEX(Capacity!$S$3:$T$258,MATCH(MOD(INDEX(Capacity!$V$3:$W$258,MATCH(INDEX($J76:$FE76,1,$FJ76),Capacity!$V$3:$V$258,0),2)+JA$9,255),Capacity!$S$3:$S$258,0),2)))</f>
        <v/>
      </c>
      <c r="JB77" t="str">
        <f>IF(JB76="","",IF($FI76="Y",0,INDEX(Capacity!$S$3:$T$258,MATCH(MOD(INDEX(Capacity!$V$3:$W$258,MATCH(INDEX($J76:$FE76,1,$FJ76),Capacity!$V$3:$V$258,0),2)+JB$9,255),Capacity!$S$3:$S$258,0),2)))</f>
        <v/>
      </c>
      <c r="JC77" t="str">
        <f>IF(JC76="","",IF($FI76="Y",0,INDEX(Capacity!$S$3:$T$258,MATCH(MOD(INDEX(Capacity!$V$3:$W$258,MATCH(INDEX($J76:$FE76,1,$FJ76),Capacity!$V$3:$V$258,0),2)+JC$9,255),Capacity!$S$3:$S$258,0),2)))</f>
        <v/>
      </c>
      <c r="JD77" t="str">
        <f>IF(JD76="","",IF($FI76="Y",0,INDEX(Capacity!$S$3:$T$258,MATCH(MOD(INDEX(Capacity!$V$3:$W$258,MATCH(INDEX($J76:$FE76,1,$FJ76),Capacity!$V$3:$V$258,0),2)+JD$9,255),Capacity!$S$3:$S$258,0),2)))</f>
        <v/>
      </c>
      <c r="JE77" t="str">
        <f>IF(JE76="","",IF($FI76="Y",0,INDEX(Capacity!$S$3:$T$258,MATCH(MOD(INDEX(Capacity!$V$3:$W$258,MATCH(INDEX($J76:$FE76,1,$FJ76),Capacity!$V$3:$V$258,0),2)+JE$9,255),Capacity!$S$3:$S$258,0),2)))</f>
        <v/>
      </c>
      <c r="JF77" t="str">
        <f>IF(JF76="","",IF($FI76="Y",0,INDEX(Capacity!$S$3:$T$258,MATCH(MOD(INDEX(Capacity!$V$3:$W$258,MATCH(INDEX($J76:$FE76,1,$FJ76),Capacity!$V$3:$V$258,0),2)+JF$9,255),Capacity!$S$3:$S$258,0),2)))</f>
        <v/>
      </c>
      <c r="JG77" t="str">
        <f>IF(JG76="","",IF($FI76="Y",0,INDEX(Capacity!$S$3:$T$258,MATCH(MOD(INDEX(Capacity!$V$3:$W$258,MATCH(INDEX($J76:$FE76,1,$FJ76),Capacity!$V$3:$V$258,0),2)+JG$9,255),Capacity!$S$3:$S$258,0),2)))</f>
        <v/>
      </c>
      <c r="JH77" t="str">
        <f>IF(JH76="","",IF($FI76="Y",0,INDEX(Capacity!$S$3:$T$258,MATCH(MOD(INDEX(Capacity!$V$3:$W$258,MATCH(INDEX($J76:$FE76,1,$FJ76),Capacity!$V$3:$V$258,0),2)+JH$9,255),Capacity!$S$3:$S$258,0),2)))</f>
        <v/>
      </c>
      <c r="JI77" t="str">
        <f>IF(JI76="","",IF($FI76="Y",0,INDEX(Capacity!$S$3:$T$258,MATCH(MOD(INDEX(Capacity!$V$3:$W$258,MATCH(INDEX($J76:$FE76,1,$FJ76),Capacity!$V$3:$V$258,0),2)+JI$9,255),Capacity!$S$3:$S$258,0),2)))</f>
        <v/>
      </c>
      <c r="JJ77" t="str">
        <f>IF(JJ76="","",IF($FI76="Y",0,INDEX(Capacity!$S$3:$T$258,MATCH(MOD(INDEX(Capacity!$V$3:$W$258,MATCH(INDEX($J76:$FE76,1,$FJ76),Capacity!$V$3:$V$258,0),2)+JJ$9,255),Capacity!$S$3:$S$258,0),2)))</f>
        <v/>
      </c>
      <c r="JK77" t="str">
        <f>IF(JK76="","",IF($FI76="Y",0,INDEX(Capacity!$S$3:$T$258,MATCH(MOD(INDEX(Capacity!$V$3:$W$258,MATCH(INDEX($J76:$FE76,1,$FJ76),Capacity!$V$3:$V$258,0),2)+JK$9,255),Capacity!$S$3:$S$258,0),2)))</f>
        <v/>
      </c>
      <c r="JL77" t="str">
        <f>IF(JL76="","",IF($FI76="Y",0,INDEX(Capacity!$S$3:$T$258,MATCH(MOD(INDEX(Capacity!$V$3:$W$258,MATCH(INDEX($J76:$FE76,1,$FJ76),Capacity!$V$3:$V$258,0),2)+JL$9,255),Capacity!$S$3:$S$258,0),2)))</f>
        <v/>
      </c>
      <c r="JM77" t="str">
        <f>IF(JM76="","",IF($FI76="Y",0,INDEX(Capacity!$S$3:$T$258,MATCH(MOD(INDEX(Capacity!$V$3:$W$258,MATCH(INDEX($J76:$FE76,1,$FJ76),Capacity!$V$3:$V$258,0),2)+JM$9,255),Capacity!$S$3:$S$258,0),2)))</f>
        <v/>
      </c>
      <c r="JN77" t="str">
        <f>IF(JN76="","",IF($FI76="Y",0,INDEX(Capacity!$S$3:$T$258,MATCH(MOD(INDEX(Capacity!$V$3:$W$258,MATCH(INDEX($J76:$FE76,1,$FJ76),Capacity!$V$3:$V$258,0),2)+JN$9,255),Capacity!$S$3:$S$258,0),2)))</f>
        <v/>
      </c>
      <c r="JO77" t="str">
        <f>IF(JO76="","",IF($FI76="Y",0,INDEX(Capacity!$S$3:$T$258,MATCH(MOD(INDEX(Capacity!$V$3:$W$258,MATCH(INDEX($J76:$FE76,1,$FJ76),Capacity!$V$3:$V$258,0),2)+JO$9,255),Capacity!$S$3:$S$258,0),2)))</f>
        <v/>
      </c>
      <c r="JP77" t="str">
        <f>IF(JP76="","",IF($FI76="Y",0,INDEX(Capacity!$S$3:$T$258,MATCH(MOD(INDEX(Capacity!$V$3:$W$258,MATCH(INDEX($J76:$FE76,1,$FJ76),Capacity!$V$3:$V$258,0),2)+JP$9,255),Capacity!$S$3:$S$258,0),2)))</f>
        <v/>
      </c>
      <c r="JQ77" t="str">
        <f>IF(JQ76="","",IF($FI76="Y",0,INDEX(Capacity!$S$3:$T$258,MATCH(MOD(INDEX(Capacity!$V$3:$W$258,MATCH(INDEX($J76:$FE76,1,$FJ76),Capacity!$V$3:$V$258,0),2)+JQ$9,255),Capacity!$S$3:$S$258,0),2)))</f>
        <v/>
      </c>
      <c r="JR77" t="str">
        <f>IF(JR76="","",IF($FI76="Y",0,INDEX(Capacity!$S$3:$T$258,MATCH(MOD(INDEX(Capacity!$V$3:$W$258,MATCH(INDEX($J76:$FE76,1,$FJ76),Capacity!$V$3:$V$258,0),2)+JR$9,255),Capacity!$S$3:$S$258,0),2)))</f>
        <v/>
      </c>
      <c r="JS77" t="str">
        <f>IF(JS76="","",IF($FI76="Y",0,INDEX(Capacity!$S$3:$T$258,MATCH(MOD(INDEX(Capacity!$V$3:$W$258,MATCH(INDEX($J76:$FE76,1,$FJ76),Capacity!$V$3:$V$258,0),2)+JS$9,255),Capacity!$S$3:$S$258,0),2)))</f>
        <v/>
      </c>
      <c r="JT77" t="str">
        <f>IF(JT76="","",IF($FI76="Y",0,INDEX(Capacity!$S$3:$T$258,MATCH(MOD(INDEX(Capacity!$V$3:$W$258,MATCH(INDEX($J76:$FE76,1,$FJ76),Capacity!$V$3:$V$258,0),2)+JT$9,255),Capacity!$S$3:$S$258,0),2)))</f>
        <v/>
      </c>
      <c r="JU77" t="str">
        <f>IF(JU76="","",IF($FI76="Y",0,INDEX(Capacity!$S$3:$T$258,MATCH(MOD(INDEX(Capacity!$V$3:$W$258,MATCH(INDEX($J76:$FE76,1,$FJ76),Capacity!$V$3:$V$258,0),2)+JU$9,255),Capacity!$S$3:$S$258,0),2)))</f>
        <v/>
      </c>
      <c r="JV77" t="str">
        <f>IF(JV76="","",IF($FI76="Y",0,INDEX(Capacity!$S$3:$T$258,MATCH(MOD(INDEX(Capacity!$V$3:$W$258,MATCH(INDEX($J76:$FE76,1,$FJ76),Capacity!$V$3:$V$258,0),2)+JV$9,255),Capacity!$S$3:$S$258,0),2)))</f>
        <v/>
      </c>
      <c r="JW77" t="str">
        <f>IF(JW76="","",IF($FI76="Y",0,INDEX(Capacity!$S$3:$T$258,MATCH(MOD(INDEX(Capacity!$V$3:$W$258,MATCH(INDEX($J76:$FE76,1,$FJ76),Capacity!$V$3:$V$258,0),2)+JW$9,255),Capacity!$S$3:$S$258,0),2)))</f>
        <v/>
      </c>
      <c r="JX77" t="str">
        <f>IF(JX76="","",IF($FI76="Y",0,INDEX(Capacity!$S$3:$T$258,MATCH(MOD(INDEX(Capacity!$V$3:$W$258,MATCH(INDEX($J76:$FE76,1,$FJ76),Capacity!$V$3:$V$258,0),2)+JX$9,255),Capacity!$S$3:$S$258,0),2)))</f>
        <v/>
      </c>
      <c r="JY77" t="str">
        <f>IF(JY76="","",IF($FI76="Y",0,INDEX(Capacity!$S$3:$T$258,MATCH(MOD(INDEX(Capacity!$V$3:$W$258,MATCH(INDEX($J76:$FE76,1,$FJ76),Capacity!$V$3:$V$258,0),2)+JY$9,255),Capacity!$S$3:$S$258,0),2)))</f>
        <v/>
      </c>
      <c r="JZ77" t="str">
        <f>IF(JZ76="","",IF($FI76="Y",0,INDEX(Capacity!$S$3:$T$258,MATCH(MOD(INDEX(Capacity!$V$3:$W$258,MATCH(INDEX($J76:$FE76,1,$FJ76),Capacity!$V$3:$V$258,0),2)+JZ$9,255),Capacity!$S$3:$S$258,0),2)))</f>
        <v/>
      </c>
      <c r="KA77" t="str">
        <f>IF(KA76="","",IF($FI76="Y",0,INDEX(Capacity!$S$3:$T$258,MATCH(MOD(INDEX(Capacity!$V$3:$W$258,MATCH(INDEX($J76:$FE76,1,$FJ76),Capacity!$V$3:$V$258,0),2)+KA$9,255),Capacity!$S$3:$S$258,0),2)))</f>
        <v/>
      </c>
      <c r="KB77" t="str">
        <f>IF(KB76="","",IF($FI76="Y",0,INDEX(Capacity!$S$3:$T$258,MATCH(MOD(INDEX(Capacity!$V$3:$W$258,MATCH(INDEX($J76:$FE76,1,$FJ76),Capacity!$V$3:$V$258,0),2)+KB$9,255),Capacity!$S$3:$S$258,0),2)))</f>
        <v/>
      </c>
      <c r="KC77" t="str">
        <f>IF(KC76="","",IF($FI76="Y",0,INDEX(Capacity!$S$3:$T$258,MATCH(MOD(INDEX(Capacity!$V$3:$W$258,MATCH(INDEX($J76:$FE76,1,$FJ76),Capacity!$V$3:$V$258,0),2)+KC$9,255),Capacity!$S$3:$S$258,0),2)))</f>
        <v/>
      </c>
      <c r="KD77" t="str">
        <f>IF(KD76="","",IF($FI76="Y",0,INDEX(Capacity!$S$3:$T$258,MATCH(MOD(INDEX(Capacity!$V$3:$W$258,MATCH(INDEX($J76:$FE76,1,$FJ76),Capacity!$V$3:$V$258,0),2)+KD$9,255),Capacity!$S$3:$S$258,0),2)))</f>
        <v/>
      </c>
      <c r="KE77" t="str">
        <f>IF(KE76="","",IF($FI76="Y",0,INDEX(Capacity!$S$3:$T$258,MATCH(MOD(INDEX(Capacity!$V$3:$W$258,MATCH(INDEX($J76:$FE76,1,$FJ76),Capacity!$V$3:$V$258,0),2)+KE$9,255),Capacity!$S$3:$S$258,0),2)))</f>
        <v/>
      </c>
      <c r="KF77" t="str">
        <f>IF(KF76="","",IF($FI76="Y",0,INDEX(Capacity!$S$3:$T$258,MATCH(MOD(INDEX(Capacity!$V$3:$W$258,MATCH(INDEX($J76:$FE76,1,$FJ76),Capacity!$V$3:$V$258,0),2)+KF$9,255),Capacity!$S$3:$S$258,0),2)))</f>
        <v/>
      </c>
      <c r="KG77" t="str">
        <f>IF(KG76="","",IF($FI76="Y",0,INDEX(Capacity!$S$3:$T$258,MATCH(MOD(INDEX(Capacity!$V$3:$W$258,MATCH(INDEX($J76:$FE76,1,$FJ76),Capacity!$V$3:$V$258,0),2)+KG$9,255),Capacity!$S$3:$S$258,0),2)))</f>
        <v/>
      </c>
      <c r="KH77" t="str">
        <f>IF(KH76="","",IF($FI76="Y",0,INDEX(Capacity!$S$3:$T$258,MATCH(MOD(INDEX(Capacity!$V$3:$W$258,MATCH(INDEX($J76:$FE76,1,$FJ76),Capacity!$V$3:$V$258,0),2)+KH$9,255),Capacity!$S$3:$S$258,0),2)))</f>
        <v/>
      </c>
      <c r="KI77" t="str">
        <f>IF(KI76="","",IF($FI76="Y",0,INDEX(Capacity!$S$3:$T$258,MATCH(MOD(INDEX(Capacity!$V$3:$W$258,MATCH(INDEX($J76:$FE76,1,$FJ76),Capacity!$V$3:$V$258,0),2)+KI$9,255),Capacity!$S$3:$S$258,0),2)))</f>
        <v/>
      </c>
      <c r="KJ77" t="str">
        <f>IF(KJ76="","",IF($FI76="Y",0,INDEX(Capacity!$S$3:$T$258,MATCH(MOD(INDEX(Capacity!$V$3:$W$258,MATCH(INDEX($J76:$FE76,1,$FJ76),Capacity!$V$3:$V$258,0),2)+KJ$9,255),Capacity!$S$3:$S$258,0),2)))</f>
        <v/>
      </c>
      <c r="KK77" t="str">
        <f>IF(KK76="","",IF($FI76="Y",0,INDEX(Capacity!$S$3:$T$258,MATCH(MOD(INDEX(Capacity!$V$3:$W$258,MATCH(INDEX($J76:$FE76,1,$FJ76),Capacity!$V$3:$V$258,0),2)+KK$9,255),Capacity!$S$3:$S$258,0),2)))</f>
        <v/>
      </c>
      <c r="KL77" t="str">
        <f>IF(KL76="","",IF($FI76="Y",0,INDEX(Capacity!$S$3:$T$258,MATCH(MOD(INDEX(Capacity!$V$3:$W$258,MATCH(INDEX($J76:$FE76,1,$FJ76),Capacity!$V$3:$V$258,0),2)+KL$9,255),Capacity!$S$3:$S$258,0),2)))</f>
        <v/>
      </c>
      <c r="KM77" t="str">
        <f>IF(KM76="","",IF($FI76="Y",0,INDEX(Capacity!$S$3:$T$258,MATCH(MOD(INDEX(Capacity!$V$3:$W$258,MATCH(INDEX($J76:$FE76,1,$FJ76),Capacity!$V$3:$V$258,0),2)+KM$9,255),Capacity!$S$3:$S$258,0),2)))</f>
        <v/>
      </c>
      <c r="KN77" t="str">
        <f>IF(KN76="","",IF($FI76="Y",0,INDEX(Capacity!$S$3:$T$258,MATCH(MOD(INDEX(Capacity!$V$3:$W$258,MATCH(INDEX($J76:$FE76,1,$FJ76),Capacity!$V$3:$V$258,0),2)+KN$9,255),Capacity!$S$3:$S$258,0),2)))</f>
        <v/>
      </c>
      <c r="KO77" t="str">
        <f>IF(KO76="","",IF($FI76="Y",0,INDEX(Capacity!$S$3:$T$258,MATCH(MOD(INDEX(Capacity!$V$3:$W$258,MATCH(INDEX($J76:$FE76,1,$FJ76),Capacity!$V$3:$V$258,0),2)+KO$9,255),Capacity!$S$3:$S$258,0),2)))</f>
        <v/>
      </c>
      <c r="KP77" t="str">
        <f>IF(KP76="","",IF($FI76="Y",0,INDEX(Capacity!$S$3:$T$258,MATCH(MOD(INDEX(Capacity!$V$3:$W$258,MATCH(INDEX($J76:$FE76,1,$FJ76),Capacity!$V$3:$V$258,0),2)+KP$9,255),Capacity!$S$3:$S$258,0),2)))</f>
        <v/>
      </c>
      <c r="KQ77" t="str">
        <f>IF(KQ76="","",IF($FI76="Y",0,INDEX(Capacity!$S$3:$T$258,MATCH(MOD(INDEX(Capacity!$V$3:$W$258,MATCH(INDEX($J76:$FE76,1,$FJ76),Capacity!$V$3:$V$258,0),2)+KQ$9,255),Capacity!$S$3:$S$258,0),2)))</f>
        <v/>
      </c>
      <c r="KR77" t="str">
        <f>IF(KR76="","",IF($FI76="Y",0,INDEX(Capacity!$S$3:$T$258,MATCH(MOD(INDEX(Capacity!$V$3:$W$258,MATCH(INDEX($J76:$FE76,1,$FJ76),Capacity!$V$3:$V$258,0),2)+KR$9,255),Capacity!$S$3:$S$258,0),2)))</f>
        <v/>
      </c>
      <c r="KS77" t="str">
        <f>IF(KS76="","",IF($FI76="Y",0,INDEX(Capacity!$S$3:$T$258,MATCH(MOD(INDEX(Capacity!$V$3:$W$258,MATCH(INDEX($J76:$FE76,1,$FJ76),Capacity!$V$3:$V$258,0),2)+KS$9,255),Capacity!$S$3:$S$258,0),2)))</f>
        <v/>
      </c>
      <c r="KT77" t="str">
        <f>IF(KT76="","",IF($FI76="Y",0,INDEX(Capacity!$S$3:$T$258,MATCH(MOD(INDEX(Capacity!$V$3:$W$258,MATCH(INDEX($J76:$FE76,1,$FJ76),Capacity!$V$3:$V$258,0),2)+KT$9,255),Capacity!$S$3:$S$258,0),2)))</f>
        <v/>
      </c>
      <c r="KU77" t="str">
        <f>IF(KU76="","",IF($FI76="Y",0,INDEX(Capacity!$S$3:$T$258,MATCH(MOD(INDEX(Capacity!$V$3:$W$258,MATCH(INDEX($J76:$FE76,1,$FJ76),Capacity!$V$3:$V$258,0),2)+KU$9,255),Capacity!$S$3:$S$258,0),2)))</f>
        <v/>
      </c>
      <c r="KV77" t="str">
        <f>IF(KV76="","",IF($FI76="Y",0,INDEX(Capacity!$S$3:$T$258,MATCH(MOD(INDEX(Capacity!$V$3:$W$258,MATCH(INDEX($J76:$FE76,1,$FJ76),Capacity!$V$3:$V$258,0),2)+KV$9,255),Capacity!$S$3:$S$258,0),2)))</f>
        <v/>
      </c>
      <c r="KW77" t="str">
        <f>IF(KW76="","",IF($FI76="Y",0,INDEX(Capacity!$S$3:$T$258,MATCH(MOD(INDEX(Capacity!$V$3:$W$258,MATCH(INDEX($J76:$FE76,1,$FJ76),Capacity!$V$3:$V$258,0),2)+KW$9,255),Capacity!$S$3:$S$258,0),2)))</f>
        <v/>
      </c>
      <c r="KX77" t="str">
        <f>IF(KX76="","",IF($FI76="Y",0,INDEX(Capacity!$S$3:$T$258,MATCH(MOD(INDEX(Capacity!$V$3:$W$258,MATCH(INDEX($J76:$FE76,1,$FJ76),Capacity!$V$3:$V$258,0),2)+KX$9,255),Capacity!$S$3:$S$258,0),2)))</f>
        <v/>
      </c>
      <c r="KY77" t="str">
        <f>IF(KY76="","",IF($FI76="Y",0,INDEX(Capacity!$S$3:$T$258,MATCH(MOD(INDEX(Capacity!$V$3:$W$258,MATCH(INDEX($J76:$FE76,1,$FJ76),Capacity!$V$3:$V$258,0),2)+KY$9,255),Capacity!$S$3:$S$258,0),2)))</f>
        <v/>
      </c>
      <c r="KZ77" t="str">
        <f>IF(KZ76="","",IF($FI76="Y",0,INDEX(Capacity!$S$3:$T$258,MATCH(MOD(INDEX(Capacity!$V$3:$W$258,MATCH(INDEX($J76:$FE76,1,$FJ76),Capacity!$V$3:$V$258,0),2)+KZ$9,255),Capacity!$S$3:$S$258,0),2)))</f>
        <v/>
      </c>
      <c r="LA77" t="str">
        <f>IF(LA76="","",IF($FI76="Y",0,INDEX(Capacity!$S$3:$T$258,MATCH(MOD(INDEX(Capacity!$V$3:$W$258,MATCH(INDEX($J76:$FE76,1,$FJ76),Capacity!$V$3:$V$258,0),2)+LA$9,255),Capacity!$S$3:$S$258,0),2)))</f>
        <v/>
      </c>
      <c r="LB77" t="str">
        <f>IF(LB76="","",IF($FI76="Y",0,INDEX(Capacity!$S$3:$T$258,MATCH(MOD(INDEX(Capacity!$V$3:$W$258,MATCH(INDEX($J76:$FE76,1,$FJ76),Capacity!$V$3:$V$258,0),2)+LB$9,255),Capacity!$S$3:$S$258,0),2)))</f>
        <v/>
      </c>
      <c r="LC77" t="str">
        <f>IF(LC76="","",IF($FI76="Y",0,INDEX(Capacity!$S$3:$T$258,MATCH(MOD(INDEX(Capacity!$V$3:$W$258,MATCH(INDEX($J76:$FE76,1,$FJ76),Capacity!$V$3:$V$258,0),2)+LC$9,255),Capacity!$S$3:$S$258,0),2)))</f>
        <v/>
      </c>
      <c r="LD77" t="str">
        <f>IF(LD76="","",IF($FI76="Y",0,INDEX(Capacity!$S$3:$T$258,MATCH(MOD(INDEX(Capacity!$V$3:$W$258,MATCH(INDEX($J76:$FE76,1,$FJ76),Capacity!$V$3:$V$258,0),2)+LD$9,255),Capacity!$S$3:$S$258,0),2)))</f>
        <v/>
      </c>
      <c r="LE77" t="str">
        <f>IF(LE76="","",IF($FI76="Y",0,INDEX(Capacity!$S$3:$T$258,MATCH(MOD(INDEX(Capacity!$V$3:$W$258,MATCH(INDEX($J76:$FE76,1,$FJ76),Capacity!$V$3:$V$258,0),2)+LE$9,255),Capacity!$S$3:$S$258,0),2)))</f>
        <v/>
      </c>
      <c r="LF77" t="str">
        <f>IF(LF76="","",IF($FI76="Y",0,INDEX(Capacity!$S$3:$T$258,MATCH(MOD(INDEX(Capacity!$V$3:$W$258,MATCH(INDEX($J76:$FE76,1,$FJ76),Capacity!$V$3:$V$258,0),2)+LF$9,255),Capacity!$S$3:$S$258,0),2)))</f>
        <v/>
      </c>
      <c r="LG77" t="str">
        <f>IF(LG76="","",IF($FI76="Y",0,INDEX(Capacity!$S$3:$T$258,MATCH(MOD(INDEX(Capacity!$V$3:$W$258,MATCH(INDEX($J76:$FE76,1,$FJ76),Capacity!$V$3:$V$258,0),2)+LG$9,255),Capacity!$S$3:$S$258,0),2)))</f>
        <v/>
      </c>
      <c r="LH77" t="str">
        <f>IF(LH76="","",IF($FI76="Y",0,INDEX(Capacity!$S$3:$T$258,MATCH(MOD(INDEX(Capacity!$V$3:$W$258,MATCH(INDEX($J76:$FE76,1,$FJ76),Capacity!$V$3:$V$258,0),2)+LH$9,255),Capacity!$S$3:$S$258,0),2)))</f>
        <v/>
      </c>
    </row>
    <row r="78" spans="9:320" x14ac:dyDescent="0.25">
      <c r="I78" s="7">
        <f t="shared" si="79"/>
        <v>69</v>
      </c>
      <c r="J78" t="str">
        <f t="shared" si="70"/>
        <v/>
      </c>
      <c r="K78" t="str">
        <f t="shared" si="70"/>
        <v/>
      </c>
      <c r="L78" t="str">
        <f t="shared" si="70"/>
        <v/>
      </c>
      <c r="M78" t="str">
        <f t="shared" si="70"/>
        <v/>
      </c>
      <c r="N78" t="str">
        <f t="shared" si="70"/>
        <v/>
      </c>
      <c r="O78" t="str">
        <f t="shared" si="70"/>
        <v/>
      </c>
      <c r="P78" t="str">
        <f t="shared" si="70"/>
        <v/>
      </c>
      <c r="Q78" t="str">
        <f t="shared" si="70"/>
        <v/>
      </c>
      <c r="R78" t="str">
        <f t="shared" si="70"/>
        <v/>
      </c>
      <c r="S78" t="str">
        <f t="shared" si="70"/>
        <v/>
      </c>
      <c r="T78" t="str">
        <f t="shared" si="70"/>
        <v/>
      </c>
      <c r="U78" t="str">
        <f t="shared" si="70"/>
        <v/>
      </c>
      <c r="V78" t="str">
        <f t="shared" si="70"/>
        <v/>
      </c>
      <c r="W78" t="str">
        <f t="shared" si="70"/>
        <v/>
      </c>
      <c r="X78" t="str">
        <f t="shared" si="70"/>
        <v/>
      </c>
      <c r="Y78" t="str">
        <f t="shared" si="70"/>
        <v/>
      </c>
      <c r="Z78" t="str">
        <f t="shared" si="69"/>
        <v/>
      </c>
      <c r="AA78" t="str">
        <f t="shared" si="69"/>
        <v/>
      </c>
      <c r="AB78" t="str">
        <f t="shared" si="69"/>
        <v/>
      </c>
      <c r="AC78" t="str">
        <f t="shared" si="69"/>
        <v/>
      </c>
      <c r="AD78" t="str">
        <f t="shared" si="69"/>
        <v/>
      </c>
      <c r="AE78" t="str">
        <f t="shared" si="69"/>
        <v/>
      </c>
      <c r="AF78" t="str">
        <f t="shared" si="69"/>
        <v/>
      </c>
      <c r="AG78" t="str">
        <f t="shared" si="69"/>
        <v/>
      </c>
      <c r="AH78" t="str">
        <f t="shared" si="69"/>
        <v/>
      </c>
      <c r="AI78" t="str">
        <f t="shared" si="69"/>
        <v/>
      </c>
      <c r="AJ78" t="str">
        <f t="shared" si="69"/>
        <v/>
      </c>
      <c r="AK78" t="str">
        <f t="shared" si="69"/>
        <v/>
      </c>
      <c r="AL78" t="str">
        <f t="shared" si="69"/>
        <v/>
      </c>
      <c r="AM78" t="str">
        <f t="shared" si="69"/>
        <v/>
      </c>
      <c r="AN78" t="str">
        <f t="shared" si="69"/>
        <v/>
      </c>
      <c r="AO78" t="str">
        <f t="shared" si="69"/>
        <v/>
      </c>
      <c r="AP78" t="str">
        <f t="shared" si="72"/>
        <v/>
      </c>
      <c r="AQ78" t="str">
        <f t="shared" si="72"/>
        <v/>
      </c>
      <c r="AR78" t="str">
        <f t="shared" si="72"/>
        <v/>
      </c>
      <c r="AS78" t="str">
        <f t="shared" si="72"/>
        <v/>
      </c>
      <c r="AT78" t="str">
        <f t="shared" si="72"/>
        <v/>
      </c>
      <c r="AU78" t="str">
        <f t="shared" si="72"/>
        <v/>
      </c>
      <c r="AV78" t="str">
        <f t="shared" si="72"/>
        <v/>
      </c>
      <c r="AW78" t="str">
        <f t="shared" si="72"/>
        <v/>
      </c>
      <c r="AX78" t="str">
        <f t="shared" si="72"/>
        <v/>
      </c>
      <c r="AY78" t="str">
        <f t="shared" si="72"/>
        <v/>
      </c>
      <c r="AZ78" t="str">
        <f t="shared" si="72"/>
        <v/>
      </c>
      <c r="BA78" t="str">
        <f t="shared" si="72"/>
        <v/>
      </c>
      <c r="BB78" t="str">
        <f t="shared" si="72"/>
        <v/>
      </c>
      <c r="BC78" t="str">
        <f t="shared" si="72"/>
        <v/>
      </c>
      <c r="BD78" t="str">
        <f t="shared" si="72"/>
        <v/>
      </c>
      <c r="BE78" t="str">
        <f t="shared" si="72"/>
        <v/>
      </c>
      <c r="BF78" t="str">
        <f t="shared" si="81"/>
        <v/>
      </c>
      <c r="BG78" t="str">
        <f t="shared" si="81"/>
        <v/>
      </c>
      <c r="BH78" t="str">
        <f t="shared" si="81"/>
        <v/>
      </c>
      <c r="BI78" t="str">
        <f t="shared" si="81"/>
        <v/>
      </c>
      <c r="BJ78" t="str">
        <f t="shared" si="81"/>
        <v/>
      </c>
      <c r="BK78" t="str">
        <f t="shared" si="81"/>
        <v/>
      </c>
      <c r="BL78" t="str">
        <f t="shared" si="81"/>
        <v/>
      </c>
      <c r="BM78" t="str">
        <f t="shared" si="81"/>
        <v/>
      </c>
      <c r="BN78" t="str">
        <f t="shared" si="81"/>
        <v/>
      </c>
      <c r="BO78" t="str">
        <f t="shared" si="81"/>
        <v/>
      </c>
      <c r="BP78" t="str">
        <f t="shared" si="81"/>
        <v/>
      </c>
      <c r="BQ78" t="str">
        <f t="shared" si="81"/>
        <v/>
      </c>
      <c r="BR78" t="str">
        <f t="shared" si="81"/>
        <v/>
      </c>
      <c r="BS78" t="str">
        <f t="shared" si="81"/>
        <v/>
      </c>
      <c r="BT78" t="str">
        <f t="shared" si="81"/>
        <v/>
      </c>
      <c r="BU78" t="str">
        <f t="shared" si="75"/>
        <v/>
      </c>
      <c r="BV78" t="str">
        <f t="shared" si="75"/>
        <v/>
      </c>
      <c r="BW78" t="str">
        <f t="shared" si="75"/>
        <v/>
      </c>
      <c r="BX78" t="str">
        <f t="shared" si="75"/>
        <v/>
      </c>
      <c r="BY78" t="str">
        <f t="shared" si="75"/>
        <v/>
      </c>
      <c r="BZ78">
        <f t="shared" si="75"/>
        <v>0</v>
      </c>
      <c r="CA78">
        <f t="shared" si="75"/>
        <v>182</v>
      </c>
      <c r="CB78">
        <f t="shared" si="75"/>
        <v>26</v>
      </c>
      <c r="CC78">
        <f t="shared" si="75"/>
        <v>95</v>
      </c>
      <c r="CD78">
        <f t="shared" si="75"/>
        <v>212</v>
      </c>
      <c r="CE78">
        <f t="shared" si="75"/>
        <v>160</v>
      </c>
      <c r="CF78">
        <f t="shared" si="75"/>
        <v>137</v>
      </c>
      <c r="CG78">
        <f t="shared" si="75"/>
        <v>54</v>
      </c>
      <c r="CH78">
        <f t="shared" si="75"/>
        <v>41</v>
      </c>
      <c r="CI78">
        <f t="shared" si="75"/>
        <v>5</v>
      </c>
      <c r="CJ78">
        <f t="shared" si="75"/>
        <v>8</v>
      </c>
      <c r="CK78">
        <f t="shared" si="83"/>
        <v>0</v>
      </c>
      <c r="CL78">
        <f t="shared" si="82"/>
        <v>0</v>
      </c>
      <c r="CM78">
        <f t="shared" si="82"/>
        <v>0</v>
      </c>
      <c r="CN78">
        <f t="shared" si="82"/>
        <v>0</v>
      </c>
      <c r="CO78">
        <f t="shared" si="82"/>
        <v>0</v>
      </c>
      <c r="CP78">
        <f t="shared" si="82"/>
        <v>0</v>
      </c>
      <c r="CQ78">
        <f t="shared" si="82"/>
        <v>0</v>
      </c>
      <c r="CR78">
        <f t="shared" si="82"/>
        <v>0</v>
      </c>
      <c r="CS78">
        <f t="shared" si="82"/>
        <v>0</v>
      </c>
      <c r="CT78">
        <f t="shared" si="82"/>
        <v>0</v>
      </c>
      <c r="CU78">
        <f t="shared" si="82"/>
        <v>0</v>
      </c>
      <c r="CV78">
        <f t="shared" si="82"/>
        <v>0</v>
      </c>
      <c r="CW78">
        <f t="shared" si="82"/>
        <v>0</v>
      </c>
      <c r="CX78">
        <f t="shared" si="82"/>
        <v>0</v>
      </c>
      <c r="CY78">
        <f t="shared" si="82"/>
        <v>0</v>
      </c>
      <c r="CZ78">
        <f t="shared" si="82"/>
        <v>0</v>
      </c>
      <c r="DA78">
        <f t="shared" si="71"/>
        <v>0</v>
      </c>
      <c r="DB78">
        <f t="shared" si="71"/>
        <v>0</v>
      </c>
      <c r="DC78">
        <f t="shared" si="71"/>
        <v>0</v>
      </c>
      <c r="DD78">
        <f t="shared" si="71"/>
        <v>0</v>
      </c>
      <c r="DE78">
        <f t="shared" si="71"/>
        <v>0</v>
      </c>
      <c r="DF78">
        <f t="shared" si="71"/>
        <v>0</v>
      </c>
      <c r="DG78">
        <f t="shared" si="71"/>
        <v>0</v>
      </c>
      <c r="DH78">
        <f t="shared" si="71"/>
        <v>0</v>
      </c>
      <c r="DI78">
        <f t="shared" si="68"/>
        <v>0</v>
      </c>
      <c r="DJ78">
        <f t="shared" si="68"/>
        <v>0</v>
      </c>
      <c r="DK78">
        <f t="shared" si="68"/>
        <v>0</v>
      </c>
      <c r="DL78">
        <f t="shared" si="68"/>
        <v>0</v>
      </c>
      <c r="DM78">
        <f t="shared" si="68"/>
        <v>0</v>
      </c>
      <c r="DN78">
        <f t="shared" si="68"/>
        <v>0</v>
      </c>
      <c r="DO78">
        <f t="shared" si="68"/>
        <v>0</v>
      </c>
      <c r="DP78">
        <f t="shared" si="68"/>
        <v>0</v>
      </c>
      <c r="DQ78">
        <f t="shared" si="68"/>
        <v>0</v>
      </c>
      <c r="DR78">
        <f t="shared" si="68"/>
        <v>0</v>
      </c>
      <c r="DS78">
        <f t="shared" si="68"/>
        <v>0</v>
      </c>
      <c r="DT78">
        <f t="shared" si="68"/>
        <v>0</v>
      </c>
      <c r="DU78">
        <f t="shared" si="68"/>
        <v>0</v>
      </c>
      <c r="DV78">
        <f t="shared" si="68"/>
        <v>0</v>
      </c>
      <c r="DW78">
        <f t="shared" si="68"/>
        <v>0</v>
      </c>
      <c r="DX78">
        <f t="shared" si="68"/>
        <v>0</v>
      </c>
      <c r="DY78">
        <f t="shared" si="76"/>
        <v>0</v>
      </c>
      <c r="DZ78">
        <f t="shared" si="76"/>
        <v>0</v>
      </c>
      <c r="EA78">
        <f t="shared" si="76"/>
        <v>0</v>
      </c>
      <c r="EB78">
        <f t="shared" si="76"/>
        <v>0</v>
      </c>
      <c r="EC78">
        <f t="shared" si="76"/>
        <v>0</v>
      </c>
      <c r="ED78">
        <f t="shared" si="76"/>
        <v>0</v>
      </c>
      <c r="EE78">
        <f t="shared" si="76"/>
        <v>0</v>
      </c>
      <c r="EF78">
        <f t="shared" si="76"/>
        <v>0</v>
      </c>
      <c r="EG78">
        <f t="shared" si="76"/>
        <v>0</v>
      </c>
      <c r="EH78">
        <f t="shared" si="76"/>
        <v>0</v>
      </c>
      <c r="EI78">
        <f t="shared" si="76"/>
        <v>0</v>
      </c>
      <c r="EJ78">
        <f t="shared" si="74"/>
        <v>0</v>
      </c>
      <c r="EK78">
        <f t="shared" si="74"/>
        <v>0</v>
      </c>
      <c r="EL78">
        <f t="shared" si="74"/>
        <v>0</v>
      </c>
      <c r="EM78">
        <f t="shared" si="74"/>
        <v>0</v>
      </c>
      <c r="EN78">
        <f t="shared" si="74"/>
        <v>0</v>
      </c>
      <c r="EO78">
        <f t="shared" si="74"/>
        <v>0</v>
      </c>
      <c r="EP78">
        <f t="shared" si="74"/>
        <v>0</v>
      </c>
      <c r="EQ78">
        <f t="shared" si="74"/>
        <v>0</v>
      </c>
      <c r="ER78">
        <f t="shared" si="74"/>
        <v>0</v>
      </c>
      <c r="ES78">
        <f t="shared" si="74"/>
        <v>0</v>
      </c>
      <c r="ET78">
        <f t="shared" si="74"/>
        <v>0</v>
      </c>
      <c r="EU78">
        <f t="shared" si="74"/>
        <v>0</v>
      </c>
      <c r="EV78">
        <f t="shared" si="74"/>
        <v>0</v>
      </c>
      <c r="EW78">
        <f t="shared" si="73"/>
        <v>0</v>
      </c>
      <c r="EX78">
        <f t="shared" si="73"/>
        <v>0</v>
      </c>
      <c r="EY78">
        <f t="shared" si="73"/>
        <v>0</v>
      </c>
      <c r="EZ78">
        <f t="shared" si="73"/>
        <v>0</v>
      </c>
      <c r="FA78">
        <f t="shared" si="73"/>
        <v>0</v>
      </c>
      <c r="FB78">
        <f t="shared" si="73"/>
        <v>0</v>
      </c>
      <c r="FC78">
        <f t="shared" si="73"/>
        <v>0</v>
      </c>
      <c r="FD78">
        <f t="shared" si="73"/>
        <v>0</v>
      </c>
      <c r="FE78">
        <f t="shared" si="73"/>
        <v>0</v>
      </c>
      <c r="FG78" s="48" t="str">
        <f t="shared" si="80"/>
        <v/>
      </c>
      <c r="FI78" s="1" t="str">
        <f t="shared" si="77"/>
        <v/>
      </c>
      <c r="FJ78">
        <f t="shared" si="78"/>
        <v>70</v>
      </c>
      <c r="FK78">
        <f>FM8-FJ77+1</f>
        <v>-25</v>
      </c>
      <c r="FM78">
        <f>IF(FM77="","",IF($FI77="Y",0,INDEX(Capacity!$S$3:$T$258,MATCH(MOD(INDEX(Capacity!$V$3:$W$258,MATCH(INDEX($J77:$FE77,1,$FJ77),Capacity!$V$3:$V$258,0),2)+FM$9,255),Capacity!$S$3:$S$258,0),2)))</f>
        <v>242</v>
      </c>
      <c r="FN78">
        <f>IF(FN77="","",IF($FI77="Y",0,INDEX(Capacity!$S$3:$T$258,MATCH(MOD(INDEX(Capacity!$V$3:$W$258,MATCH(INDEX($J77:$FE77,1,$FJ77),Capacity!$V$3:$V$258,0),2)+FN$9,255),Capacity!$S$3:$S$258,0),2)))</f>
        <v>162</v>
      </c>
      <c r="FO78">
        <f>IF(FO77="","",IF($FI77="Y",0,INDEX(Capacity!$S$3:$T$258,MATCH(MOD(INDEX(Capacity!$V$3:$W$258,MATCH(INDEX($J77:$FE77,1,$FJ77),Capacity!$V$3:$V$258,0),2)+FO$9,255),Capacity!$S$3:$S$258,0),2)))</f>
        <v>3</v>
      </c>
      <c r="FP78">
        <f>IF(FP77="","",IF($FI77="Y",0,INDEX(Capacity!$S$3:$T$258,MATCH(MOD(INDEX(Capacity!$V$3:$W$258,MATCH(INDEX($J77:$FE77,1,$FJ77),Capacity!$V$3:$V$258,0),2)+FP$9,255),Capacity!$S$3:$S$258,0),2)))</f>
        <v>16</v>
      </c>
      <c r="FQ78">
        <f>IF(FQ77="","",IF($FI77="Y",0,INDEX(Capacity!$S$3:$T$258,MATCH(MOD(INDEX(Capacity!$V$3:$W$258,MATCH(INDEX($J77:$FE77,1,$FJ77),Capacity!$V$3:$V$258,0),2)+FQ$9,255),Capacity!$S$3:$S$258,0),2)))</f>
        <v>90</v>
      </c>
      <c r="FR78">
        <f>IF(FR77="","",IF($FI77="Y",0,INDEX(Capacity!$S$3:$T$258,MATCH(MOD(INDEX(Capacity!$V$3:$W$258,MATCH(INDEX($J77:$FE77,1,$FJ77),Capacity!$V$3:$V$258,0),2)+FR$9,255),Capacity!$S$3:$S$258,0),2)))</f>
        <v>30</v>
      </c>
      <c r="FS78">
        <f>IF(FS77="","",IF($FI77="Y",0,INDEX(Capacity!$S$3:$T$258,MATCH(MOD(INDEX(Capacity!$V$3:$W$258,MATCH(INDEX($J77:$FE77,1,$FJ77),Capacity!$V$3:$V$258,0),2)+FS$9,255),Capacity!$S$3:$S$258,0),2)))</f>
        <v>24</v>
      </c>
      <c r="FT78">
        <f>IF(FT77="","",IF($FI77="Y",0,INDEX(Capacity!$S$3:$T$258,MATCH(MOD(INDEX(Capacity!$V$3:$W$258,MATCH(INDEX($J77:$FE77,1,$FJ77),Capacity!$V$3:$V$258,0),2)+FT$9,255),Capacity!$S$3:$S$258,0),2)))</f>
        <v>234</v>
      </c>
      <c r="FU78">
        <f>IF(FU77="","",IF($FI77="Y",0,INDEX(Capacity!$S$3:$T$258,MATCH(MOD(INDEX(Capacity!$V$3:$W$258,MATCH(INDEX($J77:$FE77,1,$FJ77),Capacity!$V$3:$V$258,0),2)+FU$9,255),Capacity!$S$3:$S$258,0),2)))</f>
        <v>20</v>
      </c>
      <c r="FV78">
        <f>IF(FV77="","",IF($FI77="Y",0,INDEX(Capacity!$S$3:$T$258,MATCH(MOD(INDEX(Capacity!$V$3:$W$258,MATCH(INDEX($J77:$FE77,1,$FJ77),Capacity!$V$3:$V$258,0),2)+FV$9,255),Capacity!$S$3:$S$258,0),2)))</f>
        <v>233</v>
      </c>
      <c r="FW78">
        <f>IF(FW77="","",IF($FI77="Y",0,INDEX(Capacity!$S$3:$T$258,MATCH(MOD(INDEX(Capacity!$V$3:$W$258,MATCH(INDEX($J77:$FE77,1,$FJ77),Capacity!$V$3:$V$258,0),2)+FW$9,255),Capacity!$S$3:$S$258,0),2)))</f>
        <v>8</v>
      </c>
      <c r="FX78" t="str">
        <f>IF(FX77="","",IF($FI77="Y",0,INDEX(Capacity!$S$3:$T$258,MATCH(MOD(INDEX(Capacity!$V$3:$W$258,MATCH(INDEX($J77:$FE77,1,$FJ77),Capacity!$V$3:$V$258,0),2)+FX$9,255),Capacity!$S$3:$S$258,0),2)))</f>
        <v/>
      </c>
      <c r="FY78" t="str">
        <f>IF(FY77="","",IF($FI77="Y",0,INDEX(Capacity!$S$3:$T$258,MATCH(MOD(INDEX(Capacity!$V$3:$W$258,MATCH(INDEX($J77:$FE77,1,$FJ77),Capacity!$V$3:$V$258,0),2)+FY$9,255),Capacity!$S$3:$S$258,0),2)))</f>
        <v/>
      </c>
      <c r="FZ78" t="str">
        <f>IF(FZ77="","",IF($FI77="Y",0,INDEX(Capacity!$S$3:$T$258,MATCH(MOD(INDEX(Capacity!$V$3:$W$258,MATCH(INDEX($J77:$FE77,1,$FJ77),Capacity!$V$3:$V$258,0),2)+FZ$9,255),Capacity!$S$3:$S$258,0),2)))</f>
        <v/>
      </c>
      <c r="GA78" t="str">
        <f>IF(GA77="","",IF($FI77="Y",0,INDEX(Capacity!$S$3:$T$258,MATCH(MOD(INDEX(Capacity!$V$3:$W$258,MATCH(INDEX($J77:$FE77,1,$FJ77),Capacity!$V$3:$V$258,0),2)+GA$9,255),Capacity!$S$3:$S$258,0),2)))</f>
        <v/>
      </c>
      <c r="GB78" t="str">
        <f>IF(GB77="","",IF($FI77="Y",0,INDEX(Capacity!$S$3:$T$258,MATCH(MOD(INDEX(Capacity!$V$3:$W$258,MATCH(INDEX($J77:$FE77,1,$FJ77),Capacity!$V$3:$V$258,0),2)+GB$9,255),Capacity!$S$3:$S$258,0),2)))</f>
        <v/>
      </c>
      <c r="GC78" t="str">
        <f>IF(GC77="","",IF($FI77="Y",0,INDEX(Capacity!$S$3:$T$258,MATCH(MOD(INDEX(Capacity!$V$3:$W$258,MATCH(INDEX($J77:$FE77,1,$FJ77),Capacity!$V$3:$V$258,0),2)+GC$9,255),Capacity!$S$3:$S$258,0),2)))</f>
        <v/>
      </c>
      <c r="GD78" t="str">
        <f>IF(GD77="","",IF($FI77="Y",0,INDEX(Capacity!$S$3:$T$258,MATCH(MOD(INDEX(Capacity!$V$3:$W$258,MATCH(INDEX($J77:$FE77,1,$FJ77),Capacity!$V$3:$V$258,0),2)+GD$9,255),Capacity!$S$3:$S$258,0),2)))</f>
        <v/>
      </c>
      <c r="GE78" t="str">
        <f>IF(GE77="","",IF($FI77="Y",0,INDEX(Capacity!$S$3:$T$258,MATCH(MOD(INDEX(Capacity!$V$3:$W$258,MATCH(INDEX($J77:$FE77,1,$FJ77),Capacity!$V$3:$V$258,0),2)+GE$9,255),Capacity!$S$3:$S$258,0),2)))</f>
        <v/>
      </c>
      <c r="GF78" t="str">
        <f>IF(GF77="","",IF($FI77="Y",0,INDEX(Capacity!$S$3:$T$258,MATCH(MOD(INDEX(Capacity!$V$3:$W$258,MATCH(INDEX($J77:$FE77,1,$FJ77),Capacity!$V$3:$V$258,0),2)+GF$9,255),Capacity!$S$3:$S$258,0),2)))</f>
        <v/>
      </c>
      <c r="GG78" t="str">
        <f>IF(GG77="","",IF($FI77="Y",0,INDEX(Capacity!$S$3:$T$258,MATCH(MOD(INDEX(Capacity!$V$3:$W$258,MATCH(INDEX($J77:$FE77,1,$FJ77),Capacity!$V$3:$V$258,0),2)+GG$9,255),Capacity!$S$3:$S$258,0),2)))</f>
        <v/>
      </c>
      <c r="GH78" t="str">
        <f>IF(GH77="","",IF($FI77="Y",0,INDEX(Capacity!$S$3:$T$258,MATCH(MOD(INDEX(Capacity!$V$3:$W$258,MATCH(INDEX($J77:$FE77,1,$FJ77),Capacity!$V$3:$V$258,0),2)+GH$9,255),Capacity!$S$3:$S$258,0),2)))</f>
        <v/>
      </c>
      <c r="GI78" t="str">
        <f>IF(GI77="","",IF($FI77="Y",0,INDEX(Capacity!$S$3:$T$258,MATCH(MOD(INDEX(Capacity!$V$3:$W$258,MATCH(INDEX($J77:$FE77,1,$FJ77),Capacity!$V$3:$V$258,0),2)+GI$9,255),Capacity!$S$3:$S$258,0),2)))</f>
        <v/>
      </c>
      <c r="GJ78" t="str">
        <f>IF(GJ77="","",IF($FI77="Y",0,INDEX(Capacity!$S$3:$T$258,MATCH(MOD(INDEX(Capacity!$V$3:$W$258,MATCH(INDEX($J77:$FE77,1,$FJ77),Capacity!$V$3:$V$258,0),2)+GJ$9,255),Capacity!$S$3:$S$258,0),2)))</f>
        <v/>
      </c>
      <c r="GK78" t="str">
        <f>IF(GK77="","",IF($FI77="Y",0,INDEX(Capacity!$S$3:$T$258,MATCH(MOD(INDEX(Capacity!$V$3:$W$258,MATCH(INDEX($J77:$FE77,1,$FJ77),Capacity!$V$3:$V$258,0),2)+GK$9,255),Capacity!$S$3:$S$258,0),2)))</f>
        <v/>
      </c>
      <c r="GL78" t="str">
        <f>IF(GL77="","",IF($FI77="Y",0,INDEX(Capacity!$S$3:$T$258,MATCH(MOD(INDEX(Capacity!$V$3:$W$258,MATCH(INDEX($J77:$FE77,1,$FJ77),Capacity!$V$3:$V$258,0),2)+GL$9,255),Capacity!$S$3:$S$258,0),2)))</f>
        <v/>
      </c>
      <c r="GM78" t="str">
        <f>IF(GM77="","",IF($FI77="Y",0,INDEX(Capacity!$S$3:$T$258,MATCH(MOD(INDEX(Capacity!$V$3:$W$258,MATCH(INDEX($J77:$FE77,1,$FJ77),Capacity!$V$3:$V$258,0),2)+GM$9,255),Capacity!$S$3:$S$258,0),2)))</f>
        <v/>
      </c>
      <c r="GN78" t="str">
        <f>IF(GN77="","",IF($FI77="Y",0,INDEX(Capacity!$S$3:$T$258,MATCH(MOD(INDEX(Capacity!$V$3:$W$258,MATCH(INDEX($J77:$FE77,1,$FJ77),Capacity!$V$3:$V$258,0),2)+GN$9,255),Capacity!$S$3:$S$258,0),2)))</f>
        <v/>
      </c>
      <c r="GO78" t="str">
        <f>IF(GO77="","",IF($FI77="Y",0,INDEX(Capacity!$S$3:$T$258,MATCH(MOD(INDEX(Capacity!$V$3:$W$258,MATCH(INDEX($J77:$FE77,1,$FJ77),Capacity!$V$3:$V$258,0),2)+GO$9,255),Capacity!$S$3:$S$258,0),2)))</f>
        <v/>
      </c>
      <c r="GP78" t="str">
        <f>IF(GP77="","",IF($FI77="Y",0,INDEX(Capacity!$S$3:$T$258,MATCH(MOD(INDEX(Capacity!$V$3:$W$258,MATCH(INDEX($J77:$FE77,1,$FJ77),Capacity!$V$3:$V$258,0),2)+GP$9,255),Capacity!$S$3:$S$258,0),2)))</f>
        <v/>
      </c>
      <c r="GQ78" t="str">
        <f>IF(GQ77="","",IF($FI77="Y",0,INDEX(Capacity!$S$3:$T$258,MATCH(MOD(INDEX(Capacity!$V$3:$W$258,MATCH(INDEX($J77:$FE77,1,$FJ77),Capacity!$V$3:$V$258,0),2)+GQ$9,255),Capacity!$S$3:$S$258,0),2)))</f>
        <v/>
      </c>
      <c r="GR78" t="str">
        <f>IF(GR77="","",IF($FI77="Y",0,INDEX(Capacity!$S$3:$T$258,MATCH(MOD(INDEX(Capacity!$V$3:$W$258,MATCH(INDEX($J77:$FE77,1,$FJ77),Capacity!$V$3:$V$258,0),2)+GR$9,255),Capacity!$S$3:$S$258,0),2)))</f>
        <v/>
      </c>
      <c r="GS78" t="str">
        <f>IF(GS77="","",IF($FI77="Y",0,INDEX(Capacity!$S$3:$T$258,MATCH(MOD(INDEX(Capacity!$V$3:$W$258,MATCH(INDEX($J77:$FE77,1,$FJ77),Capacity!$V$3:$V$258,0),2)+GS$9,255),Capacity!$S$3:$S$258,0),2)))</f>
        <v/>
      </c>
      <c r="GT78" t="str">
        <f>IF(GT77="","",IF($FI77="Y",0,INDEX(Capacity!$S$3:$T$258,MATCH(MOD(INDEX(Capacity!$V$3:$W$258,MATCH(INDEX($J77:$FE77,1,$FJ77),Capacity!$V$3:$V$258,0),2)+GT$9,255),Capacity!$S$3:$S$258,0),2)))</f>
        <v/>
      </c>
      <c r="GU78" t="str">
        <f>IF(GU77="","",IF($FI77="Y",0,INDEX(Capacity!$S$3:$T$258,MATCH(MOD(INDEX(Capacity!$V$3:$W$258,MATCH(INDEX($J77:$FE77,1,$FJ77),Capacity!$V$3:$V$258,0),2)+GU$9,255),Capacity!$S$3:$S$258,0),2)))</f>
        <v/>
      </c>
      <c r="GV78" t="str">
        <f>IF(GV77="","",IF($FI77="Y",0,INDEX(Capacity!$S$3:$T$258,MATCH(MOD(INDEX(Capacity!$V$3:$W$258,MATCH(INDEX($J77:$FE77,1,$FJ77),Capacity!$V$3:$V$258,0),2)+GV$9,255),Capacity!$S$3:$S$258,0),2)))</f>
        <v/>
      </c>
      <c r="GW78" t="str">
        <f>IF(GW77="","",IF($FI77="Y",0,INDEX(Capacity!$S$3:$T$258,MATCH(MOD(INDEX(Capacity!$V$3:$W$258,MATCH(INDEX($J77:$FE77,1,$FJ77),Capacity!$V$3:$V$258,0),2)+GW$9,255),Capacity!$S$3:$S$258,0),2)))</f>
        <v/>
      </c>
      <c r="GX78" t="str">
        <f>IF(GX77="","",IF($FI77="Y",0,INDEX(Capacity!$S$3:$T$258,MATCH(MOD(INDEX(Capacity!$V$3:$W$258,MATCH(INDEX($J77:$FE77,1,$FJ77),Capacity!$V$3:$V$258,0),2)+GX$9,255),Capacity!$S$3:$S$258,0),2)))</f>
        <v/>
      </c>
      <c r="GY78" t="str">
        <f>IF(GY77="","",IF($FI77="Y",0,INDEX(Capacity!$S$3:$T$258,MATCH(MOD(INDEX(Capacity!$V$3:$W$258,MATCH(INDEX($J77:$FE77,1,$FJ77),Capacity!$V$3:$V$258,0),2)+GY$9,255),Capacity!$S$3:$S$258,0),2)))</f>
        <v/>
      </c>
      <c r="GZ78" t="str">
        <f>IF(GZ77="","",IF($FI77="Y",0,INDEX(Capacity!$S$3:$T$258,MATCH(MOD(INDEX(Capacity!$V$3:$W$258,MATCH(INDEX($J77:$FE77,1,$FJ77),Capacity!$V$3:$V$258,0),2)+GZ$9,255),Capacity!$S$3:$S$258,0),2)))</f>
        <v/>
      </c>
      <c r="HA78" t="str">
        <f>IF(HA77="","",IF($FI77="Y",0,INDEX(Capacity!$S$3:$T$258,MATCH(MOD(INDEX(Capacity!$V$3:$W$258,MATCH(INDEX($J77:$FE77,1,$FJ77),Capacity!$V$3:$V$258,0),2)+HA$9,255),Capacity!$S$3:$S$258,0),2)))</f>
        <v/>
      </c>
      <c r="HB78" t="str">
        <f>IF(HB77="","",IF($FI77="Y",0,INDEX(Capacity!$S$3:$T$258,MATCH(MOD(INDEX(Capacity!$V$3:$W$258,MATCH(INDEX($J77:$FE77,1,$FJ77),Capacity!$V$3:$V$258,0),2)+HB$9,255),Capacity!$S$3:$S$258,0),2)))</f>
        <v/>
      </c>
      <c r="HC78" t="str">
        <f>IF(HC77="","",IF($FI77="Y",0,INDEX(Capacity!$S$3:$T$258,MATCH(MOD(INDEX(Capacity!$V$3:$W$258,MATCH(INDEX($J77:$FE77,1,$FJ77),Capacity!$V$3:$V$258,0),2)+HC$9,255),Capacity!$S$3:$S$258,0),2)))</f>
        <v/>
      </c>
      <c r="HD78" t="str">
        <f>IF(HD77="","",IF($FI77="Y",0,INDEX(Capacity!$S$3:$T$258,MATCH(MOD(INDEX(Capacity!$V$3:$W$258,MATCH(INDEX($J77:$FE77,1,$FJ77),Capacity!$V$3:$V$258,0),2)+HD$9,255),Capacity!$S$3:$S$258,0),2)))</f>
        <v/>
      </c>
      <c r="HE78" t="str">
        <f>IF(HE77="","",IF($FI77="Y",0,INDEX(Capacity!$S$3:$T$258,MATCH(MOD(INDEX(Capacity!$V$3:$W$258,MATCH(INDEX($J77:$FE77,1,$FJ77),Capacity!$V$3:$V$258,0),2)+HE$9,255),Capacity!$S$3:$S$258,0),2)))</f>
        <v/>
      </c>
      <c r="HF78" t="str">
        <f>IF(HF77="","",IF($FI77="Y",0,INDEX(Capacity!$S$3:$T$258,MATCH(MOD(INDEX(Capacity!$V$3:$W$258,MATCH(INDEX($J77:$FE77,1,$FJ77),Capacity!$V$3:$V$258,0),2)+HF$9,255),Capacity!$S$3:$S$258,0),2)))</f>
        <v/>
      </c>
      <c r="HG78" t="str">
        <f>IF(HG77="","",IF($FI77="Y",0,INDEX(Capacity!$S$3:$T$258,MATCH(MOD(INDEX(Capacity!$V$3:$W$258,MATCH(INDEX($J77:$FE77,1,$FJ77),Capacity!$V$3:$V$258,0),2)+HG$9,255),Capacity!$S$3:$S$258,0),2)))</f>
        <v/>
      </c>
      <c r="HH78" t="str">
        <f>IF(HH77="","",IF($FI77="Y",0,INDEX(Capacity!$S$3:$T$258,MATCH(MOD(INDEX(Capacity!$V$3:$W$258,MATCH(INDEX($J77:$FE77,1,$FJ77),Capacity!$V$3:$V$258,0),2)+HH$9,255),Capacity!$S$3:$S$258,0),2)))</f>
        <v/>
      </c>
      <c r="HI78" t="str">
        <f>IF(HI77="","",IF($FI77="Y",0,INDEX(Capacity!$S$3:$T$258,MATCH(MOD(INDEX(Capacity!$V$3:$W$258,MATCH(INDEX($J77:$FE77,1,$FJ77),Capacity!$V$3:$V$258,0),2)+HI$9,255),Capacity!$S$3:$S$258,0),2)))</f>
        <v/>
      </c>
      <c r="HJ78" t="str">
        <f>IF(HJ77="","",IF($FI77="Y",0,INDEX(Capacity!$S$3:$T$258,MATCH(MOD(INDEX(Capacity!$V$3:$W$258,MATCH(INDEX($J77:$FE77,1,$FJ77),Capacity!$V$3:$V$258,0),2)+HJ$9,255),Capacity!$S$3:$S$258,0),2)))</f>
        <v/>
      </c>
      <c r="HK78" t="str">
        <f>IF(HK77="","",IF($FI77="Y",0,INDEX(Capacity!$S$3:$T$258,MATCH(MOD(INDEX(Capacity!$V$3:$W$258,MATCH(INDEX($J77:$FE77,1,$FJ77),Capacity!$V$3:$V$258,0),2)+HK$9,255),Capacity!$S$3:$S$258,0),2)))</f>
        <v/>
      </c>
      <c r="HL78" t="str">
        <f>IF(HL77="","",IF($FI77="Y",0,INDEX(Capacity!$S$3:$T$258,MATCH(MOD(INDEX(Capacity!$V$3:$W$258,MATCH(INDEX($J77:$FE77,1,$FJ77),Capacity!$V$3:$V$258,0),2)+HL$9,255),Capacity!$S$3:$S$258,0),2)))</f>
        <v/>
      </c>
      <c r="HM78" t="str">
        <f>IF(HM77="","",IF($FI77="Y",0,INDEX(Capacity!$S$3:$T$258,MATCH(MOD(INDEX(Capacity!$V$3:$W$258,MATCH(INDEX($J77:$FE77,1,$FJ77),Capacity!$V$3:$V$258,0),2)+HM$9,255),Capacity!$S$3:$S$258,0),2)))</f>
        <v/>
      </c>
      <c r="HN78" t="str">
        <f>IF(HN77="","",IF($FI77="Y",0,INDEX(Capacity!$S$3:$T$258,MATCH(MOD(INDEX(Capacity!$V$3:$W$258,MATCH(INDEX($J77:$FE77,1,$FJ77),Capacity!$V$3:$V$258,0),2)+HN$9,255),Capacity!$S$3:$S$258,0),2)))</f>
        <v/>
      </c>
      <c r="HO78" t="str">
        <f>IF(HO77="","",IF($FI77="Y",0,INDEX(Capacity!$S$3:$T$258,MATCH(MOD(INDEX(Capacity!$V$3:$W$258,MATCH(INDEX($J77:$FE77,1,$FJ77),Capacity!$V$3:$V$258,0),2)+HO$9,255),Capacity!$S$3:$S$258,0),2)))</f>
        <v/>
      </c>
      <c r="HP78" t="str">
        <f>IF(HP77="","",IF($FI77="Y",0,INDEX(Capacity!$S$3:$T$258,MATCH(MOD(INDEX(Capacity!$V$3:$W$258,MATCH(INDEX($J77:$FE77,1,$FJ77),Capacity!$V$3:$V$258,0),2)+HP$9,255),Capacity!$S$3:$S$258,0),2)))</f>
        <v/>
      </c>
      <c r="HQ78" t="str">
        <f>IF(HQ77="","",IF($FI77="Y",0,INDEX(Capacity!$S$3:$T$258,MATCH(MOD(INDEX(Capacity!$V$3:$W$258,MATCH(INDEX($J77:$FE77,1,$FJ77),Capacity!$V$3:$V$258,0),2)+HQ$9,255),Capacity!$S$3:$S$258,0),2)))</f>
        <v/>
      </c>
      <c r="HR78" t="str">
        <f>IF(HR77="","",IF($FI77="Y",0,INDEX(Capacity!$S$3:$T$258,MATCH(MOD(INDEX(Capacity!$V$3:$W$258,MATCH(INDEX($J77:$FE77,1,$FJ77),Capacity!$V$3:$V$258,0),2)+HR$9,255),Capacity!$S$3:$S$258,0),2)))</f>
        <v/>
      </c>
      <c r="HS78" t="str">
        <f>IF(HS77="","",IF($FI77="Y",0,INDEX(Capacity!$S$3:$T$258,MATCH(MOD(INDEX(Capacity!$V$3:$W$258,MATCH(INDEX($J77:$FE77,1,$FJ77),Capacity!$V$3:$V$258,0),2)+HS$9,255),Capacity!$S$3:$S$258,0),2)))</f>
        <v/>
      </c>
      <c r="HT78" t="str">
        <f>IF(HT77="","",IF($FI77="Y",0,INDEX(Capacity!$S$3:$T$258,MATCH(MOD(INDEX(Capacity!$V$3:$W$258,MATCH(INDEX($J77:$FE77,1,$FJ77),Capacity!$V$3:$V$258,0),2)+HT$9,255),Capacity!$S$3:$S$258,0),2)))</f>
        <v/>
      </c>
      <c r="HU78" t="str">
        <f>IF(HU77="","",IF($FI77="Y",0,INDEX(Capacity!$S$3:$T$258,MATCH(MOD(INDEX(Capacity!$V$3:$W$258,MATCH(INDEX($J77:$FE77,1,$FJ77),Capacity!$V$3:$V$258,0),2)+HU$9,255),Capacity!$S$3:$S$258,0),2)))</f>
        <v/>
      </c>
      <c r="HV78" t="str">
        <f>IF(HV77="","",IF($FI77="Y",0,INDEX(Capacity!$S$3:$T$258,MATCH(MOD(INDEX(Capacity!$V$3:$W$258,MATCH(INDEX($J77:$FE77,1,$FJ77),Capacity!$V$3:$V$258,0),2)+HV$9,255),Capacity!$S$3:$S$258,0),2)))</f>
        <v/>
      </c>
      <c r="HW78" t="str">
        <f>IF(HW77="","",IF($FI77="Y",0,INDEX(Capacity!$S$3:$T$258,MATCH(MOD(INDEX(Capacity!$V$3:$W$258,MATCH(INDEX($J77:$FE77,1,$FJ77),Capacity!$V$3:$V$258,0),2)+HW$9,255),Capacity!$S$3:$S$258,0),2)))</f>
        <v/>
      </c>
      <c r="HX78" t="str">
        <f>IF(HX77="","",IF($FI77="Y",0,INDEX(Capacity!$S$3:$T$258,MATCH(MOD(INDEX(Capacity!$V$3:$W$258,MATCH(INDEX($J77:$FE77,1,$FJ77),Capacity!$V$3:$V$258,0),2)+HX$9,255),Capacity!$S$3:$S$258,0),2)))</f>
        <v/>
      </c>
      <c r="HY78" t="str">
        <f>IF(HY77="","",IF($FI77="Y",0,INDEX(Capacity!$S$3:$T$258,MATCH(MOD(INDEX(Capacity!$V$3:$W$258,MATCH(INDEX($J77:$FE77,1,$FJ77),Capacity!$V$3:$V$258,0),2)+HY$9,255),Capacity!$S$3:$S$258,0),2)))</f>
        <v/>
      </c>
      <c r="HZ78" t="str">
        <f>IF(HZ77="","",IF($FI77="Y",0,INDEX(Capacity!$S$3:$T$258,MATCH(MOD(INDEX(Capacity!$V$3:$W$258,MATCH(INDEX($J77:$FE77,1,$FJ77),Capacity!$V$3:$V$258,0),2)+HZ$9,255),Capacity!$S$3:$S$258,0),2)))</f>
        <v/>
      </c>
      <c r="IA78" t="str">
        <f>IF(IA77="","",IF($FI77="Y",0,INDEX(Capacity!$S$3:$T$258,MATCH(MOD(INDEX(Capacity!$V$3:$W$258,MATCH(INDEX($J77:$FE77,1,$FJ77),Capacity!$V$3:$V$258,0),2)+IA$9,255),Capacity!$S$3:$S$258,0),2)))</f>
        <v/>
      </c>
      <c r="IB78" t="str">
        <f>IF(IB77="","",IF($FI77="Y",0,INDEX(Capacity!$S$3:$T$258,MATCH(MOD(INDEX(Capacity!$V$3:$W$258,MATCH(INDEX($J77:$FE77,1,$FJ77),Capacity!$V$3:$V$258,0),2)+IB$9,255),Capacity!$S$3:$S$258,0),2)))</f>
        <v/>
      </c>
      <c r="IC78" t="str">
        <f>IF(IC77="","",IF($FI77="Y",0,INDEX(Capacity!$S$3:$T$258,MATCH(MOD(INDEX(Capacity!$V$3:$W$258,MATCH(INDEX($J77:$FE77,1,$FJ77),Capacity!$V$3:$V$258,0),2)+IC$9,255),Capacity!$S$3:$S$258,0),2)))</f>
        <v/>
      </c>
      <c r="ID78" t="str">
        <f>IF(ID77="","",IF($FI77="Y",0,INDEX(Capacity!$S$3:$T$258,MATCH(MOD(INDEX(Capacity!$V$3:$W$258,MATCH(INDEX($J77:$FE77,1,$FJ77),Capacity!$V$3:$V$258,0),2)+ID$9,255),Capacity!$S$3:$S$258,0),2)))</f>
        <v/>
      </c>
      <c r="IE78" t="str">
        <f>IF(IE77="","",IF($FI77="Y",0,INDEX(Capacity!$S$3:$T$258,MATCH(MOD(INDEX(Capacity!$V$3:$W$258,MATCH(INDEX($J77:$FE77,1,$FJ77),Capacity!$V$3:$V$258,0),2)+IE$9,255),Capacity!$S$3:$S$258,0),2)))</f>
        <v/>
      </c>
      <c r="IF78" t="str">
        <f>IF(IF77="","",IF($FI77="Y",0,INDEX(Capacity!$S$3:$T$258,MATCH(MOD(INDEX(Capacity!$V$3:$W$258,MATCH(INDEX($J77:$FE77,1,$FJ77),Capacity!$V$3:$V$258,0),2)+IF$9,255),Capacity!$S$3:$S$258,0),2)))</f>
        <v/>
      </c>
      <c r="IG78" t="str">
        <f>IF(IG77="","",IF($FI77="Y",0,INDEX(Capacity!$S$3:$T$258,MATCH(MOD(INDEX(Capacity!$V$3:$W$258,MATCH(INDEX($J77:$FE77,1,$FJ77),Capacity!$V$3:$V$258,0),2)+IG$9,255),Capacity!$S$3:$S$258,0),2)))</f>
        <v/>
      </c>
      <c r="IH78" t="str">
        <f>IF(IH77="","",IF($FI77="Y",0,INDEX(Capacity!$S$3:$T$258,MATCH(MOD(INDEX(Capacity!$V$3:$W$258,MATCH(INDEX($J77:$FE77,1,$FJ77),Capacity!$V$3:$V$258,0),2)+IH$9,255),Capacity!$S$3:$S$258,0),2)))</f>
        <v/>
      </c>
      <c r="II78" t="str">
        <f>IF(II77="","",IF($FI77="Y",0,INDEX(Capacity!$S$3:$T$258,MATCH(MOD(INDEX(Capacity!$V$3:$W$258,MATCH(INDEX($J77:$FE77,1,$FJ77),Capacity!$V$3:$V$258,0),2)+II$9,255),Capacity!$S$3:$S$258,0),2)))</f>
        <v/>
      </c>
      <c r="IJ78" t="str">
        <f>IF(IJ77="","",IF($FI77="Y",0,INDEX(Capacity!$S$3:$T$258,MATCH(MOD(INDEX(Capacity!$V$3:$W$258,MATCH(INDEX($J77:$FE77,1,$FJ77),Capacity!$V$3:$V$258,0),2)+IJ$9,255),Capacity!$S$3:$S$258,0),2)))</f>
        <v/>
      </c>
      <c r="IK78" t="str">
        <f>IF(IK77="","",IF($FI77="Y",0,INDEX(Capacity!$S$3:$T$258,MATCH(MOD(INDEX(Capacity!$V$3:$W$258,MATCH(INDEX($J77:$FE77,1,$FJ77),Capacity!$V$3:$V$258,0),2)+IK$9,255),Capacity!$S$3:$S$258,0),2)))</f>
        <v/>
      </c>
      <c r="IL78" t="str">
        <f>IF(IL77="","",IF($FI77="Y",0,INDEX(Capacity!$S$3:$T$258,MATCH(MOD(INDEX(Capacity!$V$3:$W$258,MATCH(INDEX($J77:$FE77,1,$FJ77),Capacity!$V$3:$V$258,0),2)+IL$9,255),Capacity!$S$3:$S$258,0),2)))</f>
        <v/>
      </c>
      <c r="IM78" t="str">
        <f>IF(IM77="","",IF($FI77="Y",0,INDEX(Capacity!$S$3:$T$258,MATCH(MOD(INDEX(Capacity!$V$3:$W$258,MATCH(INDEX($J77:$FE77,1,$FJ77),Capacity!$V$3:$V$258,0),2)+IM$9,255),Capacity!$S$3:$S$258,0),2)))</f>
        <v/>
      </c>
      <c r="IN78" t="str">
        <f>IF(IN77="","",IF($FI77="Y",0,INDEX(Capacity!$S$3:$T$258,MATCH(MOD(INDEX(Capacity!$V$3:$W$258,MATCH(INDEX($J77:$FE77,1,$FJ77),Capacity!$V$3:$V$258,0),2)+IN$9,255),Capacity!$S$3:$S$258,0),2)))</f>
        <v/>
      </c>
      <c r="IO78" t="str">
        <f>IF(IO77="","",IF($FI77="Y",0,INDEX(Capacity!$S$3:$T$258,MATCH(MOD(INDEX(Capacity!$V$3:$W$258,MATCH(INDEX($J77:$FE77,1,$FJ77),Capacity!$V$3:$V$258,0),2)+IO$9,255),Capacity!$S$3:$S$258,0),2)))</f>
        <v/>
      </c>
      <c r="IP78" t="str">
        <f>IF(IP77="","",IF($FI77="Y",0,INDEX(Capacity!$S$3:$T$258,MATCH(MOD(INDEX(Capacity!$V$3:$W$258,MATCH(INDEX($J77:$FE77,1,$FJ77),Capacity!$V$3:$V$258,0),2)+IP$9,255),Capacity!$S$3:$S$258,0),2)))</f>
        <v/>
      </c>
      <c r="IQ78" t="str">
        <f>IF(IQ77="","",IF($FI77="Y",0,INDEX(Capacity!$S$3:$T$258,MATCH(MOD(INDEX(Capacity!$V$3:$W$258,MATCH(INDEX($J77:$FE77,1,$FJ77),Capacity!$V$3:$V$258,0),2)+IQ$9,255),Capacity!$S$3:$S$258,0),2)))</f>
        <v/>
      </c>
      <c r="IR78" t="str">
        <f>IF(IR77="","",IF($FI77="Y",0,INDEX(Capacity!$S$3:$T$258,MATCH(MOD(INDEX(Capacity!$V$3:$W$258,MATCH(INDEX($J77:$FE77,1,$FJ77),Capacity!$V$3:$V$258,0),2)+IR$9,255),Capacity!$S$3:$S$258,0),2)))</f>
        <v/>
      </c>
      <c r="IS78" t="str">
        <f>IF(IS77="","",IF($FI77="Y",0,INDEX(Capacity!$S$3:$T$258,MATCH(MOD(INDEX(Capacity!$V$3:$W$258,MATCH(INDEX($J77:$FE77,1,$FJ77),Capacity!$V$3:$V$258,0),2)+IS$9,255),Capacity!$S$3:$S$258,0),2)))</f>
        <v/>
      </c>
      <c r="IT78" t="str">
        <f>IF(IT77="","",IF($FI77="Y",0,INDEX(Capacity!$S$3:$T$258,MATCH(MOD(INDEX(Capacity!$V$3:$W$258,MATCH(INDEX($J77:$FE77,1,$FJ77),Capacity!$V$3:$V$258,0),2)+IT$9,255),Capacity!$S$3:$S$258,0),2)))</f>
        <v/>
      </c>
      <c r="IU78" t="str">
        <f>IF(IU77="","",IF($FI77="Y",0,INDEX(Capacity!$S$3:$T$258,MATCH(MOD(INDEX(Capacity!$V$3:$W$258,MATCH(INDEX($J77:$FE77,1,$FJ77),Capacity!$V$3:$V$258,0),2)+IU$9,255),Capacity!$S$3:$S$258,0),2)))</f>
        <v/>
      </c>
      <c r="IV78" t="str">
        <f>IF(IV77="","",IF($FI77="Y",0,INDEX(Capacity!$S$3:$T$258,MATCH(MOD(INDEX(Capacity!$V$3:$W$258,MATCH(INDEX($J77:$FE77,1,$FJ77),Capacity!$V$3:$V$258,0),2)+IV$9,255),Capacity!$S$3:$S$258,0),2)))</f>
        <v/>
      </c>
      <c r="IW78" t="str">
        <f>IF(IW77="","",IF($FI77="Y",0,INDEX(Capacity!$S$3:$T$258,MATCH(MOD(INDEX(Capacity!$V$3:$W$258,MATCH(INDEX($J77:$FE77,1,$FJ77),Capacity!$V$3:$V$258,0),2)+IW$9,255),Capacity!$S$3:$S$258,0),2)))</f>
        <v/>
      </c>
      <c r="IX78" t="str">
        <f>IF(IX77="","",IF($FI77="Y",0,INDEX(Capacity!$S$3:$T$258,MATCH(MOD(INDEX(Capacity!$V$3:$W$258,MATCH(INDEX($J77:$FE77,1,$FJ77),Capacity!$V$3:$V$258,0),2)+IX$9,255),Capacity!$S$3:$S$258,0),2)))</f>
        <v/>
      </c>
      <c r="IY78" t="str">
        <f>IF(IY77="","",IF($FI77="Y",0,INDEX(Capacity!$S$3:$T$258,MATCH(MOD(INDEX(Capacity!$V$3:$W$258,MATCH(INDEX($J77:$FE77,1,$FJ77),Capacity!$V$3:$V$258,0),2)+IY$9,255),Capacity!$S$3:$S$258,0),2)))</f>
        <v/>
      </c>
      <c r="IZ78" t="str">
        <f>IF(IZ77="","",IF($FI77="Y",0,INDEX(Capacity!$S$3:$T$258,MATCH(MOD(INDEX(Capacity!$V$3:$W$258,MATCH(INDEX($J77:$FE77,1,$FJ77),Capacity!$V$3:$V$258,0),2)+IZ$9,255),Capacity!$S$3:$S$258,0),2)))</f>
        <v/>
      </c>
      <c r="JA78" t="str">
        <f>IF(JA77="","",IF($FI77="Y",0,INDEX(Capacity!$S$3:$T$258,MATCH(MOD(INDEX(Capacity!$V$3:$W$258,MATCH(INDEX($J77:$FE77,1,$FJ77),Capacity!$V$3:$V$258,0),2)+JA$9,255),Capacity!$S$3:$S$258,0),2)))</f>
        <v/>
      </c>
      <c r="JB78" t="str">
        <f>IF(JB77="","",IF($FI77="Y",0,INDEX(Capacity!$S$3:$T$258,MATCH(MOD(INDEX(Capacity!$V$3:$W$258,MATCH(INDEX($J77:$FE77,1,$FJ77),Capacity!$V$3:$V$258,0),2)+JB$9,255),Capacity!$S$3:$S$258,0),2)))</f>
        <v/>
      </c>
      <c r="JC78" t="str">
        <f>IF(JC77="","",IF($FI77="Y",0,INDEX(Capacity!$S$3:$T$258,MATCH(MOD(INDEX(Capacity!$V$3:$W$258,MATCH(INDEX($J77:$FE77,1,$FJ77),Capacity!$V$3:$V$258,0),2)+JC$9,255),Capacity!$S$3:$S$258,0),2)))</f>
        <v/>
      </c>
      <c r="JD78" t="str">
        <f>IF(JD77="","",IF($FI77="Y",0,INDEX(Capacity!$S$3:$T$258,MATCH(MOD(INDEX(Capacity!$V$3:$W$258,MATCH(INDEX($J77:$FE77,1,$FJ77),Capacity!$V$3:$V$258,0),2)+JD$9,255),Capacity!$S$3:$S$258,0),2)))</f>
        <v/>
      </c>
      <c r="JE78" t="str">
        <f>IF(JE77="","",IF($FI77="Y",0,INDEX(Capacity!$S$3:$T$258,MATCH(MOD(INDEX(Capacity!$V$3:$W$258,MATCH(INDEX($J77:$FE77,1,$FJ77),Capacity!$V$3:$V$258,0),2)+JE$9,255),Capacity!$S$3:$S$258,0),2)))</f>
        <v/>
      </c>
      <c r="JF78" t="str">
        <f>IF(JF77="","",IF($FI77="Y",0,INDEX(Capacity!$S$3:$T$258,MATCH(MOD(INDEX(Capacity!$V$3:$W$258,MATCH(INDEX($J77:$FE77,1,$FJ77),Capacity!$V$3:$V$258,0),2)+JF$9,255),Capacity!$S$3:$S$258,0),2)))</f>
        <v/>
      </c>
      <c r="JG78" t="str">
        <f>IF(JG77="","",IF($FI77="Y",0,INDEX(Capacity!$S$3:$T$258,MATCH(MOD(INDEX(Capacity!$V$3:$W$258,MATCH(INDEX($J77:$FE77,1,$FJ77),Capacity!$V$3:$V$258,0),2)+JG$9,255),Capacity!$S$3:$S$258,0),2)))</f>
        <v/>
      </c>
      <c r="JH78" t="str">
        <f>IF(JH77="","",IF($FI77="Y",0,INDEX(Capacity!$S$3:$T$258,MATCH(MOD(INDEX(Capacity!$V$3:$W$258,MATCH(INDEX($J77:$FE77,1,$FJ77),Capacity!$V$3:$V$258,0),2)+JH$9,255),Capacity!$S$3:$S$258,0),2)))</f>
        <v/>
      </c>
      <c r="JI78" t="str">
        <f>IF(JI77="","",IF($FI77="Y",0,INDEX(Capacity!$S$3:$T$258,MATCH(MOD(INDEX(Capacity!$V$3:$W$258,MATCH(INDEX($J77:$FE77,1,$FJ77),Capacity!$V$3:$V$258,0),2)+JI$9,255),Capacity!$S$3:$S$258,0),2)))</f>
        <v/>
      </c>
      <c r="JJ78" t="str">
        <f>IF(JJ77="","",IF($FI77="Y",0,INDEX(Capacity!$S$3:$T$258,MATCH(MOD(INDEX(Capacity!$V$3:$W$258,MATCH(INDEX($J77:$FE77,1,$FJ77),Capacity!$V$3:$V$258,0),2)+JJ$9,255),Capacity!$S$3:$S$258,0),2)))</f>
        <v/>
      </c>
      <c r="JK78" t="str">
        <f>IF(JK77="","",IF($FI77="Y",0,INDEX(Capacity!$S$3:$T$258,MATCH(MOD(INDEX(Capacity!$V$3:$W$258,MATCH(INDEX($J77:$FE77,1,$FJ77),Capacity!$V$3:$V$258,0),2)+JK$9,255),Capacity!$S$3:$S$258,0),2)))</f>
        <v/>
      </c>
      <c r="JL78" t="str">
        <f>IF(JL77="","",IF($FI77="Y",0,INDEX(Capacity!$S$3:$T$258,MATCH(MOD(INDEX(Capacity!$V$3:$W$258,MATCH(INDEX($J77:$FE77,1,$FJ77),Capacity!$V$3:$V$258,0),2)+JL$9,255),Capacity!$S$3:$S$258,0),2)))</f>
        <v/>
      </c>
      <c r="JM78" t="str">
        <f>IF(JM77="","",IF($FI77="Y",0,INDEX(Capacity!$S$3:$T$258,MATCH(MOD(INDEX(Capacity!$V$3:$W$258,MATCH(INDEX($J77:$FE77,1,$FJ77),Capacity!$V$3:$V$258,0),2)+JM$9,255),Capacity!$S$3:$S$258,0),2)))</f>
        <v/>
      </c>
      <c r="JN78" t="str">
        <f>IF(JN77="","",IF($FI77="Y",0,INDEX(Capacity!$S$3:$T$258,MATCH(MOD(INDEX(Capacity!$V$3:$W$258,MATCH(INDEX($J77:$FE77,1,$FJ77),Capacity!$V$3:$V$258,0),2)+JN$9,255),Capacity!$S$3:$S$258,0),2)))</f>
        <v/>
      </c>
      <c r="JO78" t="str">
        <f>IF(JO77="","",IF($FI77="Y",0,INDEX(Capacity!$S$3:$T$258,MATCH(MOD(INDEX(Capacity!$V$3:$W$258,MATCH(INDEX($J77:$FE77,1,$FJ77),Capacity!$V$3:$V$258,0),2)+JO$9,255),Capacity!$S$3:$S$258,0),2)))</f>
        <v/>
      </c>
      <c r="JP78" t="str">
        <f>IF(JP77="","",IF($FI77="Y",0,INDEX(Capacity!$S$3:$T$258,MATCH(MOD(INDEX(Capacity!$V$3:$W$258,MATCH(INDEX($J77:$FE77,1,$FJ77),Capacity!$V$3:$V$258,0),2)+JP$9,255),Capacity!$S$3:$S$258,0),2)))</f>
        <v/>
      </c>
      <c r="JQ78" t="str">
        <f>IF(JQ77="","",IF($FI77="Y",0,INDEX(Capacity!$S$3:$T$258,MATCH(MOD(INDEX(Capacity!$V$3:$W$258,MATCH(INDEX($J77:$FE77,1,$FJ77),Capacity!$V$3:$V$258,0),2)+JQ$9,255),Capacity!$S$3:$S$258,0),2)))</f>
        <v/>
      </c>
      <c r="JR78" t="str">
        <f>IF(JR77="","",IF($FI77="Y",0,INDEX(Capacity!$S$3:$T$258,MATCH(MOD(INDEX(Capacity!$V$3:$W$258,MATCH(INDEX($J77:$FE77,1,$FJ77),Capacity!$V$3:$V$258,0),2)+JR$9,255),Capacity!$S$3:$S$258,0),2)))</f>
        <v/>
      </c>
      <c r="JS78" t="str">
        <f>IF(JS77="","",IF($FI77="Y",0,INDEX(Capacity!$S$3:$T$258,MATCH(MOD(INDEX(Capacity!$V$3:$W$258,MATCH(INDEX($J77:$FE77,1,$FJ77),Capacity!$V$3:$V$258,0),2)+JS$9,255),Capacity!$S$3:$S$258,0),2)))</f>
        <v/>
      </c>
      <c r="JT78" t="str">
        <f>IF(JT77="","",IF($FI77="Y",0,INDEX(Capacity!$S$3:$T$258,MATCH(MOD(INDEX(Capacity!$V$3:$W$258,MATCH(INDEX($J77:$FE77,1,$FJ77),Capacity!$V$3:$V$258,0),2)+JT$9,255),Capacity!$S$3:$S$258,0),2)))</f>
        <v/>
      </c>
      <c r="JU78" t="str">
        <f>IF(JU77="","",IF($FI77="Y",0,INDEX(Capacity!$S$3:$T$258,MATCH(MOD(INDEX(Capacity!$V$3:$W$258,MATCH(INDEX($J77:$FE77,1,$FJ77),Capacity!$V$3:$V$258,0),2)+JU$9,255),Capacity!$S$3:$S$258,0),2)))</f>
        <v/>
      </c>
      <c r="JV78" t="str">
        <f>IF(JV77="","",IF($FI77="Y",0,INDEX(Capacity!$S$3:$T$258,MATCH(MOD(INDEX(Capacity!$V$3:$W$258,MATCH(INDEX($J77:$FE77,1,$FJ77),Capacity!$V$3:$V$258,0),2)+JV$9,255),Capacity!$S$3:$S$258,0),2)))</f>
        <v/>
      </c>
      <c r="JW78" t="str">
        <f>IF(JW77="","",IF($FI77="Y",0,INDEX(Capacity!$S$3:$T$258,MATCH(MOD(INDEX(Capacity!$V$3:$W$258,MATCH(INDEX($J77:$FE77,1,$FJ77),Capacity!$V$3:$V$258,0),2)+JW$9,255),Capacity!$S$3:$S$258,0),2)))</f>
        <v/>
      </c>
      <c r="JX78" t="str">
        <f>IF(JX77="","",IF($FI77="Y",0,INDEX(Capacity!$S$3:$T$258,MATCH(MOD(INDEX(Capacity!$V$3:$W$258,MATCH(INDEX($J77:$FE77,1,$FJ77),Capacity!$V$3:$V$258,0),2)+JX$9,255),Capacity!$S$3:$S$258,0),2)))</f>
        <v/>
      </c>
      <c r="JY78" t="str">
        <f>IF(JY77="","",IF($FI77="Y",0,INDEX(Capacity!$S$3:$T$258,MATCH(MOD(INDEX(Capacity!$V$3:$W$258,MATCH(INDEX($J77:$FE77,1,$FJ77),Capacity!$V$3:$V$258,0),2)+JY$9,255),Capacity!$S$3:$S$258,0),2)))</f>
        <v/>
      </c>
      <c r="JZ78" t="str">
        <f>IF(JZ77="","",IF($FI77="Y",0,INDEX(Capacity!$S$3:$T$258,MATCH(MOD(INDEX(Capacity!$V$3:$W$258,MATCH(INDEX($J77:$FE77,1,$FJ77),Capacity!$V$3:$V$258,0),2)+JZ$9,255),Capacity!$S$3:$S$258,0),2)))</f>
        <v/>
      </c>
      <c r="KA78" t="str">
        <f>IF(KA77="","",IF($FI77="Y",0,INDEX(Capacity!$S$3:$T$258,MATCH(MOD(INDEX(Capacity!$V$3:$W$258,MATCH(INDEX($J77:$FE77,1,$FJ77),Capacity!$V$3:$V$258,0),2)+KA$9,255),Capacity!$S$3:$S$258,0),2)))</f>
        <v/>
      </c>
      <c r="KB78" t="str">
        <f>IF(KB77="","",IF($FI77="Y",0,INDEX(Capacity!$S$3:$T$258,MATCH(MOD(INDEX(Capacity!$V$3:$W$258,MATCH(INDEX($J77:$FE77,1,$FJ77),Capacity!$V$3:$V$258,0),2)+KB$9,255),Capacity!$S$3:$S$258,0),2)))</f>
        <v/>
      </c>
      <c r="KC78" t="str">
        <f>IF(KC77="","",IF($FI77="Y",0,INDEX(Capacity!$S$3:$T$258,MATCH(MOD(INDEX(Capacity!$V$3:$W$258,MATCH(INDEX($J77:$FE77,1,$FJ77),Capacity!$V$3:$V$258,0),2)+KC$9,255),Capacity!$S$3:$S$258,0),2)))</f>
        <v/>
      </c>
      <c r="KD78" t="str">
        <f>IF(KD77="","",IF($FI77="Y",0,INDEX(Capacity!$S$3:$T$258,MATCH(MOD(INDEX(Capacity!$V$3:$W$258,MATCH(INDEX($J77:$FE77,1,$FJ77),Capacity!$V$3:$V$258,0),2)+KD$9,255),Capacity!$S$3:$S$258,0),2)))</f>
        <v/>
      </c>
      <c r="KE78" t="str">
        <f>IF(KE77="","",IF($FI77="Y",0,INDEX(Capacity!$S$3:$T$258,MATCH(MOD(INDEX(Capacity!$V$3:$W$258,MATCH(INDEX($J77:$FE77,1,$FJ77),Capacity!$V$3:$V$258,0),2)+KE$9,255),Capacity!$S$3:$S$258,0),2)))</f>
        <v/>
      </c>
      <c r="KF78" t="str">
        <f>IF(KF77="","",IF($FI77="Y",0,INDEX(Capacity!$S$3:$T$258,MATCH(MOD(INDEX(Capacity!$V$3:$W$258,MATCH(INDEX($J77:$FE77,1,$FJ77),Capacity!$V$3:$V$258,0),2)+KF$9,255),Capacity!$S$3:$S$258,0),2)))</f>
        <v/>
      </c>
      <c r="KG78" t="str">
        <f>IF(KG77="","",IF($FI77="Y",0,INDEX(Capacity!$S$3:$T$258,MATCH(MOD(INDEX(Capacity!$V$3:$W$258,MATCH(INDEX($J77:$FE77,1,$FJ77),Capacity!$V$3:$V$258,0),2)+KG$9,255),Capacity!$S$3:$S$258,0),2)))</f>
        <v/>
      </c>
      <c r="KH78" t="str">
        <f>IF(KH77="","",IF($FI77="Y",0,INDEX(Capacity!$S$3:$T$258,MATCH(MOD(INDEX(Capacity!$V$3:$W$258,MATCH(INDEX($J77:$FE77,1,$FJ77),Capacity!$V$3:$V$258,0),2)+KH$9,255),Capacity!$S$3:$S$258,0),2)))</f>
        <v/>
      </c>
      <c r="KI78" t="str">
        <f>IF(KI77="","",IF($FI77="Y",0,INDEX(Capacity!$S$3:$T$258,MATCH(MOD(INDEX(Capacity!$V$3:$W$258,MATCH(INDEX($J77:$FE77,1,$FJ77),Capacity!$V$3:$V$258,0),2)+KI$9,255),Capacity!$S$3:$S$258,0),2)))</f>
        <v/>
      </c>
      <c r="KJ78" t="str">
        <f>IF(KJ77="","",IF($FI77="Y",0,INDEX(Capacity!$S$3:$T$258,MATCH(MOD(INDEX(Capacity!$V$3:$W$258,MATCH(INDEX($J77:$FE77,1,$FJ77),Capacity!$V$3:$V$258,0),2)+KJ$9,255),Capacity!$S$3:$S$258,0),2)))</f>
        <v/>
      </c>
      <c r="KK78" t="str">
        <f>IF(KK77="","",IF($FI77="Y",0,INDEX(Capacity!$S$3:$T$258,MATCH(MOD(INDEX(Capacity!$V$3:$W$258,MATCH(INDEX($J77:$FE77,1,$FJ77),Capacity!$V$3:$V$258,0),2)+KK$9,255),Capacity!$S$3:$S$258,0),2)))</f>
        <v/>
      </c>
      <c r="KL78" t="str">
        <f>IF(KL77="","",IF($FI77="Y",0,INDEX(Capacity!$S$3:$T$258,MATCH(MOD(INDEX(Capacity!$V$3:$W$258,MATCH(INDEX($J77:$FE77,1,$FJ77),Capacity!$V$3:$V$258,0),2)+KL$9,255),Capacity!$S$3:$S$258,0),2)))</f>
        <v/>
      </c>
      <c r="KM78" t="str">
        <f>IF(KM77="","",IF($FI77="Y",0,INDEX(Capacity!$S$3:$T$258,MATCH(MOD(INDEX(Capacity!$V$3:$W$258,MATCH(INDEX($J77:$FE77,1,$FJ77),Capacity!$V$3:$V$258,0),2)+KM$9,255),Capacity!$S$3:$S$258,0),2)))</f>
        <v/>
      </c>
      <c r="KN78" t="str">
        <f>IF(KN77="","",IF($FI77="Y",0,INDEX(Capacity!$S$3:$T$258,MATCH(MOD(INDEX(Capacity!$V$3:$W$258,MATCH(INDEX($J77:$FE77,1,$FJ77),Capacity!$V$3:$V$258,0),2)+KN$9,255),Capacity!$S$3:$S$258,0),2)))</f>
        <v/>
      </c>
      <c r="KO78" t="str">
        <f>IF(KO77="","",IF($FI77="Y",0,INDEX(Capacity!$S$3:$T$258,MATCH(MOD(INDEX(Capacity!$V$3:$W$258,MATCH(INDEX($J77:$FE77,1,$FJ77),Capacity!$V$3:$V$258,0),2)+KO$9,255),Capacity!$S$3:$S$258,0),2)))</f>
        <v/>
      </c>
      <c r="KP78" t="str">
        <f>IF(KP77="","",IF($FI77="Y",0,INDEX(Capacity!$S$3:$T$258,MATCH(MOD(INDEX(Capacity!$V$3:$W$258,MATCH(INDEX($J77:$FE77,1,$FJ77),Capacity!$V$3:$V$258,0),2)+KP$9,255),Capacity!$S$3:$S$258,0),2)))</f>
        <v/>
      </c>
      <c r="KQ78" t="str">
        <f>IF(KQ77="","",IF($FI77="Y",0,INDEX(Capacity!$S$3:$T$258,MATCH(MOD(INDEX(Capacity!$V$3:$W$258,MATCH(INDEX($J77:$FE77,1,$FJ77),Capacity!$V$3:$V$258,0),2)+KQ$9,255),Capacity!$S$3:$S$258,0),2)))</f>
        <v/>
      </c>
      <c r="KR78" t="str">
        <f>IF(KR77="","",IF($FI77="Y",0,INDEX(Capacity!$S$3:$T$258,MATCH(MOD(INDEX(Capacity!$V$3:$W$258,MATCH(INDEX($J77:$FE77,1,$FJ77),Capacity!$V$3:$V$258,0),2)+KR$9,255),Capacity!$S$3:$S$258,0),2)))</f>
        <v/>
      </c>
      <c r="KS78" t="str">
        <f>IF(KS77="","",IF($FI77="Y",0,INDEX(Capacity!$S$3:$T$258,MATCH(MOD(INDEX(Capacity!$V$3:$W$258,MATCH(INDEX($J77:$FE77,1,$FJ77),Capacity!$V$3:$V$258,0),2)+KS$9,255),Capacity!$S$3:$S$258,0),2)))</f>
        <v/>
      </c>
      <c r="KT78" t="str">
        <f>IF(KT77="","",IF($FI77="Y",0,INDEX(Capacity!$S$3:$T$258,MATCH(MOD(INDEX(Capacity!$V$3:$W$258,MATCH(INDEX($J77:$FE77,1,$FJ77),Capacity!$V$3:$V$258,0),2)+KT$9,255),Capacity!$S$3:$S$258,0),2)))</f>
        <v/>
      </c>
      <c r="KU78" t="str">
        <f>IF(KU77="","",IF($FI77="Y",0,INDEX(Capacity!$S$3:$T$258,MATCH(MOD(INDEX(Capacity!$V$3:$W$258,MATCH(INDEX($J77:$FE77,1,$FJ77),Capacity!$V$3:$V$258,0),2)+KU$9,255),Capacity!$S$3:$S$258,0),2)))</f>
        <v/>
      </c>
      <c r="KV78" t="str">
        <f>IF(KV77="","",IF($FI77="Y",0,INDEX(Capacity!$S$3:$T$258,MATCH(MOD(INDEX(Capacity!$V$3:$W$258,MATCH(INDEX($J77:$FE77,1,$FJ77),Capacity!$V$3:$V$258,0),2)+KV$9,255),Capacity!$S$3:$S$258,0),2)))</f>
        <v/>
      </c>
      <c r="KW78" t="str">
        <f>IF(KW77="","",IF($FI77="Y",0,INDEX(Capacity!$S$3:$T$258,MATCH(MOD(INDEX(Capacity!$V$3:$W$258,MATCH(INDEX($J77:$FE77,1,$FJ77),Capacity!$V$3:$V$258,0),2)+KW$9,255),Capacity!$S$3:$S$258,0),2)))</f>
        <v/>
      </c>
      <c r="KX78" t="str">
        <f>IF(KX77="","",IF($FI77="Y",0,INDEX(Capacity!$S$3:$T$258,MATCH(MOD(INDEX(Capacity!$V$3:$W$258,MATCH(INDEX($J77:$FE77,1,$FJ77),Capacity!$V$3:$V$258,0),2)+KX$9,255),Capacity!$S$3:$S$258,0),2)))</f>
        <v/>
      </c>
      <c r="KY78" t="str">
        <f>IF(KY77="","",IF($FI77="Y",0,INDEX(Capacity!$S$3:$T$258,MATCH(MOD(INDEX(Capacity!$V$3:$W$258,MATCH(INDEX($J77:$FE77,1,$FJ77),Capacity!$V$3:$V$258,0),2)+KY$9,255),Capacity!$S$3:$S$258,0),2)))</f>
        <v/>
      </c>
      <c r="KZ78" t="str">
        <f>IF(KZ77="","",IF($FI77="Y",0,INDEX(Capacity!$S$3:$T$258,MATCH(MOD(INDEX(Capacity!$V$3:$W$258,MATCH(INDEX($J77:$FE77,1,$FJ77),Capacity!$V$3:$V$258,0),2)+KZ$9,255),Capacity!$S$3:$S$258,0),2)))</f>
        <v/>
      </c>
      <c r="LA78" t="str">
        <f>IF(LA77="","",IF($FI77="Y",0,INDEX(Capacity!$S$3:$T$258,MATCH(MOD(INDEX(Capacity!$V$3:$W$258,MATCH(INDEX($J77:$FE77,1,$FJ77),Capacity!$V$3:$V$258,0),2)+LA$9,255),Capacity!$S$3:$S$258,0),2)))</f>
        <v/>
      </c>
      <c r="LB78" t="str">
        <f>IF(LB77="","",IF($FI77="Y",0,INDEX(Capacity!$S$3:$T$258,MATCH(MOD(INDEX(Capacity!$V$3:$W$258,MATCH(INDEX($J77:$FE77,1,$FJ77),Capacity!$V$3:$V$258,0),2)+LB$9,255),Capacity!$S$3:$S$258,0),2)))</f>
        <v/>
      </c>
      <c r="LC78" t="str">
        <f>IF(LC77="","",IF($FI77="Y",0,INDEX(Capacity!$S$3:$T$258,MATCH(MOD(INDEX(Capacity!$V$3:$W$258,MATCH(INDEX($J77:$FE77,1,$FJ77),Capacity!$V$3:$V$258,0),2)+LC$9,255),Capacity!$S$3:$S$258,0),2)))</f>
        <v/>
      </c>
      <c r="LD78" t="str">
        <f>IF(LD77="","",IF($FI77="Y",0,INDEX(Capacity!$S$3:$T$258,MATCH(MOD(INDEX(Capacity!$V$3:$W$258,MATCH(INDEX($J77:$FE77,1,$FJ77),Capacity!$V$3:$V$258,0),2)+LD$9,255),Capacity!$S$3:$S$258,0),2)))</f>
        <v/>
      </c>
      <c r="LE78" t="str">
        <f>IF(LE77="","",IF($FI77="Y",0,INDEX(Capacity!$S$3:$T$258,MATCH(MOD(INDEX(Capacity!$V$3:$W$258,MATCH(INDEX($J77:$FE77,1,$FJ77),Capacity!$V$3:$V$258,0),2)+LE$9,255),Capacity!$S$3:$S$258,0),2)))</f>
        <v/>
      </c>
      <c r="LF78" t="str">
        <f>IF(LF77="","",IF($FI77="Y",0,INDEX(Capacity!$S$3:$T$258,MATCH(MOD(INDEX(Capacity!$V$3:$W$258,MATCH(INDEX($J77:$FE77,1,$FJ77),Capacity!$V$3:$V$258,0),2)+LF$9,255),Capacity!$S$3:$S$258,0),2)))</f>
        <v/>
      </c>
      <c r="LG78" t="str">
        <f>IF(LG77="","",IF($FI77="Y",0,INDEX(Capacity!$S$3:$T$258,MATCH(MOD(INDEX(Capacity!$V$3:$W$258,MATCH(INDEX($J77:$FE77,1,$FJ77),Capacity!$V$3:$V$258,0),2)+LG$9,255),Capacity!$S$3:$S$258,0),2)))</f>
        <v/>
      </c>
      <c r="LH78" t="str">
        <f>IF(LH77="","",IF($FI77="Y",0,INDEX(Capacity!$S$3:$T$258,MATCH(MOD(INDEX(Capacity!$V$3:$W$258,MATCH(INDEX($J77:$FE77,1,$FJ77),Capacity!$V$3:$V$258,0),2)+LH$9,255),Capacity!$S$3:$S$258,0),2)))</f>
        <v/>
      </c>
    </row>
    <row r="79" spans="9:320" x14ac:dyDescent="0.25">
      <c r="I79" s="7">
        <f t="shared" si="79"/>
        <v>70</v>
      </c>
      <c r="J79" t="str">
        <f t="shared" si="70"/>
        <v/>
      </c>
      <c r="K79" t="str">
        <f t="shared" si="70"/>
        <v/>
      </c>
      <c r="L79" t="str">
        <f t="shared" si="70"/>
        <v/>
      </c>
      <c r="M79" t="str">
        <f t="shared" si="70"/>
        <v/>
      </c>
      <c r="N79" t="str">
        <f t="shared" si="70"/>
        <v/>
      </c>
      <c r="O79" t="str">
        <f t="shared" si="70"/>
        <v/>
      </c>
      <c r="P79" t="str">
        <f t="shared" si="70"/>
        <v/>
      </c>
      <c r="Q79" t="str">
        <f t="shared" si="70"/>
        <v/>
      </c>
      <c r="R79" t="str">
        <f t="shared" si="70"/>
        <v/>
      </c>
      <c r="S79" t="str">
        <f t="shared" si="70"/>
        <v/>
      </c>
      <c r="T79" t="str">
        <f t="shared" si="70"/>
        <v/>
      </c>
      <c r="U79" t="str">
        <f t="shared" si="70"/>
        <v/>
      </c>
      <c r="V79" t="str">
        <f t="shared" si="70"/>
        <v/>
      </c>
      <c r="W79" t="str">
        <f t="shared" si="70"/>
        <v/>
      </c>
      <c r="X79" t="str">
        <f t="shared" si="70"/>
        <v/>
      </c>
      <c r="Y79" t="str">
        <f t="shared" si="70"/>
        <v/>
      </c>
      <c r="Z79" t="str">
        <f t="shared" si="69"/>
        <v/>
      </c>
      <c r="AA79" t="str">
        <f t="shared" si="69"/>
        <v/>
      </c>
      <c r="AB79" t="str">
        <f t="shared" si="69"/>
        <v/>
      </c>
      <c r="AC79" t="str">
        <f t="shared" si="69"/>
        <v/>
      </c>
      <c r="AD79" t="str">
        <f t="shared" si="69"/>
        <v/>
      </c>
      <c r="AE79" t="str">
        <f t="shared" si="69"/>
        <v/>
      </c>
      <c r="AF79" t="str">
        <f t="shared" si="69"/>
        <v/>
      </c>
      <c r="AG79" t="str">
        <f t="shared" si="69"/>
        <v/>
      </c>
      <c r="AH79" t="str">
        <f t="shared" si="69"/>
        <v/>
      </c>
      <c r="AI79" t="str">
        <f t="shared" si="69"/>
        <v/>
      </c>
      <c r="AJ79" t="str">
        <f t="shared" si="69"/>
        <v/>
      </c>
      <c r="AK79" t="str">
        <f t="shared" si="69"/>
        <v/>
      </c>
      <c r="AL79" t="str">
        <f t="shared" si="69"/>
        <v/>
      </c>
      <c r="AM79" t="str">
        <f t="shared" si="69"/>
        <v/>
      </c>
      <c r="AN79" t="str">
        <f t="shared" si="69"/>
        <v/>
      </c>
      <c r="AO79" t="str">
        <f t="shared" si="69"/>
        <v/>
      </c>
      <c r="AP79" t="str">
        <f t="shared" si="72"/>
        <v/>
      </c>
      <c r="AQ79" t="str">
        <f t="shared" si="72"/>
        <v/>
      </c>
      <c r="AR79" t="str">
        <f t="shared" si="72"/>
        <v/>
      </c>
      <c r="AS79" t="str">
        <f t="shared" si="72"/>
        <v/>
      </c>
      <c r="AT79" t="str">
        <f t="shared" si="72"/>
        <v/>
      </c>
      <c r="AU79" t="str">
        <f t="shared" si="72"/>
        <v/>
      </c>
      <c r="AV79" t="str">
        <f t="shared" si="72"/>
        <v/>
      </c>
      <c r="AW79" t="str">
        <f t="shared" si="72"/>
        <v/>
      </c>
      <c r="AX79" t="str">
        <f t="shared" si="72"/>
        <v/>
      </c>
      <c r="AY79" t="str">
        <f t="shared" si="72"/>
        <v/>
      </c>
      <c r="AZ79" t="str">
        <f t="shared" si="72"/>
        <v/>
      </c>
      <c r="BA79" t="str">
        <f t="shared" si="72"/>
        <v/>
      </c>
      <c r="BB79" t="str">
        <f t="shared" si="72"/>
        <v/>
      </c>
      <c r="BC79" t="str">
        <f t="shared" si="72"/>
        <v/>
      </c>
      <c r="BD79" t="str">
        <f t="shared" si="72"/>
        <v/>
      </c>
      <c r="BE79" t="str">
        <f t="shared" si="72"/>
        <v/>
      </c>
      <c r="BF79" t="str">
        <f t="shared" si="81"/>
        <v/>
      </c>
      <c r="BG79" t="str">
        <f t="shared" si="81"/>
        <v/>
      </c>
      <c r="BH79" t="str">
        <f t="shared" si="81"/>
        <v/>
      </c>
      <c r="BI79" t="str">
        <f t="shared" si="81"/>
        <v/>
      </c>
      <c r="BJ79" t="str">
        <f t="shared" si="81"/>
        <v/>
      </c>
      <c r="BK79" t="str">
        <f t="shared" si="81"/>
        <v/>
      </c>
      <c r="BL79" t="str">
        <f t="shared" si="81"/>
        <v/>
      </c>
      <c r="BM79" t="str">
        <f t="shared" si="81"/>
        <v/>
      </c>
      <c r="BN79" t="str">
        <f t="shared" si="81"/>
        <v/>
      </c>
      <c r="BO79" t="str">
        <f t="shared" si="81"/>
        <v/>
      </c>
      <c r="BP79" t="str">
        <f t="shared" si="81"/>
        <v/>
      </c>
      <c r="BQ79" t="str">
        <f t="shared" si="81"/>
        <v/>
      </c>
      <c r="BR79" t="str">
        <f t="shared" si="81"/>
        <v/>
      </c>
      <c r="BS79" t="str">
        <f t="shared" si="81"/>
        <v/>
      </c>
      <c r="BT79" t="str">
        <f t="shared" si="81"/>
        <v/>
      </c>
      <c r="BU79" t="str">
        <f t="shared" si="75"/>
        <v/>
      </c>
      <c r="BV79" t="str">
        <f t="shared" si="75"/>
        <v/>
      </c>
      <c r="BW79" t="str">
        <f t="shared" si="75"/>
        <v/>
      </c>
      <c r="BX79" t="str">
        <f t="shared" si="75"/>
        <v/>
      </c>
      <c r="BY79" t="str">
        <f t="shared" si="75"/>
        <v/>
      </c>
      <c r="BZ79" t="str">
        <f t="shared" si="75"/>
        <v/>
      </c>
      <c r="CA79">
        <f t="shared" si="75"/>
        <v>0</v>
      </c>
      <c r="CB79">
        <f t="shared" si="75"/>
        <v>251</v>
      </c>
      <c r="CC79">
        <f t="shared" si="75"/>
        <v>185</v>
      </c>
      <c r="CD79">
        <f t="shared" si="75"/>
        <v>150</v>
      </c>
      <c r="CE79">
        <f t="shared" si="75"/>
        <v>153</v>
      </c>
      <c r="CF79">
        <f t="shared" si="75"/>
        <v>59</v>
      </c>
      <c r="CG79">
        <f t="shared" si="75"/>
        <v>85</v>
      </c>
      <c r="CH79">
        <f t="shared" si="75"/>
        <v>252</v>
      </c>
      <c r="CI79">
        <f t="shared" si="75"/>
        <v>217</v>
      </c>
      <c r="CJ79">
        <f t="shared" si="75"/>
        <v>59</v>
      </c>
      <c r="CK79">
        <f t="shared" si="83"/>
        <v>33</v>
      </c>
      <c r="CL79">
        <f t="shared" si="82"/>
        <v>0</v>
      </c>
      <c r="CM79">
        <f t="shared" si="82"/>
        <v>0</v>
      </c>
      <c r="CN79">
        <f t="shared" si="82"/>
        <v>0</v>
      </c>
      <c r="CO79">
        <f t="shared" si="82"/>
        <v>0</v>
      </c>
      <c r="CP79">
        <f t="shared" si="82"/>
        <v>0</v>
      </c>
      <c r="CQ79">
        <f t="shared" si="82"/>
        <v>0</v>
      </c>
      <c r="CR79">
        <f t="shared" si="82"/>
        <v>0</v>
      </c>
      <c r="CS79">
        <f t="shared" si="82"/>
        <v>0</v>
      </c>
      <c r="CT79">
        <f t="shared" si="82"/>
        <v>0</v>
      </c>
      <c r="CU79">
        <f t="shared" si="82"/>
        <v>0</v>
      </c>
      <c r="CV79">
        <f t="shared" si="82"/>
        <v>0</v>
      </c>
      <c r="CW79">
        <f t="shared" si="82"/>
        <v>0</v>
      </c>
      <c r="CX79">
        <f t="shared" si="82"/>
        <v>0</v>
      </c>
      <c r="CY79">
        <f t="shared" si="82"/>
        <v>0</v>
      </c>
      <c r="CZ79">
        <f t="shared" si="82"/>
        <v>0</v>
      </c>
      <c r="DA79">
        <f t="shared" si="71"/>
        <v>0</v>
      </c>
      <c r="DB79">
        <f t="shared" si="71"/>
        <v>0</v>
      </c>
      <c r="DC79">
        <f t="shared" si="71"/>
        <v>0</v>
      </c>
      <c r="DD79">
        <f t="shared" si="71"/>
        <v>0</v>
      </c>
      <c r="DE79">
        <f t="shared" si="71"/>
        <v>0</v>
      </c>
      <c r="DF79">
        <f t="shared" si="71"/>
        <v>0</v>
      </c>
      <c r="DG79">
        <f t="shared" si="71"/>
        <v>0</v>
      </c>
      <c r="DH79">
        <f t="shared" si="71"/>
        <v>0</v>
      </c>
      <c r="DI79">
        <f t="shared" si="68"/>
        <v>0</v>
      </c>
      <c r="DJ79">
        <f t="shared" si="68"/>
        <v>0</v>
      </c>
      <c r="DK79">
        <f t="shared" si="68"/>
        <v>0</v>
      </c>
      <c r="DL79">
        <f t="shared" si="68"/>
        <v>0</v>
      </c>
      <c r="DM79">
        <f t="shared" si="68"/>
        <v>0</v>
      </c>
      <c r="DN79">
        <f t="shared" si="68"/>
        <v>0</v>
      </c>
      <c r="DO79">
        <f t="shared" si="68"/>
        <v>0</v>
      </c>
      <c r="DP79">
        <f t="shared" si="68"/>
        <v>0</v>
      </c>
      <c r="DQ79">
        <f t="shared" si="68"/>
        <v>0</v>
      </c>
      <c r="DR79">
        <f t="shared" si="68"/>
        <v>0</v>
      </c>
      <c r="DS79">
        <f t="shared" si="68"/>
        <v>0</v>
      </c>
      <c r="DT79">
        <f t="shared" si="68"/>
        <v>0</v>
      </c>
      <c r="DU79">
        <f t="shared" si="68"/>
        <v>0</v>
      </c>
      <c r="DV79">
        <f t="shared" si="68"/>
        <v>0</v>
      </c>
      <c r="DW79">
        <f t="shared" si="68"/>
        <v>0</v>
      </c>
      <c r="DX79">
        <f t="shared" si="68"/>
        <v>0</v>
      </c>
      <c r="DY79">
        <f t="shared" si="76"/>
        <v>0</v>
      </c>
      <c r="DZ79">
        <f t="shared" si="76"/>
        <v>0</v>
      </c>
      <c r="EA79">
        <f t="shared" si="76"/>
        <v>0</v>
      </c>
      <c r="EB79">
        <f t="shared" si="76"/>
        <v>0</v>
      </c>
      <c r="EC79">
        <f t="shared" si="76"/>
        <v>0</v>
      </c>
      <c r="ED79">
        <f t="shared" si="76"/>
        <v>0</v>
      </c>
      <c r="EE79">
        <f t="shared" si="76"/>
        <v>0</v>
      </c>
      <c r="EF79">
        <f t="shared" si="76"/>
        <v>0</v>
      </c>
      <c r="EG79">
        <f t="shared" si="76"/>
        <v>0</v>
      </c>
      <c r="EH79">
        <f t="shared" si="76"/>
        <v>0</v>
      </c>
      <c r="EI79">
        <f t="shared" si="76"/>
        <v>0</v>
      </c>
      <c r="EJ79">
        <f t="shared" si="74"/>
        <v>0</v>
      </c>
      <c r="EK79">
        <f t="shared" si="74"/>
        <v>0</v>
      </c>
      <c r="EL79">
        <f t="shared" si="74"/>
        <v>0</v>
      </c>
      <c r="EM79">
        <f t="shared" si="74"/>
        <v>0</v>
      </c>
      <c r="EN79">
        <f t="shared" si="74"/>
        <v>0</v>
      </c>
      <c r="EO79">
        <f t="shared" si="74"/>
        <v>0</v>
      </c>
      <c r="EP79">
        <f t="shared" si="74"/>
        <v>0</v>
      </c>
      <c r="EQ79">
        <f t="shared" si="74"/>
        <v>0</v>
      </c>
      <c r="ER79">
        <f t="shared" si="74"/>
        <v>0</v>
      </c>
      <c r="ES79">
        <f t="shared" si="74"/>
        <v>0</v>
      </c>
      <c r="ET79">
        <f t="shared" si="74"/>
        <v>0</v>
      </c>
      <c r="EU79">
        <f t="shared" si="74"/>
        <v>0</v>
      </c>
      <c r="EV79">
        <f t="shared" si="74"/>
        <v>0</v>
      </c>
      <c r="EW79">
        <f t="shared" si="73"/>
        <v>0</v>
      </c>
      <c r="EX79">
        <f t="shared" si="73"/>
        <v>0</v>
      </c>
      <c r="EY79">
        <f t="shared" si="73"/>
        <v>0</v>
      </c>
      <c r="EZ79">
        <f t="shared" si="73"/>
        <v>0</v>
      </c>
      <c r="FA79">
        <f t="shared" si="73"/>
        <v>0</v>
      </c>
      <c r="FB79">
        <f t="shared" si="73"/>
        <v>0</v>
      </c>
      <c r="FC79">
        <f t="shared" si="73"/>
        <v>0</v>
      </c>
      <c r="FD79">
        <f t="shared" si="73"/>
        <v>0</v>
      </c>
      <c r="FE79">
        <f t="shared" si="73"/>
        <v>0</v>
      </c>
      <c r="FG79" s="48" t="str">
        <f t="shared" si="80"/>
        <v/>
      </c>
      <c r="FI79" s="1" t="str">
        <f t="shared" si="77"/>
        <v/>
      </c>
      <c r="FJ79">
        <f t="shared" si="78"/>
        <v>71</v>
      </c>
      <c r="FK79">
        <f>FM8-FJ78+1</f>
        <v>-26</v>
      </c>
      <c r="FM79">
        <f>IF(FM78="","",IF($FI78="Y",0,INDEX(Capacity!$S$3:$T$258,MATCH(MOD(INDEX(Capacity!$V$3:$W$258,MATCH(INDEX($J78:$FE78,1,$FJ78),Capacity!$V$3:$V$258,0),2)+FM$9,255),Capacity!$S$3:$S$258,0),2)))</f>
        <v>182</v>
      </c>
      <c r="FN79">
        <f>IF(FN78="","",IF($FI78="Y",0,INDEX(Capacity!$S$3:$T$258,MATCH(MOD(INDEX(Capacity!$V$3:$W$258,MATCH(INDEX($J78:$FE78,1,$FJ78),Capacity!$V$3:$V$258,0),2)+FN$9,255),Capacity!$S$3:$S$258,0),2)))</f>
        <v>225</v>
      </c>
      <c r="FO79">
        <f>IF(FO78="","",IF($FI78="Y",0,INDEX(Capacity!$S$3:$T$258,MATCH(MOD(INDEX(Capacity!$V$3:$W$258,MATCH(INDEX($J78:$FE78,1,$FJ78),Capacity!$V$3:$V$258,0),2)+FO$9,255),Capacity!$S$3:$S$258,0),2)))</f>
        <v>230</v>
      </c>
      <c r="FP79">
        <f>IF(FP78="","",IF($FI78="Y",0,INDEX(Capacity!$S$3:$T$258,MATCH(MOD(INDEX(Capacity!$V$3:$W$258,MATCH(INDEX($J78:$FE78,1,$FJ78),Capacity!$V$3:$V$258,0),2)+FP$9,255),Capacity!$S$3:$S$258,0),2)))</f>
        <v>66</v>
      </c>
      <c r="FQ79">
        <f>IF(FQ78="","",IF($FI78="Y",0,INDEX(Capacity!$S$3:$T$258,MATCH(MOD(INDEX(Capacity!$V$3:$W$258,MATCH(INDEX($J78:$FE78,1,$FJ78),Capacity!$V$3:$V$258,0),2)+FQ$9,255),Capacity!$S$3:$S$258,0),2)))</f>
        <v>57</v>
      </c>
      <c r="FR79">
        <f>IF(FR78="","",IF($FI78="Y",0,INDEX(Capacity!$S$3:$T$258,MATCH(MOD(INDEX(Capacity!$V$3:$W$258,MATCH(INDEX($J78:$FE78,1,$FJ78),Capacity!$V$3:$V$258,0),2)+FR$9,255),Capacity!$S$3:$S$258,0),2)))</f>
        <v>178</v>
      </c>
      <c r="FS79">
        <f>IF(FS78="","",IF($FI78="Y",0,INDEX(Capacity!$S$3:$T$258,MATCH(MOD(INDEX(Capacity!$V$3:$W$258,MATCH(INDEX($J78:$FE78,1,$FJ78),Capacity!$V$3:$V$258,0),2)+FS$9,255),Capacity!$S$3:$S$258,0),2)))</f>
        <v>99</v>
      </c>
      <c r="FT79">
        <f>IF(FT78="","",IF($FI78="Y",0,INDEX(Capacity!$S$3:$T$258,MATCH(MOD(INDEX(Capacity!$V$3:$W$258,MATCH(INDEX($J78:$FE78,1,$FJ78),Capacity!$V$3:$V$258,0),2)+FT$9,255),Capacity!$S$3:$S$258,0),2)))</f>
        <v>213</v>
      </c>
      <c r="FU79">
        <f>IF(FU78="","",IF($FI78="Y",0,INDEX(Capacity!$S$3:$T$258,MATCH(MOD(INDEX(Capacity!$V$3:$W$258,MATCH(INDEX($J78:$FE78,1,$FJ78),Capacity!$V$3:$V$258,0),2)+FU$9,255),Capacity!$S$3:$S$258,0),2)))</f>
        <v>220</v>
      </c>
      <c r="FV79">
        <f>IF(FV78="","",IF($FI78="Y",0,INDEX(Capacity!$S$3:$T$258,MATCH(MOD(INDEX(Capacity!$V$3:$W$258,MATCH(INDEX($J78:$FE78,1,$FJ78),Capacity!$V$3:$V$258,0),2)+FV$9,255),Capacity!$S$3:$S$258,0),2)))</f>
        <v>51</v>
      </c>
      <c r="FW79">
        <f>IF(FW78="","",IF($FI78="Y",0,INDEX(Capacity!$S$3:$T$258,MATCH(MOD(INDEX(Capacity!$V$3:$W$258,MATCH(INDEX($J78:$FE78,1,$FJ78),Capacity!$V$3:$V$258,0),2)+FW$9,255),Capacity!$S$3:$S$258,0),2)))</f>
        <v>33</v>
      </c>
      <c r="FX79" t="str">
        <f>IF(FX78="","",IF($FI78="Y",0,INDEX(Capacity!$S$3:$T$258,MATCH(MOD(INDEX(Capacity!$V$3:$W$258,MATCH(INDEX($J78:$FE78,1,$FJ78),Capacity!$V$3:$V$258,0),2)+FX$9,255),Capacity!$S$3:$S$258,0),2)))</f>
        <v/>
      </c>
      <c r="FY79" t="str">
        <f>IF(FY78="","",IF($FI78="Y",0,INDEX(Capacity!$S$3:$T$258,MATCH(MOD(INDEX(Capacity!$V$3:$W$258,MATCH(INDEX($J78:$FE78,1,$FJ78),Capacity!$V$3:$V$258,0),2)+FY$9,255),Capacity!$S$3:$S$258,0),2)))</f>
        <v/>
      </c>
      <c r="FZ79" t="str">
        <f>IF(FZ78="","",IF($FI78="Y",0,INDEX(Capacity!$S$3:$T$258,MATCH(MOD(INDEX(Capacity!$V$3:$W$258,MATCH(INDEX($J78:$FE78,1,$FJ78),Capacity!$V$3:$V$258,0),2)+FZ$9,255),Capacity!$S$3:$S$258,0),2)))</f>
        <v/>
      </c>
      <c r="GA79" t="str">
        <f>IF(GA78="","",IF($FI78="Y",0,INDEX(Capacity!$S$3:$T$258,MATCH(MOD(INDEX(Capacity!$V$3:$W$258,MATCH(INDEX($J78:$FE78,1,$FJ78),Capacity!$V$3:$V$258,0),2)+GA$9,255),Capacity!$S$3:$S$258,0),2)))</f>
        <v/>
      </c>
      <c r="GB79" t="str">
        <f>IF(GB78="","",IF($FI78="Y",0,INDEX(Capacity!$S$3:$T$258,MATCH(MOD(INDEX(Capacity!$V$3:$W$258,MATCH(INDEX($J78:$FE78,1,$FJ78),Capacity!$V$3:$V$258,0),2)+GB$9,255),Capacity!$S$3:$S$258,0),2)))</f>
        <v/>
      </c>
      <c r="GC79" t="str">
        <f>IF(GC78="","",IF($FI78="Y",0,INDEX(Capacity!$S$3:$T$258,MATCH(MOD(INDEX(Capacity!$V$3:$W$258,MATCH(INDEX($J78:$FE78,1,$FJ78),Capacity!$V$3:$V$258,0),2)+GC$9,255),Capacity!$S$3:$S$258,0),2)))</f>
        <v/>
      </c>
      <c r="GD79" t="str">
        <f>IF(GD78="","",IF($FI78="Y",0,INDEX(Capacity!$S$3:$T$258,MATCH(MOD(INDEX(Capacity!$V$3:$W$258,MATCH(INDEX($J78:$FE78,1,$FJ78),Capacity!$V$3:$V$258,0),2)+GD$9,255),Capacity!$S$3:$S$258,0),2)))</f>
        <v/>
      </c>
      <c r="GE79" t="str">
        <f>IF(GE78="","",IF($FI78="Y",0,INDEX(Capacity!$S$3:$T$258,MATCH(MOD(INDEX(Capacity!$V$3:$W$258,MATCH(INDEX($J78:$FE78,1,$FJ78),Capacity!$V$3:$V$258,0),2)+GE$9,255),Capacity!$S$3:$S$258,0),2)))</f>
        <v/>
      </c>
      <c r="GF79" t="str">
        <f>IF(GF78="","",IF($FI78="Y",0,INDEX(Capacity!$S$3:$T$258,MATCH(MOD(INDEX(Capacity!$V$3:$W$258,MATCH(INDEX($J78:$FE78,1,$FJ78),Capacity!$V$3:$V$258,0),2)+GF$9,255),Capacity!$S$3:$S$258,0),2)))</f>
        <v/>
      </c>
      <c r="GG79" t="str">
        <f>IF(GG78="","",IF($FI78="Y",0,INDEX(Capacity!$S$3:$T$258,MATCH(MOD(INDEX(Capacity!$V$3:$W$258,MATCH(INDEX($J78:$FE78,1,$FJ78),Capacity!$V$3:$V$258,0),2)+GG$9,255),Capacity!$S$3:$S$258,0),2)))</f>
        <v/>
      </c>
      <c r="GH79" t="str">
        <f>IF(GH78="","",IF($FI78="Y",0,INDEX(Capacity!$S$3:$T$258,MATCH(MOD(INDEX(Capacity!$V$3:$W$258,MATCH(INDEX($J78:$FE78,1,$FJ78),Capacity!$V$3:$V$258,0),2)+GH$9,255),Capacity!$S$3:$S$258,0),2)))</f>
        <v/>
      </c>
      <c r="GI79" t="str">
        <f>IF(GI78="","",IF($FI78="Y",0,INDEX(Capacity!$S$3:$T$258,MATCH(MOD(INDEX(Capacity!$V$3:$W$258,MATCH(INDEX($J78:$FE78,1,$FJ78),Capacity!$V$3:$V$258,0),2)+GI$9,255),Capacity!$S$3:$S$258,0),2)))</f>
        <v/>
      </c>
      <c r="GJ79" t="str">
        <f>IF(GJ78="","",IF($FI78="Y",0,INDEX(Capacity!$S$3:$T$258,MATCH(MOD(INDEX(Capacity!$V$3:$W$258,MATCH(INDEX($J78:$FE78,1,$FJ78),Capacity!$V$3:$V$258,0),2)+GJ$9,255),Capacity!$S$3:$S$258,0),2)))</f>
        <v/>
      </c>
      <c r="GK79" t="str">
        <f>IF(GK78="","",IF($FI78="Y",0,INDEX(Capacity!$S$3:$T$258,MATCH(MOD(INDEX(Capacity!$V$3:$W$258,MATCH(INDEX($J78:$FE78,1,$FJ78),Capacity!$V$3:$V$258,0),2)+GK$9,255),Capacity!$S$3:$S$258,0),2)))</f>
        <v/>
      </c>
      <c r="GL79" t="str">
        <f>IF(GL78="","",IF($FI78="Y",0,INDEX(Capacity!$S$3:$T$258,MATCH(MOD(INDEX(Capacity!$V$3:$W$258,MATCH(INDEX($J78:$FE78,1,$FJ78),Capacity!$V$3:$V$258,0),2)+GL$9,255),Capacity!$S$3:$S$258,0),2)))</f>
        <v/>
      </c>
      <c r="GM79" t="str">
        <f>IF(GM78="","",IF($FI78="Y",0,INDEX(Capacity!$S$3:$T$258,MATCH(MOD(INDEX(Capacity!$V$3:$W$258,MATCH(INDEX($J78:$FE78,1,$FJ78),Capacity!$V$3:$V$258,0),2)+GM$9,255),Capacity!$S$3:$S$258,0),2)))</f>
        <v/>
      </c>
      <c r="GN79" t="str">
        <f>IF(GN78="","",IF($FI78="Y",0,INDEX(Capacity!$S$3:$T$258,MATCH(MOD(INDEX(Capacity!$V$3:$W$258,MATCH(INDEX($J78:$FE78,1,$FJ78),Capacity!$V$3:$V$258,0),2)+GN$9,255),Capacity!$S$3:$S$258,0),2)))</f>
        <v/>
      </c>
      <c r="GO79" t="str">
        <f>IF(GO78="","",IF($FI78="Y",0,INDEX(Capacity!$S$3:$T$258,MATCH(MOD(INDEX(Capacity!$V$3:$W$258,MATCH(INDEX($J78:$FE78,1,$FJ78),Capacity!$V$3:$V$258,0),2)+GO$9,255),Capacity!$S$3:$S$258,0),2)))</f>
        <v/>
      </c>
      <c r="GP79" t="str">
        <f>IF(GP78="","",IF($FI78="Y",0,INDEX(Capacity!$S$3:$T$258,MATCH(MOD(INDEX(Capacity!$V$3:$W$258,MATCH(INDEX($J78:$FE78,1,$FJ78),Capacity!$V$3:$V$258,0),2)+GP$9,255),Capacity!$S$3:$S$258,0),2)))</f>
        <v/>
      </c>
      <c r="GQ79" t="str">
        <f>IF(GQ78="","",IF($FI78="Y",0,INDEX(Capacity!$S$3:$T$258,MATCH(MOD(INDEX(Capacity!$V$3:$W$258,MATCH(INDEX($J78:$FE78,1,$FJ78),Capacity!$V$3:$V$258,0),2)+GQ$9,255),Capacity!$S$3:$S$258,0),2)))</f>
        <v/>
      </c>
      <c r="GR79" t="str">
        <f>IF(GR78="","",IF($FI78="Y",0,INDEX(Capacity!$S$3:$T$258,MATCH(MOD(INDEX(Capacity!$V$3:$W$258,MATCH(INDEX($J78:$FE78,1,$FJ78),Capacity!$V$3:$V$258,0),2)+GR$9,255),Capacity!$S$3:$S$258,0),2)))</f>
        <v/>
      </c>
      <c r="GS79" t="str">
        <f>IF(GS78="","",IF($FI78="Y",0,INDEX(Capacity!$S$3:$T$258,MATCH(MOD(INDEX(Capacity!$V$3:$W$258,MATCH(INDEX($J78:$FE78,1,$FJ78),Capacity!$V$3:$V$258,0),2)+GS$9,255),Capacity!$S$3:$S$258,0),2)))</f>
        <v/>
      </c>
      <c r="GT79" t="str">
        <f>IF(GT78="","",IF($FI78="Y",0,INDEX(Capacity!$S$3:$T$258,MATCH(MOD(INDEX(Capacity!$V$3:$W$258,MATCH(INDEX($J78:$FE78,1,$FJ78),Capacity!$V$3:$V$258,0),2)+GT$9,255),Capacity!$S$3:$S$258,0),2)))</f>
        <v/>
      </c>
      <c r="GU79" t="str">
        <f>IF(GU78="","",IF($FI78="Y",0,INDEX(Capacity!$S$3:$T$258,MATCH(MOD(INDEX(Capacity!$V$3:$W$258,MATCH(INDEX($J78:$FE78,1,$FJ78),Capacity!$V$3:$V$258,0),2)+GU$9,255),Capacity!$S$3:$S$258,0),2)))</f>
        <v/>
      </c>
      <c r="GV79" t="str">
        <f>IF(GV78="","",IF($FI78="Y",0,INDEX(Capacity!$S$3:$T$258,MATCH(MOD(INDEX(Capacity!$V$3:$W$258,MATCH(INDEX($J78:$FE78,1,$FJ78),Capacity!$V$3:$V$258,0),2)+GV$9,255),Capacity!$S$3:$S$258,0),2)))</f>
        <v/>
      </c>
      <c r="GW79" t="str">
        <f>IF(GW78="","",IF($FI78="Y",0,INDEX(Capacity!$S$3:$T$258,MATCH(MOD(INDEX(Capacity!$V$3:$W$258,MATCH(INDEX($J78:$FE78,1,$FJ78),Capacity!$V$3:$V$258,0),2)+GW$9,255),Capacity!$S$3:$S$258,0),2)))</f>
        <v/>
      </c>
      <c r="GX79" t="str">
        <f>IF(GX78="","",IF($FI78="Y",0,INDEX(Capacity!$S$3:$T$258,MATCH(MOD(INDEX(Capacity!$V$3:$W$258,MATCH(INDEX($J78:$FE78,1,$FJ78),Capacity!$V$3:$V$258,0),2)+GX$9,255),Capacity!$S$3:$S$258,0),2)))</f>
        <v/>
      </c>
      <c r="GY79" t="str">
        <f>IF(GY78="","",IF($FI78="Y",0,INDEX(Capacity!$S$3:$T$258,MATCH(MOD(INDEX(Capacity!$V$3:$W$258,MATCH(INDEX($J78:$FE78,1,$FJ78),Capacity!$V$3:$V$258,0),2)+GY$9,255),Capacity!$S$3:$S$258,0),2)))</f>
        <v/>
      </c>
      <c r="GZ79" t="str">
        <f>IF(GZ78="","",IF($FI78="Y",0,INDEX(Capacity!$S$3:$T$258,MATCH(MOD(INDEX(Capacity!$V$3:$W$258,MATCH(INDEX($J78:$FE78,1,$FJ78),Capacity!$V$3:$V$258,0),2)+GZ$9,255),Capacity!$S$3:$S$258,0),2)))</f>
        <v/>
      </c>
      <c r="HA79" t="str">
        <f>IF(HA78="","",IF($FI78="Y",0,INDEX(Capacity!$S$3:$T$258,MATCH(MOD(INDEX(Capacity!$V$3:$W$258,MATCH(INDEX($J78:$FE78,1,$FJ78),Capacity!$V$3:$V$258,0),2)+HA$9,255),Capacity!$S$3:$S$258,0),2)))</f>
        <v/>
      </c>
      <c r="HB79" t="str">
        <f>IF(HB78="","",IF($FI78="Y",0,INDEX(Capacity!$S$3:$T$258,MATCH(MOD(INDEX(Capacity!$V$3:$W$258,MATCH(INDEX($J78:$FE78,1,$FJ78),Capacity!$V$3:$V$258,0),2)+HB$9,255),Capacity!$S$3:$S$258,0),2)))</f>
        <v/>
      </c>
      <c r="HC79" t="str">
        <f>IF(HC78="","",IF($FI78="Y",0,INDEX(Capacity!$S$3:$T$258,MATCH(MOD(INDEX(Capacity!$V$3:$W$258,MATCH(INDEX($J78:$FE78,1,$FJ78),Capacity!$V$3:$V$258,0),2)+HC$9,255),Capacity!$S$3:$S$258,0),2)))</f>
        <v/>
      </c>
      <c r="HD79" t="str">
        <f>IF(HD78="","",IF($FI78="Y",0,INDEX(Capacity!$S$3:$T$258,MATCH(MOD(INDEX(Capacity!$V$3:$W$258,MATCH(INDEX($J78:$FE78,1,$FJ78),Capacity!$V$3:$V$258,0),2)+HD$9,255),Capacity!$S$3:$S$258,0),2)))</f>
        <v/>
      </c>
      <c r="HE79" t="str">
        <f>IF(HE78="","",IF($FI78="Y",0,INDEX(Capacity!$S$3:$T$258,MATCH(MOD(INDEX(Capacity!$V$3:$W$258,MATCH(INDEX($J78:$FE78,1,$FJ78),Capacity!$V$3:$V$258,0),2)+HE$9,255),Capacity!$S$3:$S$258,0),2)))</f>
        <v/>
      </c>
      <c r="HF79" t="str">
        <f>IF(HF78="","",IF($FI78="Y",0,INDEX(Capacity!$S$3:$T$258,MATCH(MOD(INDEX(Capacity!$V$3:$W$258,MATCH(INDEX($J78:$FE78,1,$FJ78),Capacity!$V$3:$V$258,0),2)+HF$9,255),Capacity!$S$3:$S$258,0),2)))</f>
        <v/>
      </c>
      <c r="HG79" t="str">
        <f>IF(HG78="","",IF($FI78="Y",0,INDEX(Capacity!$S$3:$T$258,MATCH(MOD(INDEX(Capacity!$V$3:$W$258,MATCH(INDEX($J78:$FE78,1,$FJ78),Capacity!$V$3:$V$258,0),2)+HG$9,255),Capacity!$S$3:$S$258,0),2)))</f>
        <v/>
      </c>
      <c r="HH79" t="str">
        <f>IF(HH78="","",IF($FI78="Y",0,INDEX(Capacity!$S$3:$T$258,MATCH(MOD(INDEX(Capacity!$V$3:$W$258,MATCH(INDEX($J78:$FE78,1,$FJ78),Capacity!$V$3:$V$258,0),2)+HH$9,255),Capacity!$S$3:$S$258,0),2)))</f>
        <v/>
      </c>
      <c r="HI79" t="str">
        <f>IF(HI78="","",IF($FI78="Y",0,INDEX(Capacity!$S$3:$T$258,MATCH(MOD(INDEX(Capacity!$V$3:$W$258,MATCH(INDEX($J78:$FE78,1,$FJ78),Capacity!$V$3:$V$258,0),2)+HI$9,255),Capacity!$S$3:$S$258,0),2)))</f>
        <v/>
      </c>
      <c r="HJ79" t="str">
        <f>IF(HJ78="","",IF($FI78="Y",0,INDEX(Capacity!$S$3:$T$258,MATCH(MOD(INDEX(Capacity!$V$3:$W$258,MATCH(INDEX($J78:$FE78,1,$FJ78),Capacity!$V$3:$V$258,0),2)+HJ$9,255),Capacity!$S$3:$S$258,0),2)))</f>
        <v/>
      </c>
      <c r="HK79" t="str">
        <f>IF(HK78="","",IF($FI78="Y",0,INDEX(Capacity!$S$3:$T$258,MATCH(MOD(INDEX(Capacity!$V$3:$W$258,MATCH(INDEX($J78:$FE78,1,$FJ78),Capacity!$V$3:$V$258,0),2)+HK$9,255),Capacity!$S$3:$S$258,0),2)))</f>
        <v/>
      </c>
      <c r="HL79" t="str">
        <f>IF(HL78="","",IF($FI78="Y",0,INDEX(Capacity!$S$3:$T$258,MATCH(MOD(INDEX(Capacity!$V$3:$W$258,MATCH(INDEX($J78:$FE78,1,$FJ78),Capacity!$V$3:$V$258,0),2)+HL$9,255),Capacity!$S$3:$S$258,0),2)))</f>
        <v/>
      </c>
      <c r="HM79" t="str">
        <f>IF(HM78="","",IF($FI78="Y",0,INDEX(Capacity!$S$3:$T$258,MATCH(MOD(INDEX(Capacity!$V$3:$W$258,MATCH(INDEX($J78:$FE78,1,$FJ78),Capacity!$V$3:$V$258,0),2)+HM$9,255),Capacity!$S$3:$S$258,0),2)))</f>
        <v/>
      </c>
      <c r="HN79" t="str">
        <f>IF(HN78="","",IF($FI78="Y",0,INDEX(Capacity!$S$3:$T$258,MATCH(MOD(INDEX(Capacity!$V$3:$W$258,MATCH(INDEX($J78:$FE78,1,$FJ78),Capacity!$V$3:$V$258,0),2)+HN$9,255),Capacity!$S$3:$S$258,0),2)))</f>
        <v/>
      </c>
      <c r="HO79" t="str">
        <f>IF(HO78="","",IF($FI78="Y",0,INDEX(Capacity!$S$3:$T$258,MATCH(MOD(INDEX(Capacity!$V$3:$W$258,MATCH(INDEX($J78:$FE78,1,$FJ78),Capacity!$V$3:$V$258,0),2)+HO$9,255),Capacity!$S$3:$S$258,0),2)))</f>
        <v/>
      </c>
      <c r="HP79" t="str">
        <f>IF(HP78="","",IF($FI78="Y",0,INDEX(Capacity!$S$3:$T$258,MATCH(MOD(INDEX(Capacity!$V$3:$W$258,MATCH(INDEX($J78:$FE78,1,$FJ78),Capacity!$V$3:$V$258,0),2)+HP$9,255),Capacity!$S$3:$S$258,0),2)))</f>
        <v/>
      </c>
      <c r="HQ79" t="str">
        <f>IF(HQ78="","",IF($FI78="Y",0,INDEX(Capacity!$S$3:$T$258,MATCH(MOD(INDEX(Capacity!$V$3:$W$258,MATCH(INDEX($J78:$FE78,1,$FJ78),Capacity!$V$3:$V$258,0),2)+HQ$9,255),Capacity!$S$3:$S$258,0),2)))</f>
        <v/>
      </c>
      <c r="HR79" t="str">
        <f>IF(HR78="","",IF($FI78="Y",0,INDEX(Capacity!$S$3:$T$258,MATCH(MOD(INDEX(Capacity!$V$3:$W$258,MATCH(INDEX($J78:$FE78,1,$FJ78),Capacity!$V$3:$V$258,0),2)+HR$9,255),Capacity!$S$3:$S$258,0),2)))</f>
        <v/>
      </c>
      <c r="HS79" t="str">
        <f>IF(HS78="","",IF($FI78="Y",0,INDEX(Capacity!$S$3:$T$258,MATCH(MOD(INDEX(Capacity!$V$3:$W$258,MATCH(INDEX($J78:$FE78,1,$FJ78),Capacity!$V$3:$V$258,0),2)+HS$9,255),Capacity!$S$3:$S$258,0),2)))</f>
        <v/>
      </c>
      <c r="HT79" t="str">
        <f>IF(HT78="","",IF($FI78="Y",0,INDEX(Capacity!$S$3:$T$258,MATCH(MOD(INDEX(Capacity!$V$3:$W$258,MATCH(INDEX($J78:$FE78,1,$FJ78),Capacity!$V$3:$V$258,0),2)+HT$9,255),Capacity!$S$3:$S$258,0),2)))</f>
        <v/>
      </c>
      <c r="HU79" t="str">
        <f>IF(HU78="","",IF($FI78="Y",0,INDEX(Capacity!$S$3:$T$258,MATCH(MOD(INDEX(Capacity!$V$3:$W$258,MATCH(INDEX($J78:$FE78,1,$FJ78),Capacity!$V$3:$V$258,0),2)+HU$9,255),Capacity!$S$3:$S$258,0),2)))</f>
        <v/>
      </c>
      <c r="HV79" t="str">
        <f>IF(HV78="","",IF($FI78="Y",0,INDEX(Capacity!$S$3:$T$258,MATCH(MOD(INDEX(Capacity!$V$3:$W$258,MATCH(INDEX($J78:$FE78,1,$FJ78),Capacity!$V$3:$V$258,0),2)+HV$9,255),Capacity!$S$3:$S$258,0),2)))</f>
        <v/>
      </c>
      <c r="HW79" t="str">
        <f>IF(HW78="","",IF($FI78="Y",0,INDEX(Capacity!$S$3:$T$258,MATCH(MOD(INDEX(Capacity!$V$3:$W$258,MATCH(INDEX($J78:$FE78,1,$FJ78),Capacity!$V$3:$V$258,0),2)+HW$9,255),Capacity!$S$3:$S$258,0),2)))</f>
        <v/>
      </c>
      <c r="HX79" t="str">
        <f>IF(HX78="","",IF($FI78="Y",0,INDEX(Capacity!$S$3:$T$258,MATCH(MOD(INDEX(Capacity!$V$3:$W$258,MATCH(INDEX($J78:$FE78,1,$FJ78),Capacity!$V$3:$V$258,0),2)+HX$9,255),Capacity!$S$3:$S$258,0),2)))</f>
        <v/>
      </c>
      <c r="HY79" t="str">
        <f>IF(HY78="","",IF($FI78="Y",0,INDEX(Capacity!$S$3:$T$258,MATCH(MOD(INDEX(Capacity!$V$3:$W$258,MATCH(INDEX($J78:$FE78,1,$FJ78),Capacity!$V$3:$V$258,0),2)+HY$9,255),Capacity!$S$3:$S$258,0),2)))</f>
        <v/>
      </c>
      <c r="HZ79" t="str">
        <f>IF(HZ78="","",IF($FI78="Y",0,INDEX(Capacity!$S$3:$T$258,MATCH(MOD(INDEX(Capacity!$V$3:$W$258,MATCH(INDEX($J78:$FE78,1,$FJ78),Capacity!$V$3:$V$258,0),2)+HZ$9,255),Capacity!$S$3:$S$258,0),2)))</f>
        <v/>
      </c>
      <c r="IA79" t="str">
        <f>IF(IA78="","",IF($FI78="Y",0,INDEX(Capacity!$S$3:$T$258,MATCH(MOD(INDEX(Capacity!$V$3:$W$258,MATCH(INDEX($J78:$FE78,1,$FJ78),Capacity!$V$3:$V$258,0),2)+IA$9,255),Capacity!$S$3:$S$258,0),2)))</f>
        <v/>
      </c>
      <c r="IB79" t="str">
        <f>IF(IB78="","",IF($FI78="Y",0,INDEX(Capacity!$S$3:$T$258,MATCH(MOD(INDEX(Capacity!$V$3:$W$258,MATCH(INDEX($J78:$FE78,1,$FJ78),Capacity!$V$3:$V$258,0),2)+IB$9,255),Capacity!$S$3:$S$258,0),2)))</f>
        <v/>
      </c>
      <c r="IC79" t="str">
        <f>IF(IC78="","",IF($FI78="Y",0,INDEX(Capacity!$S$3:$T$258,MATCH(MOD(INDEX(Capacity!$V$3:$W$258,MATCH(INDEX($J78:$FE78,1,$FJ78),Capacity!$V$3:$V$258,0),2)+IC$9,255),Capacity!$S$3:$S$258,0),2)))</f>
        <v/>
      </c>
      <c r="ID79" t="str">
        <f>IF(ID78="","",IF($FI78="Y",0,INDEX(Capacity!$S$3:$T$258,MATCH(MOD(INDEX(Capacity!$V$3:$W$258,MATCH(INDEX($J78:$FE78,1,$FJ78),Capacity!$V$3:$V$258,0),2)+ID$9,255),Capacity!$S$3:$S$258,0),2)))</f>
        <v/>
      </c>
      <c r="IE79" t="str">
        <f>IF(IE78="","",IF($FI78="Y",0,INDEX(Capacity!$S$3:$T$258,MATCH(MOD(INDEX(Capacity!$V$3:$W$258,MATCH(INDEX($J78:$FE78,1,$FJ78),Capacity!$V$3:$V$258,0),2)+IE$9,255),Capacity!$S$3:$S$258,0),2)))</f>
        <v/>
      </c>
      <c r="IF79" t="str">
        <f>IF(IF78="","",IF($FI78="Y",0,INDEX(Capacity!$S$3:$T$258,MATCH(MOD(INDEX(Capacity!$V$3:$W$258,MATCH(INDEX($J78:$FE78,1,$FJ78),Capacity!$V$3:$V$258,0),2)+IF$9,255),Capacity!$S$3:$S$258,0),2)))</f>
        <v/>
      </c>
      <c r="IG79" t="str">
        <f>IF(IG78="","",IF($FI78="Y",0,INDEX(Capacity!$S$3:$T$258,MATCH(MOD(INDEX(Capacity!$V$3:$W$258,MATCH(INDEX($J78:$FE78,1,$FJ78),Capacity!$V$3:$V$258,0),2)+IG$9,255),Capacity!$S$3:$S$258,0),2)))</f>
        <v/>
      </c>
      <c r="IH79" t="str">
        <f>IF(IH78="","",IF($FI78="Y",0,INDEX(Capacity!$S$3:$T$258,MATCH(MOD(INDEX(Capacity!$V$3:$W$258,MATCH(INDEX($J78:$FE78,1,$FJ78),Capacity!$V$3:$V$258,0),2)+IH$9,255),Capacity!$S$3:$S$258,0),2)))</f>
        <v/>
      </c>
      <c r="II79" t="str">
        <f>IF(II78="","",IF($FI78="Y",0,INDEX(Capacity!$S$3:$T$258,MATCH(MOD(INDEX(Capacity!$V$3:$W$258,MATCH(INDEX($J78:$FE78,1,$FJ78),Capacity!$V$3:$V$258,0),2)+II$9,255),Capacity!$S$3:$S$258,0),2)))</f>
        <v/>
      </c>
      <c r="IJ79" t="str">
        <f>IF(IJ78="","",IF($FI78="Y",0,INDEX(Capacity!$S$3:$T$258,MATCH(MOD(INDEX(Capacity!$V$3:$W$258,MATCH(INDEX($J78:$FE78,1,$FJ78),Capacity!$V$3:$V$258,0),2)+IJ$9,255),Capacity!$S$3:$S$258,0),2)))</f>
        <v/>
      </c>
      <c r="IK79" t="str">
        <f>IF(IK78="","",IF($FI78="Y",0,INDEX(Capacity!$S$3:$T$258,MATCH(MOD(INDEX(Capacity!$V$3:$W$258,MATCH(INDEX($J78:$FE78,1,$FJ78),Capacity!$V$3:$V$258,0),2)+IK$9,255),Capacity!$S$3:$S$258,0),2)))</f>
        <v/>
      </c>
      <c r="IL79" t="str">
        <f>IF(IL78="","",IF($FI78="Y",0,INDEX(Capacity!$S$3:$T$258,MATCH(MOD(INDEX(Capacity!$V$3:$W$258,MATCH(INDEX($J78:$FE78,1,$FJ78),Capacity!$V$3:$V$258,0),2)+IL$9,255),Capacity!$S$3:$S$258,0),2)))</f>
        <v/>
      </c>
      <c r="IM79" t="str">
        <f>IF(IM78="","",IF($FI78="Y",0,INDEX(Capacity!$S$3:$T$258,MATCH(MOD(INDEX(Capacity!$V$3:$W$258,MATCH(INDEX($J78:$FE78,1,$FJ78),Capacity!$V$3:$V$258,0),2)+IM$9,255),Capacity!$S$3:$S$258,0),2)))</f>
        <v/>
      </c>
      <c r="IN79" t="str">
        <f>IF(IN78="","",IF($FI78="Y",0,INDEX(Capacity!$S$3:$T$258,MATCH(MOD(INDEX(Capacity!$V$3:$W$258,MATCH(INDEX($J78:$FE78,1,$FJ78),Capacity!$V$3:$V$258,0),2)+IN$9,255),Capacity!$S$3:$S$258,0),2)))</f>
        <v/>
      </c>
      <c r="IO79" t="str">
        <f>IF(IO78="","",IF($FI78="Y",0,INDEX(Capacity!$S$3:$T$258,MATCH(MOD(INDEX(Capacity!$V$3:$W$258,MATCH(INDEX($J78:$FE78,1,$FJ78),Capacity!$V$3:$V$258,0),2)+IO$9,255),Capacity!$S$3:$S$258,0),2)))</f>
        <v/>
      </c>
      <c r="IP79" t="str">
        <f>IF(IP78="","",IF($FI78="Y",0,INDEX(Capacity!$S$3:$T$258,MATCH(MOD(INDEX(Capacity!$V$3:$W$258,MATCH(INDEX($J78:$FE78,1,$FJ78),Capacity!$V$3:$V$258,0),2)+IP$9,255),Capacity!$S$3:$S$258,0),2)))</f>
        <v/>
      </c>
      <c r="IQ79" t="str">
        <f>IF(IQ78="","",IF($FI78="Y",0,INDEX(Capacity!$S$3:$T$258,MATCH(MOD(INDEX(Capacity!$V$3:$W$258,MATCH(INDEX($J78:$FE78,1,$FJ78),Capacity!$V$3:$V$258,0),2)+IQ$9,255),Capacity!$S$3:$S$258,0),2)))</f>
        <v/>
      </c>
      <c r="IR79" t="str">
        <f>IF(IR78="","",IF($FI78="Y",0,INDEX(Capacity!$S$3:$T$258,MATCH(MOD(INDEX(Capacity!$V$3:$W$258,MATCH(INDEX($J78:$FE78,1,$FJ78),Capacity!$V$3:$V$258,0),2)+IR$9,255),Capacity!$S$3:$S$258,0),2)))</f>
        <v/>
      </c>
      <c r="IS79" t="str">
        <f>IF(IS78="","",IF($FI78="Y",0,INDEX(Capacity!$S$3:$T$258,MATCH(MOD(INDEX(Capacity!$V$3:$W$258,MATCH(INDEX($J78:$FE78,1,$FJ78),Capacity!$V$3:$V$258,0),2)+IS$9,255),Capacity!$S$3:$S$258,0),2)))</f>
        <v/>
      </c>
      <c r="IT79" t="str">
        <f>IF(IT78="","",IF($FI78="Y",0,INDEX(Capacity!$S$3:$T$258,MATCH(MOD(INDEX(Capacity!$V$3:$W$258,MATCH(INDEX($J78:$FE78,1,$FJ78),Capacity!$V$3:$V$258,0),2)+IT$9,255),Capacity!$S$3:$S$258,0),2)))</f>
        <v/>
      </c>
      <c r="IU79" t="str">
        <f>IF(IU78="","",IF($FI78="Y",0,INDEX(Capacity!$S$3:$T$258,MATCH(MOD(INDEX(Capacity!$V$3:$W$258,MATCH(INDEX($J78:$FE78,1,$FJ78),Capacity!$V$3:$V$258,0),2)+IU$9,255),Capacity!$S$3:$S$258,0),2)))</f>
        <v/>
      </c>
      <c r="IV79" t="str">
        <f>IF(IV78="","",IF($FI78="Y",0,INDEX(Capacity!$S$3:$T$258,MATCH(MOD(INDEX(Capacity!$V$3:$W$258,MATCH(INDEX($J78:$FE78,1,$FJ78),Capacity!$V$3:$V$258,0),2)+IV$9,255),Capacity!$S$3:$S$258,0),2)))</f>
        <v/>
      </c>
      <c r="IW79" t="str">
        <f>IF(IW78="","",IF($FI78="Y",0,INDEX(Capacity!$S$3:$T$258,MATCH(MOD(INDEX(Capacity!$V$3:$W$258,MATCH(INDEX($J78:$FE78,1,$FJ78),Capacity!$V$3:$V$258,0),2)+IW$9,255),Capacity!$S$3:$S$258,0),2)))</f>
        <v/>
      </c>
      <c r="IX79" t="str">
        <f>IF(IX78="","",IF($FI78="Y",0,INDEX(Capacity!$S$3:$T$258,MATCH(MOD(INDEX(Capacity!$V$3:$W$258,MATCH(INDEX($J78:$FE78,1,$FJ78),Capacity!$V$3:$V$258,0),2)+IX$9,255),Capacity!$S$3:$S$258,0),2)))</f>
        <v/>
      </c>
      <c r="IY79" t="str">
        <f>IF(IY78="","",IF($FI78="Y",0,INDEX(Capacity!$S$3:$T$258,MATCH(MOD(INDEX(Capacity!$V$3:$W$258,MATCH(INDEX($J78:$FE78,1,$FJ78),Capacity!$V$3:$V$258,0),2)+IY$9,255),Capacity!$S$3:$S$258,0),2)))</f>
        <v/>
      </c>
      <c r="IZ79" t="str">
        <f>IF(IZ78="","",IF($FI78="Y",0,INDEX(Capacity!$S$3:$T$258,MATCH(MOD(INDEX(Capacity!$V$3:$W$258,MATCH(INDEX($J78:$FE78,1,$FJ78),Capacity!$V$3:$V$258,0),2)+IZ$9,255),Capacity!$S$3:$S$258,0),2)))</f>
        <v/>
      </c>
      <c r="JA79" t="str">
        <f>IF(JA78="","",IF($FI78="Y",0,INDEX(Capacity!$S$3:$T$258,MATCH(MOD(INDEX(Capacity!$V$3:$W$258,MATCH(INDEX($J78:$FE78,1,$FJ78),Capacity!$V$3:$V$258,0),2)+JA$9,255),Capacity!$S$3:$S$258,0),2)))</f>
        <v/>
      </c>
      <c r="JB79" t="str">
        <f>IF(JB78="","",IF($FI78="Y",0,INDEX(Capacity!$S$3:$T$258,MATCH(MOD(INDEX(Capacity!$V$3:$W$258,MATCH(INDEX($J78:$FE78,1,$FJ78),Capacity!$V$3:$V$258,0),2)+JB$9,255),Capacity!$S$3:$S$258,0),2)))</f>
        <v/>
      </c>
      <c r="JC79" t="str">
        <f>IF(JC78="","",IF($FI78="Y",0,INDEX(Capacity!$S$3:$T$258,MATCH(MOD(INDEX(Capacity!$V$3:$W$258,MATCH(INDEX($J78:$FE78,1,$FJ78),Capacity!$V$3:$V$258,0),2)+JC$9,255),Capacity!$S$3:$S$258,0),2)))</f>
        <v/>
      </c>
      <c r="JD79" t="str">
        <f>IF(JD78="","",IF($FI78="Y",0,INDEX(Capacity!$S$3:$T$258,MATCH(MOD(INDEX(Capacity!$V$3:$W$258,MATCH(INDEX($J78:$FE78,1,$FJ78),Capacity!$V$3:$V$258,0),2)+JD$9,255),Capacity!$S$3:$S$258,0),2)))</f>
        <v/>
      </c>
      <c r="JE79" t="str">
        <f>IF(JE78="","",IF($FI78="Y",0,INDEX(Capacity!$S$3:$T$258,MATCH(MOD(INDEX(Capacity!$V$3:$W$258,MATCH(INDEX($J78:$FE78,1,$FJ78),Capacity!$V$3:$V$258,0),2)+JE$9,255),Capacity!$S$3:$S$258,0),2)))</f>
        <v/>
      </c>
      <c r="JF79" t="str">
        <f>IF(JF78="","",IF($FI78="Y",0,INDEX(Capacity!$S$3:$T$258,MATCH(MOD(INDEX(Capacity!$V$3:$W$258,MATCH(INDEX($J78:$FE78,1,$FJ78),Capacity!$V$3:$V$258,0),2)+JF$9,255),Capacity!$S$3:$S$258,0),2)))</f>
        <v/>
      </c>
      <c r="JG79" t="str">
        <f>IF(JG78="","",IF($FI78="Y",0,INDEX(Capacity!$S$3:$T$258,MATCH(MOD(INDEX(Capacity!$V$3:$W$258,MATCH(INDEX($J78:$FE78,1,$FJ78),Capacity!$V$3:$V$258,0),2)+JG$9,255),Capacity!$S$3:$S$258,0),2)))</f>
        <v/>
      </c>
      <c r="JH79" t="str">
        <f>IF(JH78="","",IF($FI78="Y",0,INDEX(Capacity!$S$3:$T$258,MATCH(MOD(INDEX(Capacity!$V$3:$W$258,MATCH(INDEX($J78:$FE78,1,$FJ78),Capacity!$V$3:$V$258,0),2)+JH$9,255),Capacity!$S$3:$S$258,0),2)))</f>
        <v/>
      </c>
      <c r="JI79" t="str">
        <f>IF(JI78="","",IF($FI78="Y",0,INDEX(Capacity!$S$3:$T$258,MATCH(MOD(INDEX(Capacity!$V$3:$W$258,MATCH(INDEX($J78:$FE78,1,$FJ78),Capacity!$V$3:$V$258,0),2)+JI$9,255),Capacity!$S$3:$S$258,0),2)))</f>
        <v/>
      </c>
      <c r="JJ79" t="str">
        <f>IF(JJ78="","",IF($FI78="Y",0,INDEX(Capacity!$S$3:$T$258,MATCH(MOD(INDEX(Capacity!$V$3:$W$258,MATCH(INDEX($J78:$FE78,1,$FJ78),Capacity!$V$3:$V$258,0),2)+JJ$9,255),Capacity!$S$3:$S$258,0),2)))</f>
        <v/>
      </c>
      <c r="JK79" t="str">
        <f>IF(JK78="","",IF($FI78="Y",0,INDEX(Capacity!$S$3:$T$258,MATCH(MOD(INDEX(Capacity!$V$3:$W$258,MATCH(INDEX($J78:$FE78,1,$FJ78),Capacity!$V$3:$V$258,0),2)+JK$9,255),Capacity!$S$3:$S$258,0),2)))</f>
        <v/>
      </c>
      <c r="JL79" t="str">
        <f>IF(JL78="","",IF($FI78="Y",0,INDEX(Capacity!$S$3:$T$258,MATCH(MOD(INDEX(Capacity!$V$3:$W$258,MATCH(INDEX($J78:$FE78,1,$FJ78),Capacity!$V$3:$V$258,0),2)+JL$9,255),Capacity!$S$3:$S$258,0),2)))</f>
        <v/>
      </c>
      <c r="JM79" t="str">
        <f>IF(JM78="","",IF($FI78="Y",0,INDEX(Capacity!$S$3:$T$258,MATCH(MOD(INDEX(Capacity!$V$3:$W$258,MATCH(INDEX($J78:$FE78,1,$FJ78),Capacity!$V$3:$V$258,0),2)+JM$9,255),Capacity!$S$3:$S$258,0),2)))</f>
        <v/>
      </c>
      <c r="JN79" t="str">
        <f>IF(JN78="","",IF($FI78="Y",0,INDEX(Capacity!$S$3:$T$258,MATCH(MOD(INDEX(Capacity!$V$3:$W$258,MATCH(INDEX($J78:$FE78,1,$FJ78),Capacity!$V$3:$V$258,0),2)+JN$9,255),Capacity!$S$3:$S$258,0),2)))</f>
        <v/>
      </c>
      <c r="JO79" t="str">
        <f>IF(JO78="","",IF($FI78="Y",0,INDEX(Capacity!$S$3:$T$258,MATCH(MOD(INDEX(Capacity!$V$3:$W$258,MATCH(INDEX($J78:$FE78,1,$FJ78),Capacity!$V$3:$V$258,0),2)+JO$9,255),Capacity!$S$3:$S$258,0),2)))</f>
        <v/>
      </c>
      <c r="JP79" t="str">
        <f>IF(JP78="","",IF($FI78="Y",0,INDEX(Capacity!$S$3:$T$258,MATCH(MOD(INDEX(Capacity!$V$3:$W$258,MATCH(INDEX($J78:$FE78,1,$FJ78),Capacity!$V$3:$V$258,0),2)+JP$9,255),Capacity!$S$3:$S$258,0),2)))</f>
        <v/>
      </c>
      <c r="JQ79" t="str">
        <f>IF(JQ78="","",IF($FI78="Y",0,INDEX(Capacity!$S$3:$T$258,MATCH(MOD(INDEX(Capacity!$V$3:$W$258,MATCH(INDEX($J78:$FE78,1,$FJ78),Capacity!$V$3:$V$258,0),2)+JQ$9,255),Capacity!$S$3:$S$258,0),2)))</f>
        <v/>
      </c>
      <c r="JR79" t="str">
        <f>IF(JR78="","",IF($FI78="Y",0,INDEX(Capacity!$S$3:$T$258,MATCH(MOD(INDEX(Capacity!$V$3:$W$258,MATCH(INDEX($J78:$FE78,1,$FJ78),Capacity!$V$3:$V$258,0),2)+JR$9,255),Capacity!$S$3:$S$258,0),2)))</f>
        <v/>
      </c>
      <c r="JS79" t="str">
        <f>IF(JS78="","",IF($FI78="Y",0,INDEX(Capacity!$S$3:$T$258,MATCH(MOD(INDEX(Capacity!$V$3:$W$258,MATCH(INDEX($J78:$FE78,1,$FJ78),Capacity!$V$3:$V$258,0),2)+JS$9,255),Capacity!$S$3:$S$258,0),2)))</f>
        <v/>
      </c>
      <c r="JT79" t="str">
        <f>IF(JT78="","",IF($FI78="Y",0,INDEX(Capacity!$S$3:$T$258,MATCH(MOD(INDEX(Capacity!$V$3:$W$258,MATCH(INDEX($J78:$FE78,1,$FJ78),Capacity!$V$3:$V$258,0),2)+JT$9,255),Capacity!$S$3:$S$258,0),2)))</f>
        <v/>
      </c>
      <c r="JU79" t="str">
        <f>IF(JU78="","",IF($FI78="Y",0,INDEX(Capacity!$S$3:$T$258,MATCH(MOD(INDEX(Capacity!$V$3:$W$258,MATCH(INDEX($J78:$FE78,1,$FJ78),Capacity!$V$3:$V$258,0),2)+JU$9,255),Capacity!$S$3:$S$258,0),2)))</f>
        <v/>
      </c>
      <c r="JV79" t="str">
        <f>IF(JV78="","",IF($FI78="Y",0,INDEX(Capacity!$S$3:$T$258,MATCH(MOD(INDEX(Capacity!$V$3:$W$258,MATCH(INDEX($J78:$FE78,1,$FJ78),Capacity!$V$3:$V$258,0),2)+JV$9,255),Capacity!$S$3:$S$258,0),2)))</f>
        <v/>
      </c>
      <c r="JW79" t="str">
        <f>IF(JW78="","",IF($FI78="Y",0,INDEX(Capacity!$S$3:$T$258,MATCH(MOD(INDEX(Capacity!$V$3:$W$258,MATCH(INDEX($J78:$FE78,1,$FJ78),Capacity!$V$3:$V$258,0),2)+JW$9,255),Capacity!$S$3:$S$258,0),2)))</f>
        <v/>
      </c>
      <c r="JX79" t="str">
        <f>IF(JX78="","",IF($FI78="Y",0,INDEX(Capacity!$S$3:$T$258,MATCH(MOD(INDEX(Capacity!$V$3:$W$258,MATCH(INDEX($J78:$FE78,1,$FJ78),Capacity!$V$3:$V$258,0),2)+JX$9,255),Capacity!$S$3:$S$258,0),2)))</f>
        <v/>
      </c>
      <c r="JY79" t="str">
        <f>IF(JY78="","",IF($FI78="Y",0,INDEX(Capacity!$S$3:$T$258,MATCH(MOD(INDEX(Capacity!$V$3:$W$258,MATCH(INDEX($J78:$FE78,1,$FJ78),Capacity!$V$3:$V$258,0),2)+JY$9,255),Capacity!$S$3:$S$258,0),2)))</f>
        <v/>
      </c>
      <c r="JZ79" t="str">
        <f>IF(JZ78="","",IF($FI78="Y",0,INDEX(Capacity!$S$3:$T$258,MATCH(MOD(INDEX(Capacity!$V$3:$W$258,MATCH(INDEX($J78:$FE78,1,$FJ78),Capacity!$V$3:$V$258,0),2)+JZ$9,255),Capacity!$S$3:$S$258,0),2)))</f>
        <v/>
      </c>
      <c r="KA79" t="str">
        <f>IF(KA78="","",IF($FI78="Y",0,INDEX(Capacity!$S$3:$T$258,MATCH(MOD(INDEX(Capacity!$V$3:$W$258,MATCH(INDEX($J78:$FE78,1,$FJ78),Capacity!$V$3:$V$258,0),2)+KA$9,255),Capacity!$S$3:$S$258,0),2)))</f>
        <v/>
      </c>
      <c r="KB79" t="str">
        <f>IF(KB78="","",IF($FI78="Y",0,INDEX(Capacity!$S$3:$T$258,MATCH(MOD(INDEX(Capacity!$V$3:$W$258,MATCH(INDEX($J78:$FE78,1,$FJ78),Capacity!$V$3:$V$258,0),2)+KB$9,255),Capacity!$S$3:$S$258,0),2)))</f>
        <v/>
      </c>
      <c r="KC79" t="str">
        <f>IF(KC78="","",IF($FI78="Y",0,INDEX(Capacity!$S$3:$T$258,MATCH(MOD(INDEX(Capacity!$V$3:$W$258,MATCH(INDEX($J78:$FE78,1,$FJ78),Capacity!$V$3:$V$258,0),2)+KC$9,255),Capacity!$S$3:$S$258,0),2)))</f>
        <v/>
      </c>
      <c r="KD79" t="str">
        <f>IF(KD78="","",IF($FI78="Y",0,INDEX(Capacity!$S$3:$T$258,MATCH(MOD(INDEX(Capacity!$V$3:$W$258,MATCH(INDEX($J78:$FE78,1,$FJ78),Capacity!$V$3:$V$258,0),2)+KD$9,255),Capacity!$S$3:$S$258,0),2)))</f>
        <v/>
      </c>
      <c r="KE79" t="str">
        <f>IF(KE78="","",IF($FI78="Y",0,INDEX(Capacity!$S$3:$T$258,MATCH(MOD(INDEX(Capacity!$V$3:$W$258,MATCH(INDEX($J78:$FE78,1,$FJ78),Capacity!$V$3:$V$258,0),2)+KE$9,255),Capacity!$S$3:$S$258,0),2)))</f>
        <v/>
      </c>
      <c r="KF79" t="str">
        <f>IF(KF78="","",IF($FI78="Y",0,INDEX(Capacity!$S$3:$T$258,MATCH(MOD(INDEX(Capacity!$V$3:$W$258,MATCH(INDEX($J78:$FE78,1,$FJ78),Capacity!$V$3:$V$258,0),2)+KF$9,255),Capacity!$S$3:$S$258,0),2)))</f>
        <v/>
      </c>
      <c r="KG79" t="str">
        <f>IF(KG78="","",IF($FI78="Y",0,INDEX(Capacity!$S$3:$T$258,MATCH(MOD(INDEX(Capacity!$V$3:$W$258,MATCH(INDEX($J78:$FE78,1,$FJ78),Capacity!$V$3:$V$258,0),2)+KG$9,255),Capacity!$S$3:$S$258,0),2)))</f>
        <v/>
      </c>
      <c r="KH79" t="str">
        <f>IF(KH78="","",IF($FI78="Y",0,INDEX(Capacity!$S$3:$T$258,MATCH(MOD(INDEX(Capacity!$V$3:$W$258,MATCH(INDEX($J78:$FE78,1,$FJ78),Capacity!$V$3:$V$258,0),2)+KH$9,255),Capacity!$S$3:$S$258,0),2)))</f>
        <v/>
      </c>
      <c r="KI79" t="str">
        <f>IF(KI78="","",IF($FI78="Y",0,INDEX(Capacity!$S$3:$T$258,MATCH(MOD(INDEX(Capacity!$V$3:$W$258,MATCH(INDEX($J78:$FE78,1,$FJ78),Capacity!$V$3:$V$258,0),2)+KI$9,255),Capacity!$S$3:$S$258,0),2)))</f>
        <v/>
      </c>
      <c r="KJ79" t="str">
        <f>IF(KJ78="","",IF($FI78="Y",0,INDEX(Capacity!$S$3:$T$258,MATCH(MOD(INDEX(Capacity!$V$3:$W$258,MATCH(INDEX($J78:$FE78,1,$FJ78),Capacity!$V$3:$V$258,0),2)+KJ$9,255),Capacity!$S$3:$S$258,0),2)))</f>
        <v/>
      </c>
      <c r="KK79" t="str">
        <f>IF(KK78="","",IF($FI78="Y",0,INDEX(Capacity!$S$3:$T$258,MATCH(MOD(INDEX(Capacity!$V$3:$W$258,MATCH(INDEX($J78:$FE78,1,$FJ78),Capacity!$V$3:$V$258,0),2)+KK$9,255),Capacity!$S$3:$S$258,0),2)))</f>
        <v/>
      </c>
      <c r="KL79" t="str">
        <f>IF(KL78="","",IF($FI78="Y",0,INDEX(Capacity!$S$3:$T$258,MATCH(MOD(INDEX(Capacity!$V$3:$W$258,MATCH(INDEX($J78:$FE78,1,$FJ78),Capacity!$V$3:$V$258,0),2)+KL$9,255),Capacity!$S$3:$S$258,0),2)))</f>
        <v/>
      </c>
      <c r="KM79" t="str">
        <f>IF(KM78="","",IF($FI78="Y",0,INDEX(Capacity!$S$3:$T$258,MATCH(MOD(INDEX(Capacity!$V$3:$W$258,MATCH(INDEX($J78:$FE78,1,$FJ78),Capacity!$V$3:$V$258,0),2)+KM$9,255),Capacity!$S$3:$S$258,0),2)))</f>
        <v/>
      </c>
      <c r="KN79" t="str">
        <f>IF(KN78="","",IF($FI78="Y",0,INDEX(Capacity!$S$3:$T$258,MATCH(MOD(INDEX(Capacity!$V$3:$W$258,MATCH(INDEX($J78:$FE78,1,$FJ78),Capacity!$V$3:$V$258,0),2)+KN$9,255),Capacity!$S$3:$S$258,0),2)))</f>
        <v/>
      </c>
      <c r="KO79" t="str">
        <f>IF(KO78="","",IF($FI78="Y",0,INDEX(Capacity!$S$3:$T$258,MATCH(MOD(INDEX(Capacity!$V$3:$W$258,MATCH(INDEX($J78:$FE78,1,$FJ78),Capacity!$V$3:$V$258,0),2)+KO$9,255),Capacity!$S$3:$S$258,0),2)))</f>
        <v/>
      </c>
      <c r="KP79" t="str">
        <f>IF(KP78="","",IF($FI78="Y",0,INDEX(Capacity!$S$3:$T$258,MATCH(MOD(INDEX(Capacity!$V$3:$W$258,MATCH(INDEX($J78:$FE78,1,$FJ78),Capacity!$V$3:$V$258,0),2)+KP$9,255),Capacity!$S$3:$S$258,0),2)))</f>
        <v/>
      </c>
      <c r="KQ79" t="str">
        <f>IF(KQ78="","",IF($FI78="Y",0,INDEX(Capacity!$S$3:$T$258,MATCH(MOD(INDEX(Capacity!$V$3:$W$258,MATCH(INDEX($J78:$FE78,1,$FJ78),Capacity!$V$3:$V$258,0),2)+KQ$9,255),Capacity!$S$3:$S$258,0),2)))</f>
        <v/>
      </c>
      <c r="KR79" t="str">
        <f>IF(KR78="","",IF($FI78="Y",0,INDEX(Capacity!$S$3:$T$258,MATCH(MOD(INDEX(Capacity!$V$3:$W$258,MATCH(INDEX($J78:$FE78,1,$FJ78),Capacity!$V$3:$V$258,0),2)+KR$9,255),Capacity!$S$3:$S$258,0),2)))</f>
        <v/>
      </c>
      <c r="KS79" t="str">
        <f>IF(KS78="","",IF($FI78="Y",0,INDEX(Capacity!$S$3:$T$258,MATCH(MOD(INDEX(Capacity!$V$3:$W$258,MATCH(INDEX($J78:$FE78,1,$FJ78),Capacity!$V$3:$V$258,0),2)+KS$9,255),Capacity!$S$3:$S$258,0),2)))</f>
        <v/>
      </c>
      <c r="KT79" t="str">
        <f>IF(KT78="","",IF($FI78="Y",0,INDEX(Capacity!$S$3:$T$258,MATCH(MOD(INDEX(Capacity!$V$3:$W$258,MATCH(INDEX($J78:$FE78,1,$FJ78),Capacity!$V$3:$V$258,0),2)+KT$9,255),Capacity!$S$3:$S$258,0),2)))</f>
        <v/>
      </c>
      <c r="KU79" t="str">
        <f>IF(KU78="","",IF($FI78="Y",0,INDEX(Capacity!$S$3:$T$258,MATCH(MOD(INDEX(Capacity!$V$3:$W$258,MATCH(INDEX($J78:$FE78,1,$FJ78),Capacity!$V$3:$V$258,0),2)+KU$9,255),Capacity!$S$3:$S$258,0),2)))</f>
        <v/>
      </c>
      <c r="KV79" t="str">
        <f>IF(KV78="","",IF($FI78="Y",0,INDEX(Capacity!$S$3:$T$258,MATCH(MOD(INDEX(Capacity!$V$3:$W$258,MATCH(INDEX($J78:$FE78,1,$FJ78),Capacity!$V$3:$V$258,0),2)+KV$9,255),Capacity!$S$3:$S$258,0),2)))</f>
        <v/>
      </c>
      <c r="KW79" t="str">
        <f>IF(KW78="","",IF($FI78="Y",0,INDEX(Capacity!$S$3:$T$258,MATCH(MOD(INDEX(Capacity!$V$3:$W$258,MATCH(INDEX($J78:$FE78,1,$FJ78),Capacity!$V$3:$V$258,0),2)+KW$9,255),Capacity!$S$3:$S$258,0),2)))</f>
        <v/>
      </c>
      <c r="KX79" t="str">
        <f>IF(KX78="","",IF($FI78="Y",0,INDEX(Capacity!$S$3:$T$258,MATCH(MOD(INDEX(Capacity!$V$3:$W$258,MATCH(INDEX($J78:$FE78,1,$FJ78),Capacity!$V$3:$V$258,0),2)+KX$9,255),Capacity!$S$3:$S$258,0),2)))</f>
        <v/>
      </c>
      <c r="KY79" t="str">
        <f>IF(KY78="","",IF($FI78="Y",0,INDEX(Capacity!$S$3:$T$258,MATCH(MOD(INDEX(Capacity!$V$3:$W$258,MATCH(INDEX($J78:$FE78,1,$FJ78),Capacity!$V$3:$V$258,0),2)+KY$9,255),Capacity!$S$3:$S$258,0),2)))</f>
        <v/>
      </c>
      <c r="KZ79" t="str">
        <f>IF(KZ78="","",IF($FI78="Y",0,INDEX(Capacity!$S$3:$T$258,MATCH(MOD(INDEX(Capacity!$V$3:$W$258,MATCH(INDEX($J78:$FE78,1,$FJ78),Capacity!$V$3:$V$258,0),2)+KZ$9,255),Capacity!$S$3:$S$258,0),2)))</f>
        <v/>
      </c>
      <c r="LA79" t="str">
        <f>IF(LA78="","",IF($FI78="Y",0,INDEX(Capacity!$S$3:$T$258,MATCH(MOD(INDEX(Capacity!$V$3:$W$258,MATCH(INDEX($J78:$FE78,1,$FJ78),Capacity!$V$3:$V$258,0),2)+LA$9,255),Capacity!$S$3:$S$258,0),2)))</f>
        <v/>
      </c>
      <c r="LB79" t="str">
        <f>IF(LB78="","",IF($FI78="Y",0,INDEX(Capacity!$S$3:$T$258,MATCH(MOD(INDEX(Capacity!$V$3:$W$258,MATCH(INDEX($J78:$FE78,1,$FJ78),Capacity!$V$3:$V$258,0),2)+LB$9,255),Capacity!$S$3:$S$258,0),2)))</f>
        <v/>
      </c>
      <c r="LC79" t="str">
        <f>IF(LC78="","",IF($FI78="Y",0,INDEX(Capacity!$S$3:$T$258,MATCH(MOD(INDEX(Capacity!$V$3:$W$258,MATCH(INDEX($J78:$FE78,1,$FJ78),Capacity!$V$3:$V$258,0),2)+LC$9,255),Capacity!$S$3:$S$258,0),2)))</f>
        <v/>
      </c>
      <c r="LD79" t="str">
        <f>IF(LD78="","",IF($FI78="Y",0,INDEX(Capacity!$S$3:$T$258,MATCH(MOD(INDEX(Capacity!$V$3:$W$258,MATCH(INDEX($J78:$FE78,1,$FJ78),Capacity!$V$3:$V$258,0),2)+LD$9,255),Capacity!$S$3:$S$258,0),2)))</f>
        <v/>
      </c>
      <c r="LE79" t="str">
        <f>IF(LE78="","",IF($FI78="Y",0,INDEX(Capacity!$S$3:$T$258,MATCH(MOD(INDEX(Capacity!$V$3:$W$258,MATCH(INDEX($J78:$FE78,1,$FJ78),Capacity!$V$3:$V$258,0),2)+LE$9,255),Capacity!$S$3:$S$258,0),2)))</f>
        <v/>
      </c>
      <c r="LF79" t="str">
        <f>IF(LF78="","",IF($FI78="Y",0,INDEX(Capacity!$S$3:$T$258,MATCH(MOD(INDEX(Capacity!$V$3:$W$258,MATCH(INDEX($J78:$FE78,1,$FJ78),Capacity!$V$3:$V$258,0),2)+LF$9,255),Capacity!$S$3:$S$258,0),2)))</f>
        <v/>
      </c>
      <c r="LG79" t="str">
        <f>IF(LG78="","",IF($FI78="Y",0,INDEX(Capacity!$S$3:$T$258,MATCH(MOD(INDEX(Capacity!$V$3:$W$258,MATCH(INDEX($J78:$FE78,1,$FJ78),Capacity!$V$3:$V$258,0),2)+LG$9,255),Capacity!$S$3:$S$258,0),2)))</f>
        <v/>
      </c>
      <c r="LH79" t="str">
        <f>IF(LH78="","",IF($FI78="Y",0,INDEX(Capacity!$S$3:$T$258,MATCH(MOD(INDEX(Capacity!$V$3:$W$258,MATCH(INDEX($J78:$FE78,1,$FJ78),Capacity!$V$3:$V$258,0),2)+LH$9,255),Capacity!$S$3:$S$258,0),2)))</f>
        <v/>
      </c>
    </row>
    <row r="80" spans="9:320" x14ac:dyDescent="0.25">
      <c r="I80" s="7">
        <f t="shared" si="79"/>
        <v>71</v>
      </c>
      <c r="J80" t="str">
        <f t="shared" si="70"/>
        <v/>
      </c>
      <c r="K80" t="str">
        <f t="shared" si="70"/>
        <v/>
      </c>
      <c r="L80" t="str">
        <f t="shared" si="70"/>
        <v/>
      </c>
      <c r="M80" t="str">
        <f t="shared" si="70"/>
        <v/>
      </c>
      <c r="N80" t="str">
        <f t="shared" si="70"/>
        <v/>
      </c>
      <c r="O80" t="str">
        <f t="shared" si="70"/>
        <v/>
      </c>
      <c r="P80" t="str">
        <f t="shared" si="70"/>
        <v/>
      </c>
      <c r="Q80" t="str">
        <f t="shared" si="70"/>
        <v/>
      </c>
      <c r="R80" t="str">
        <f t="shared" si="70"/>
        <v/>
      </c>
      <c r="S80" t="str">
        <f t="shared" si="70"/>
        <v/>
      </c>
      <c r="T80" t="str">
        <f t="shared" si="70"/>
        <v/>
      </c>
      <c r="U80" t="str">
        <f t="shared" si="70"/>
        <v/>
      </c>
      <c r="V80" t="str">
        <f t="shared" si="70"/>
        <v/>
      </c>
      <c r="W80" t="str">
        <f t="shared" si="70"/>
        <v/>
      </c>
      <c r="X80" t="str">
        <f t="shared" si="70"/>
        <v/>
      </c>
      <c r="Y80" t="str">
        <f t="shared" si="70"/>
        <v/>
      </c>
      <c r="Z80" t="str">
        <f t="shared" si="69"/>
        <v/>
      </c>
      <c r="AA80" t="str">
        <f t="shared" si="69"/>
        <v/>
      </c>
      <c r="AB80" t="str">
        <f t="shared" si="69"/>
        <v/>
      </c>
      <c r="AC80" t="str">
        <f t="shared" si="69"/>
        <v/>
      </c>
      <c r="AD80" t="str">
        <f t="shared" si="69"/>
        <v/>
      </c>
      <c r="AE80" t="str">
        <f t="shared" si="69"/>
        <v/>
      </c>
      <c r="AF80" t="str">
        <f t="shared" si="69"/>
        <v/>
      </c>
      <c r="AG80" t="str">
        <f t="shared" si="69"/>
        <v/>
      </c>
      <c r="AH80" t="str">
        <f t="shared" si="69"/>
        <v/>
      </c>
      <c r="AI80" t="str">
        <f t="shared" si="69"/>
        <v/>
      </c>
      <c r="AJ80" t="str">
        <f t="shared" si="69"/>
        <v/>
      </c>
      <c r="AK80" t="str">
        <f t="shared" si="69"/>
        <v/>
      </c>
      <c r="AL80" t="str">
        <f t="shared" si="69"/>
        <v/>
      </c>
      <c r="AM80" t="str">
        <f t="shared" si="69"/>
        <v/>
      </c>
      <c r="AN80" t="str">
        <f t="shared" si="69"/>
        <v/>
      </c>
      <c r="AO80" t="str">
        <f t="shared" si="69"/>
        <v/>
      </c>
      <c r="AP80" t="str">
        <f t="shared" si="72"/>
        <v/>
      </c>
      <c r="AQ80" t="str">
        <f t="shared" si="72"/>
        <v/>
      </c>
      <c r="AR80" t="str">
        <f t="shared" si="72"/>
        <v/>
      </c>
      <c r="AS80" t="str">
        <f t="shared" si="72"/>
        <v/>
      </c>
      <c r="AT80" t="str">
        <f t="shared" si="72"/>
        <v/>
      </c>
      <c r="AU80" t="str">
        <f t="shared" si="72"/>
        <v/>
      </c>
      <c r="AV80" t="str">
        <f t="shared" si="72"/>
        <v/>
      </c>
      <c r="AW80" t="str">
        <f t="shared" si="72"/>
        <v/>
      </c>
      <c r="AX80" t="str">
        <f t="shared" si="72"/>
        <v/>
      </c>
      <c r="AY80" t="str">
        <f t="shared" si="72"/>
        <v/>
      </c>
      <c r="AZ80" t="str">
        <f t="shared" si="72"/>
        <v/>
      </c>
      <c r="BA80" t="str">
        <f t="shared" si="72"/>
        <v/>
      </c>
      <c r="BB80" t="str">
        <f t="shared" si="72"/>
        <v/>
      </c>
      <c r="BC80" t="str">
        <f t="shared" si="72"/>
        <v/>
      </c>
      <c r="BD80" t="str">
        <f t="shared" si="72"/>
        <v/>
      </c>
      <c r="BE80" t="str">
        <f t="shared" si="72"/>
        <v/>
      </c>
      <c r="BF80" t="str">
        <f t="shared" si="81"/>
        <v/>
      </c>
      <c r="BG80" t="str">
        <f t="shared" si="81"/>
        <v/>
      </c>
      <c r="BH80" t="str">
        <f t="shared" si="81"/>
        <v/>
      </c>
      <c r="BI80" t="str">
        <f t="shared" si="81"/>
        <v/>
      </c>
      <c r="BJ80" t="str">
        <f t="shared" si="81"/>
        <v/>
      </c>
      <c r="BK80" t="str">
        <f t="shared" si="81"/>
        <v/>
      </c>
      <c r="BL80" t="str">
        <f t="shared" si="81"/>
        <v/>
      </c>
      <c r="BM80" t="str">
        <f t="shared" si="81"/>
        <v/>
      </c>
      <c r="BN80" t="str">
        <f t="shared" si="81"/>
        <v/>
      </c>
      <c r="BO80" t="str">
        <f t="shared" si="81"/>
        <v/>
      </c>
      <c r="BP80" t="str">
        <f t="shared" si="81"/>
        <v/>
      </c>
      <c r="BQ80" t="str">
        <f t="shared" si="81"/>
        <v/>
      </c>
      <c r="BR80" t="str">
        <f t="shared" si="81"/>
        <v/>
      </c>
      <c r="BS80" t="str">
        <f t="shared" si="81"/>
        <v/>
      </c>
      <c r="BT80" t="str">
        <f t="shared" si="81"/>
        <v/>
      </c>
      <c r="BU80" t="str">
        <f t="shared" si="75"/>
        <v/>
      </c>
      <c r="BV80" t="str">
        <f t="shared" si="75"/>
        <v/>
      </c>
      <c r="BW80" t="str">
        <f t="shared" si="75"/>
        <v/>
      </c>
      <c r="BX80" t="str">
        <f t="shared" si="75"/>
        <v/>
      </c>
      <c r="BY80" t="str">
        <f t="shared" si="75"/>
        <v/>
      </c>
      <c r="BZ80" t="str">
        <f t="shared" si="75"/>
        <v/>
      </c>
      <c r="CA80" t="str">
        <f t="shared" si="75"/>
        <v/>
      </c>
      <c r="CB80">
        <f t="shared" si="75"/>
        <v>0</v>
      </c>
      <c r="CC80">
        <f t="shared" si="75"/>
        <v>77</v>
      </c>
      <c r="CD80">
        <f t="shared" si="75"/>
        <v>9</v>
      </c>
      <c r="CE80">
        <f t="shared" si="75"/>
        <v>154</v>
      </c>
      <c r="CF80">
        <f t="shared" si="75"/>
        <v>81</v>
      </c>
      <c r="CG80">
        <f t="shared" si="75"/>
        <v>250</v>
      </c>
      <c r="CH80">
        <f t="shared" si="75"/>
        <v>112</v>
      </c>
      <c r="CI80">
        <f t="shared" si="75"/>
        <v>174</v>
      </c>
      <c r="CJ80">
        <f t="shared" si="75"/>
        <v>241</v>
      </c>
      <c r="CK80">
        <f t="shared" si="83"/>
        <v>201</v>
      </c>
      <c r="CL80">
        <f t="shared" si="82"/>
        <v>143</v>
      </c>
      <c r="CM80">
        <f t="shared" si="82"/>
        <v>0</v>
      </c>
      <c r="CN80">
        <f t="shared" si="82"/>
        <v>0</v>
      </c>
      <c r="CO80">
        <f t="shared" si="82"/>
        <v>0</v>
      </c>
      <c r="CP80">
        <f t="shared" si="82"/>
        <v>0</v>
      </c>
      <c r="CQ80">
        <f t="shared" si="82"/>
        <v>0</v>
      </c>
      <c r="CR80">
        <f t="shared" si="82"/>
        <v>0</v>
      </c>
      <c r="CS80">
        <f t="shared" si="82"/>
        <v>0</v>
      </c>
      <c r="CT80">
        <f t="shared" si="82"/>
        <v>0</v>
      </c>
      <c r="CU80">
        <f t="shared" si="82"/>
        <v>0</v>
      </c>
      <c r="CV80">
        <f t="shared" si="82"/>
        <v>0</v>
      </c>
      <c r="CW80">
        <f t="shared" si="82"/>
        <v>0</v>
      </c>
      <c r="CX80">
        <f t="shared" si="82"/>
        <v>0</v>
      </c>
      <c r="CY80">
        <f t="shared" si="82"/>
        <v>0</v>
      </c>
      <c r="CZ80">
        <f t="shared" si="82"/>
        <v>0</v>
      </c>
      <c r="DA80">
        <f t="shared" si="71"/>
        <v>0</v>
      </c>
      <c r="DB80">
        <f t="shared" si="71"/>
        <v>0</v>
      </c>
      <c r="DC80">
        <f t="shared" si="71"/>
        <v>0</v>
      </c>
      <c r="DD80">
        <f t="shared" si="71"/>
        <v>0</v>
      </c>
      <c r="DE80">
        <f t="shared" si="71"/>
        <v>0</v>
      </c>
      <c r="DF80">
        <f t="shared" si="71"/>
        <v>0</v>
      </c>
      <c r="DG80">
        <f t="shared" si="71"/>
        <v>0</v>
      </c>
      <c r="DH80">
        <f t="shared" si="71"/>
        <v>0</v>
      </c>
      <c r="DI80">
        <f t="shared" si="71"/>
        <v>0</v>
      </c>
      <c r="DJ80">
        <f t="shared" si="71"/>
        <v>0</v>
      </c>
      <c r="DK80">
        <f t="shared" si="71"/>
        <v>0</v>
      </c>
      <c r="DL80">
        <f t="shared" si="71"/>
        <v>0</v>
      </c>
      <c r="DM80">
        <f t="shared" si="71"/>
        <v>0</v>
      </c>
      <c r="DN80">
        <f t="shared" si="71"/>
        <v>0</v>
      </c>
      <c r="DO80">
        <f t="shared" si="71"/>
        <v>0</v>
      </c>
      <c r="DP80">
        <f t="shared" si="71"/>
        <v>0</v>
      </c>
      <c r="DQ80">
        <f t="shared" ref="DQ80:EF95" si="84">IFERROR(IF(INDEX($FM$10:$LH$118,$I80,$FK80-DQ$8+1)="",_xlfn.BITXOR(DQ79,0),_xlfn.BITXOR(DQ79,INDEX($FM$10:$LH$118,$I80,$FK80-DQ$8+1))),"")</f>
        <v>0</v>
      </c>
      <c r="DR80">
        <f t="shared" si="84"/>
        <v>0</v>
      </c>
      <c r="DS80">
        <f t="shared" si="84"/>
        <v>0</v>
      </c>
      <c r="DT80">
        <f t="shared" si="84"/>
        <v>0</v>
      </c>
      <c r="DU80">
        <f t="shared" si="84"/>
        <v>0</v>
      </c>
      <c r="DV80">
        <f t="shared" si="84"/>
        <v>0</v>
      </c>
      <c r="DW80">
        <f t="shared" si="84"/>
        <v>0</v>
      </c>
      <c r="DX80">
        <f t="shared" si="84"/>
        <v>0</v>
      </c>
      <c r="DY80">
        <f t="shared" si="76"/>
        <v>0</v>
      </c>
      <c r="DZ80">
        <f t="shared" si="76"/>
        <v>0</v>
      </c>
      <c r="EA80">
        <f t="shared" si="76"/>
        <v>0</v>
      </c>
      <c r="EB80">
        <f t="shared" si="76"/>
        <v>0</v>
      </c>
      <c r="EC80">
        <f t="shared" si="76"/>
        <v>0</v>
      </c>
      <c r="ED80">
        <f t="shared" si="76"/>
        <v>0</v>
      </c>
      <c r="EE80">
        <f t="shared" si="76"/>
        <v>0</v>
      </c>
      <c r="EF80">
        <f t="shared" si="76"/>
        <v>0</v>
      </c>
      <c r="EG80">
        <f t="shared" si="76"/>
        <v>0</v>
      </c>
      <c r="EH80">
        <f t="shared" si="76"/>
        <v>0</v>
      </c>
      <c r="EI80">
        <f t="shared" si="76"/>
        <v>0</v>
      </c>
      <c r="EJ80">
        <f t="shared" si="74"/>
        <v>0</v>
      </c>
      <c r="EK80">
        <f t="shared" si="74"/>
        <v>0</v>
      </c>
      <c r="EL80">
        <f t="shared" si="74"/>
        <v>0</v>
      </c>
      <c r="EM80">
        <f t="shared" si="74"/>
        <v>0</v>
      </c>
      <c r="EN80">
        <f t="shared" si="74"/>
        <v>0</v>
      </c>
      <c r="EO80">
        <f t="shared" si="74"/>
        <v>0</v>
      </c>
      <c r="EP80">
        <f t="shared" si="74"/>
        <v>0</v>
      </c>
      <c r="EQ80">
        <f t="shared" si="74"/>
        <v>0</v>
      </c>
      <c r="ER80">
        <f t="shared" si="74"/>
        <v>0</v>
      </c>
      <c r="ES80">
        <f t="shared" si="74"/>
        <v>0</v>
      </c>
      <c r="ET80">
        <f t="shared" si="74"/>
        <v>0</v>
      </c>
      <c r="EU80">
        <f t="shared" si="74"/>
        <v>0</v>
      </c>
      <c r="EV80">
        <f t="shared" si="74"/>
        <v>0</v>
      </c>
      <c r="EW80">
        <f t="shared" si="73"/>
        <v>0</v>
      </c>
      <c r="EX80">
        <f t="shared" si="73"/>
        <v>0</v>
      </c>
      <c r="EY80">
        <f t="shared" si="73"/>
        <v>0</v>
      </c>
      <c r="EZ80">
        <f t="shared" si="73"/>
        <v>0</v>
      </c>
      <c r="FA80">
        <f t="shared" si="73"/>
        <v>0</v>
      </c>
      <c r="FB80">
        <f t="shared" si="73"/>
        <v>0</v>
      </c>
      <c r="FC80">
        <f t="shared" si="73"/>
        <v>0</v>
      </c>
      <c r="FD80">
        <f t="shared" si="73"/>
        <v>0</v>
      </c>
      <c r="FE80">
        <f t="shared" si="73"/>
        <v>0</v>
      </c>
      <c r="FG80" s="48" t="str">
        <f t="shared" si="80"/>
        <v/>
      </c>
      <c r="FI80" s="1" t="str">
        <f t="shared" si="77"/>
        <v/>
      </c>
      <c r="FJ80">
        <f t="shared" si="78"/>
        <v>72</v>
      </c>
      <c r="FK80">
        <f>FM8-FJ79+1</f>
        <v>-27</v>
      </c>
      <c r="FM80">
        <f>IF(FM79="","",IF($FI79="Y",0,INDEX(Capacity!$S$3:$T$258,MATCH(MOD(INDEX(Capacity!$V$3:$W$258,MATCH(INDEX($J79:$FE79,1,$FJ79),Capacity!$V$3:$V$258,0),2)+FM$9,255),Capacity!$S$3:$S$258,0),2)))</f>
        <v>251</v>
      </c>
      <c r="FN80">
        <f>IF(FN79="","",IF($FI79="Y",0,INDEX(Capacity!$S$3:$T$258,MATCH(MOD(INDEX(Capacity!$V$3:$W$258,MATCH(INDEX($J79:$FE79,1,$FJ79),Capacity!$V$3:$V$258,0),2)+FN$9,255),Capacity!$S$3:$S$258,0),2)))</f>
        <v>244</v>
      </c>
      <c r="FO80">
        <f>IF(FO79="","",IF($FI79="Y",0,INDEX(Capacity!$S$3:$T$258,MATCH(MOD(INDEX(Capacity!$V$3:$W$258,MATCH(INDEX($J79:$FE79,1,$FJ79),Capacity!$V$3:$V$258,0),2)+FO$9,255),Capacity!$S$3:$S$258,0),2)))</f>
        <v>159</v>
      </c>
      <c r="FP80">
        <f>IF(FP79="","",IF($FI79="Y",0,INDEX(Capacity!$S$3:$T$258,MATCH(MOD(INDEX(Capacity!$V$3:$W$258,MATCH(INDEX($J79:$FE79,1,$FJ79),Capacity!$V$3:$V$258,0),2)+FP$9,255),Capacity!$S$3:$S$258,0),2)))</f>
        <v>3</v>
      </c>
      <c r="FQ80">
        <f>IF(FQ79="","",IF($FI79="Y",0,INDEX(Capacity!$S$3:$T$258,MATCH(MOD(INDEX(Capacity!$V$3:$W$258,MATCH(INDEX($J79:$FE79,1,$FJ79),Capacity!$V$3:$V$258,0),2)+FQ$9,255),Capacity!$S$3:$S$258,0),2)))</f>
        <v>106</v>
      </c>
      <c r="FR80">
        <f>IF(FR79="","",IF($FI79="Y",0,INDEX(Capacity!$S$3:$T$258,MATCH(MOD(INDEX(Capacity!$V$3:$W$258,MATCH(INDEX($J79:$FE79,1,$FJ79),Capacity!$V$3:$V$258,0),2)+FR$9,255),Capacity!$S$3:$S$258,0),2)))</f>
        <v>175</v>
      </c>
      <c r="FS80">
        <f>IF(FS79="","",IF($FI79="Y",0,INDEX(Capacity!$S$3:$T$258,MATCH(MOD(INDEX(Capacity!$V$3:$W$258,MATCH(INDEX($J79:$FE79,1,$FJ79),Capacity!$V$3:$V$258,0),2)+FS$9,255),Capacity!$S$3:$S$258,0),2)))</f>
        <v>140</v>
      </c>
      <c r="FT80">
        <f>IF(FT79="","",IF($FI79="Y",0,INDEX(Capacity!$S$3:$T$258,MATCH(MOD(INDEX(Capacity!$V$3:$W$258,MATCH(INDEX($J79:$FE79,1,$FJ79),Capacity!$V$3:$V$258,0),2)+FT$9,255),Capacity!$S$3:$S$258,0),2)))</f>
        <v>119</v>
      </c>
      <c r="FU80">
        <f>IF(FU79="","",IF($FI79="Y",0,INDEX(Capacity!$S$3:$T$258,MATCH(MOD(INDEX(Capacity!$V$3:$W$258,MATCH(INDEX($J79:$FE79,1,$FJ79),Capacity!$V$3:$V$258,0),2)+FU$9,255),Capacity!$S$3:$S$258,0),2)))</f>
        <v>202</v>
      </c>
      <c r="FV80">
        <f>IF(FV79="","",IF($FI79="Y",0,INDEX(Capacity!$S$3:$T$258,MATCH(MOD(INDEX(Capacity!$V$3:$W$258,MATCH(INDEX($J79:$FE79,1,$FJ79),Capacity!$V$3:$V$258,0),2)+FV$9,255),Capacity!$S$3:$S$258,0),2)))</f>
        <v>232</v>
      </c>
      <c r="FW80">
        <f>IF(FW79="","",IF($FI79="Y",0,INDEX(Capacity!$S$3:$T$258,MATCH(MOD(INDEX(Capacity!$V$3:$W$258,MATCH(INDEX($J79:$FE79,1,$FJ79),Capacity!$V$3:$V$258,0),2)+FW$9,255),Capacity!$S$3:$S$258,0),2)))</f>
        <v>143</v>
      </c>
      <c r="FX80" t="str">
        <f>IF(FX79="","",IF($FI79="Y",0,INDEX(Capacity!$S$3:$T$258,MATCH(MOD(INDEX(Capacity!$V$3:$W$258,MATCH(INDEX($J79:$FE79,1,$FJ79),Capacity!$V$3:$V$258,0),2)+FX$9,255),Capacity!$S$3:$S$258,0),2)))</f>
        <v/>
      </c>
      <c r="FY80" t="str">
        <f>IF(FY79="","",IF($FI79="Y",0,INDEX(Capacity!$S$3:$T$258,MATCH(MOD(INDEX(Capacity!$V$3:$W$258,MATCH(INDEX($J79:$FE79,1,$FJ79),Capacity!$V$3:$V$258,0),2)+FY$9,255),Capacity!$S$3:$S$258,0),2)))</f>
        <v/>
      </c>
      <c r="FZ80" t="str">
        <f>IF(FZ79="","",IF($FI79="Y",0,INDEX(Capacity!$S$3:$T$258,MATCH(MOD(INDEX(Capacity!$V$3:$W$258,MATCH(INDEX($J79:$FE79,1,$FJ79),Capacity!$V$3:$V$258,0),2)+FZ$9,255),Capacity!$S$3:$S$258,0),2)))</f>
        <v/>
      </c>
      <c r="GA80" t="str">
        <f>IF(GA79="","",IF($FI79="Y",0,INDEX(Capacity!$S$3:$T$258,MATCH(MOD(INDEX(Capacity!$V$3:$W$258,MATCH(INDEX($J79:$FE79,1,$FJ79),Capacity!$V$3:$V$258,0),2)+GA$9,255),Capacity!$S$3:$S$258,0),2)))</f>
        <v/>
      </c>
      <c r="GB80" t="str">
        <f>IF(GB79="","",IF($FI79="Y",0,INDEX(Capacity!$S$3:$T$258,MATCH(MOD(INDEX(Capacity!$V$3:$W$258,MATCH(INDEX($J79:$FE79,1,$FJ79),Capacity!$V$3:$V$258,0),2)+GB$9,255),Capacity!$S$3:$S$258,0),2)))</f>
        <v/>
      </c>
      <c r="GC80" t="str">
        <f>IF(GC79="","",IF($FI79="Y",0,INDEX(Capacity!$S$3:$T$258,MATCH(MOD(INDEX(Capacity!$V$3:$W$258,MATCH(INDEX($J79:$FE79,1,$FJ79),Capacity!$V$3:$V$258,0),2)+GC$9,255),Capacity!$S$3:$S$258,0),2)))</f>
        <v/>
      </c>
      <c r="GD80" t="str">
        <f>IF(GD79="","",IF($FI79="Y",0,INDEX(Capacity!$S$3:$T$258,MATCH(MOD(INDEX(Capacity!$V$3:$W$258,MATCH(INDEX($J79:$FE79,1,$FJ79),Capacity!$V$3:$V$258,0),2)+GD$9,255),Capacity!$S$3:$S$258,0),2)))</f>
        <v/>
      </c>
      <c r="GE80" t="str">
        <f>IF(GE79="","",IF($FI79="Y",0,INDEX(Capacity!$S$3:$T$258,MATCH(MOD(INDEX(Capacity!$V$3:$W$258,MATCH(INDEX($J79:$FE79,1,$FJ79),Capacity!$V$3:$V$258,0),2)+GE$9,255),Capacity!$S$3:$S$258,0),2)))</f>
        <v/>
      </c>
      <c r="GF80" t="str">
        <f>IF(GF79="","",IF($FI79="Y",0,INDEX(Capacity!$S$3:$T$258,MATCH(MOD(INDEX(Capacity!$V$3:$W$258,MATCH(INDEX($J79:$FE79,1,$FJ79),Capacity!$V$3:$V$258,0),2)+GF$9,255),Capacity!$S$3:$S$258,0),2)))</f>
        <v/>
      </c>
      <c r="GG80" t="str">
        <f>IF(GG79="","",IF($FI79="Y",0,INDEX(Capacity!$S$3:$T$258,MATCH(MOD(INDEX(Capacity!$V$3:$W$258,MATCH(INDEX($J79:$FE79,1,$FJ79),Capacity!$V$3:$V$258,0),2)+GG$9,255),Capacity!$S$3:$S$258,0),2)))</f>
        <v/>
      </c>
      <c r="GH80" t="str">
        <f>IF(GH79="","",IF($FI79="Y",0,INDEX(Capacity!$S$3:$T$258,MATCH(MOD(INDEX(Capacity!$V$3:$W$258,MATCH(INDEX($J79:$FE79,1,$FJ79),Capacity!$V$3:$V$258,0),2)+GH$9,255),Capacity!$S$3:$S$258,0),2)))</f>
        <v/>
      </c>
      <c r="GI80" t="str">
        <f>IF(GI79="","",IF($FI79="Y",0,INDEX(Capacity!$S$3:$T$258,MATCH(MOD(INDEX(Capacity!$V$3:$W$258,MATCH(INDEX($J79:$FE79,1,$FJ79),Capacity!$V$3:$V$258,0),2)+GI$9,255),Capacity!$S$3:$S$258,0),2)))</f>
        <v/>
      </c>
      <c r="GJ80" t="str">
        <f>IF(GJ79="","",IF($FI79="Y",0,INDEX(Capacity!$S$3:$T$258,MATCH(MOD(INDEX(Capacity!$V$3:$W$258,MATCH(INDEX($J79:$FE79,1,$FJ79),Capacity!$V$3:$V$258,0),2)+GJ$9,255),Capacity!$S$3:$S$258,0),2)))</f>
        <v/>
      </c>
      <c r="GK80" t="str">
        <f>IF(GK79="","",IF($FI79="Y",0,INDEX(Capacity!$S$3:$T$258,MATCH(MOD(INDEX(Capacity!$V$3:$W$258,MATCH(INDEX($J79:$FE79,1,$FJ79),Capacity!$V$3:$V$258,0),2)+GK$9,255),Capacity!$S$3:$S$258,0),2)))</f>
        <v/>
      </c>
      <c r="GL80" t="str">
        <f>IF(GL79="","",IF($FI79="Y",0,INDEX(Capacity!$S$3:$T$258,MATCH(MOD(INDEX(Capacity!$V$3:$W$258,MATCH(INDEX($J79:$FE79,1,$FJ79),Capacity!$V$3:$V$258,0),2)+GL$9,255),Capacity!$S$3:$S$258,0),2)))</f>
        <v/>
      </c>
      <c r="GM80" t="str">
        <f>IF(GM79="","",IF($FI79="Y",0,INDEX(Capacity!$S$3:$T$258,MATCH(MOD(INDEX(Capacity!$V$3:$W$258,MATCH(INDEX($J79:$FE79,1,$FJ79),Capacity!$V$3:$V$258,0),2)+GM$9,255),Capacity!$S$3:$S$258,0),2)))</f>
        <v/>
      </c>
      <c r="GN80" t="str">
        <f>IF(GN79="","",IF($FI79="Y",0,INDEX(Capacity!$S$3:$T$258,MATCH(MOD(INDEX(Capacity!$V$3:$W$258,MATCH(INDEX($J79:$FE79,1,$FJ79),Capacity!$V$3:$V$258,0),2)+GN$9,255),Capacity!$S$3:$S$258,0),2)))</f>
        <v/>
      </c>
      <c r="GO80" t="str">
        <f>IF(GO79="","",IF($FI79="Y",0,INDEX(Capacity!$S$3:$T$258,MATCH(MOD(INDEX(Capacity!$V$3:$W$258,MATCH(INDEX($J79:$FE79,1,$FJ79),Capacity!$V$3:$V$258,0),2)+GO$9,255),Capacity!$S$3:$S$258,0),2)))</f>
        <v/>
      </c>
      <c r="GP80" t="str">
        <f>IF(GP79="","",IF($FI79="Y",0,INDEX(Capacity!$S$3:$T$258,MATCH(MOD(INDEX(Capacity!$V$3:$W$258,MATCH(INDEX($J79:$FE79,1,$FJ79),Capacity!$V$3:$V$258,0),2)+GP$9,255),Capacity!$S$3:$S$258,0),2)))</f>
        <v/>
      </c>
      <c r="GQ80" t="str">
        <f>IF(GQ79="","",IF($FI79="Y",0,INDEX(Capacity!$S$3:$T$258,MATCH(MOD(INDEX(Capacity!$V$3:$W$258,MATCH(INDEX($J79:$FE79,1,$FJ79),Capacity!$V$3:$V$258,0),2)+GQ$9,255),Capacity!$S$3:$S$258,0),2)))</f>
        <v/>
      </c>
      <c r="GR80" t="str">
        <f>IF(GR79="","",IF($FI79="Y",0,INDEX(Capacity!$S$3:$T$258,MATCH(MOD(INDEX(Capacity!$V$3:$W$258,MATCH(INDEX($J79:$FE79,1,$FJ79),Capacity!$V$3:$V$258,0),2)+GR$9,255),Capacity!$S$3:$S$258,0),2)))</f>
        <v/>
      </c>
      <c r="GS80" t="str">
        <f>IF(GS79="","",IF($FI79="Y",0,INDEX(Capacity!$S$3:$T$258,MATCH(MOD(INDEX(Capacity!$V$3:$W$258,MATCH(INDEX($J79:$FE79,1,$FJ79),Capacity!$V$3:$V$258,0),2)+GS$9,255),Capacity!$S$3:$S$258,0),2)))</f>
        <v/>
      </c>
      <c r="GT80" t="str">
        <f>IF(GT79="","",IF($FI79="Y",0,INDEX(Capacity!$S$3:$T$258,MATCH(MOD(INDEX(Capacity!$V$3:$W$258,MATCH(INDEX($J79:$FE79,1,$FJ79),Capacity!$V$3:$V$258,0),2)+GT$9,255),Capacity!$S$3:$S$258,0),2)))</f>
        <v/>
      </c>
      <c r="GU80" t="str">
        <f>IF(GU79="","",IF($FI79="Y",0,INDEX(Capacity!$S$3:$T$258,MATCH(MOD(INDEX(Capacity!$V$3:$W$258,MATCH(INDEX($J79:$FE79,1,$FJ79),Capacity!$V$3:$V$258,0),2)+GU$9,255),Capacity!$S$3:$S$258,0),2)))</f>
        <v/>
      </c>
      <c r="GV80" t="str">
        <f>IF(GV79="","",IF($FI79="Y",0,INDEX(Capacity!$S$3:$T$258,MATCH(MOD(INDEX(Capacity!$V$3:$W$258,MATCH(INDEX($J79:$FE79,1,$FJ79),Capacity!$V$3:$V$258,0),2)+GV$9,255),Capacity!$S$3:$S$258,0),2)))</f>
        <v/>
      </c>
      <c r="GW80" t="str">
        <f>IF(GW79="","",IF($FI79="Y",0,INDEX(Capacity!$S$3:$T$258,MATCH(MOD(INDEX(Capacity!$V$3:$W$258,MATCH(INDEX($J79:$FE79,1,$FJ79),Capacity!$V$3:$V$258,0),2)+GW$9,255),Capacity!$S$3:$S$258,0),2)))</f>
        <v/>
      </c>
      <c r="GX80" t="str">
        <f>IF(GX79="","",IF($FI79="Y",0,INDEX(Capacity!$S$3:$T$258,MATCH(MOD(INDEX(Capacity!$V$3:$W$258,MATCH(INDEX($J79:$FE79,1,$FJ79),Capacity!$V$3:$V$258,0),2)+GX$9,255),Capacity!$S$3:$S$258,0),2)))</f>
        <v/>
      </c>
      <c r="GY80" t="str">
        <f>IF(GY79="","",IF($FI79="Y",0,INDEX(Capacity!$S$3:$T$258,MATCH(MOD(INDEX(Capacity!$V$3:$W$258,MATCH(INDEX($J79:$FE79,1,$FJ79),Capacity!$V$3:$V$258,0),2)+GY$9,255),Capacity!$S$3:$S$258,0),2)))</f>
        <v/>
      </c>
      <c r="GZ80" t="str">
        <f>IF(GZ79="","",IF($FI79="Y",0,INDEX(Capacity!$S$3:$T$258,MATCH(MOD(INDEX(Capacity!$V$3:$W$258,MATCH(INDEX($J79:$FE79,1,$FJ79),Capacity!$V$3:$V$258,0),2)+GZ$9,255),Capacity!$S$3:$S$258,0),2)))</f>
        <v/>
      </c>
      <c r="HA80" t="str">
        <f>IF(HA79="","",IF($FI79="Y",0,INDEX(Capacity!$S$3:$T$258,MATCH(MOD(INDEX(Capacity!$V$3:$W$258,MATCH(INDEX($J79:$FE79,1,$FJ79),Capacity!$V$3:$V$258,0),2)+HA$9,255),Capacity!$S$3:$S$258,0),2)))</f>
        <v/>
      </c>
      <c r="HB80" t="str">
        <f>IF(HB79="","",IF($FI79="Y",0,INDEX(Capacity!$S$3:$T$258,MATCH(MOD(INDEX(Capacity!$V$3:$W$258,MATCH(INDEX($J79:$FE79,1,$FJ79),Capacity!$V$3:$V$258,0),2)+HB$9,255),Capacity!$S$3:$S$258,0),2)))</f>
        <v/>
      </c>
      <c r="HC80" t="str">
        <f>IF(HC79="","",IF($FI79="Y",0,INDEX(Capacity!$S$3:$T$258,MATCH(MOD(INDEX(Capacity!$V$3:$W$258,MATCH(INDEX($J79:$FE79,1,$FJ79),Capacity!$V$3:$V$258,0),2)+HC$9,255),Capacity!$S$3:$S$258,0),2)))</f>
        <v/>
      </c>
      <c r="HD80" t="str">
        <f>IF(HD79="","",IF($FI79="Y",0,INDEX(Capacity!$S$3:$T$258,MATCH(MOD(INDEX(Capacity!$V$3:$W$258,MATCH(INDEX($J79:$FE79,1,$FJ79),Capacity!$V$3:$V$258,0),2)+HD$9,255),Capacity!$S$3:$S$258,0),2)))</f>
        <v/>
      </c>
      <c r="HE80" t="str">
        <f>IF(HE79="","",IF($FI79="Y",0,INDEX(Capacity!$S$3:$T$258,MATCH(MOD(INDEX(Capacity!$V$3:$W$258,MATCH(INDEX($J79:$FE79,1,$FJ79),Capacity!$V$3:$V$258,0),2)+HE$9,255),Capacity!$S$3:$S$258,0),2)))</f>
        <v/>
      </c>
      <c r="HF80" t="str">
        <f>IF(HF79="","",IF($FI79="Y",0,INDEX(Capacity!$S$3:$T$258,MATCH(MOD(INDEX(Capacity!$V$3:$W$258,MATCH(INDEX($J79:$FE79,1,$FJ79),Capacity!$V$3:$V$258,0),2)+HF$9,255),Capacity!$S$3:$S$258,0),2)))</f>
        <v/>
      </c>
      <c r="HG80" t="str">
        <f>IF(HG79="","",IF($FI79="Y",0,INDEX(Capacity!$S$3:$T$258,MATCH(MOD(INDEX(Capacity!$V$3:$W$258,MATCH(INDEX($J79:$FE79,1,$FJ79),Capacity!$V$3:$V$258,0),2)+HG$9,255),Capacity!$S$3:$S$258,0),2)))</f>
        <v/>
      </c>
      <c r="HH80" t="str">
        <f>IF(HH79="","",IF($FI79="Y",0,INDEX(Capacity!$S$3:$T$258,MATCH(MOD(INDEX(Capacity!$V$3:$W$258,MATCH(INDEX($J79:$FE79,1,$FJ79),Capacity!$V$3:$V$258,0),2)+HH$9,255),Capacity!$S$3:$S$258,0),2)))</f>
        <v/>
      </c>
      <c r="HI80" t="str">
        <f>IF(HI79="","",IF($FI79="Y",0,INDEX(Capacity!$S$3:$T$258,MATCH(MOD(INDEX(Capacity!$V$3:$W$258,MATCH(INDEX($J79:$FE79,1,$FJ79),Capacity!$V$3:$V$258,0),2)+HI$9,255),Capacity!$S$3:$S$258,0),2)))</f>
        <v/>
      </c>
      <c r="HJ80" t="str">
        <f>IF(HJ79="","",IF($FI79="Y",0,INDEX(Capacity!$S$3:$T$258,MATCH(MOD(INDEX(Capacity!$V$3:$W$258,MATCH(INDEX($J79:$FE79,1,$FJ79),Capacity!$V$3:$V$258,0),2)+HJ$9,255),Capacity!$S$3:$S$258,0),2)))</f>
        <v/>
      </c>
      <c r="HK80" t="str">
        <f>IF(HK79="","",IF($FI79="Y",0,INDEX(Capacity!$S$3:$T$258,MATCH(MOD(INDEX(Capacity!$V$3:$W$258,MATCH(INDEX($J79:$FE79,1,$FJ79),Capacity!$V$3:$V$258,0),2)+HK$9,255),Capacity!$S$3:$S$258,0),2)))</f>
        <v/>
      </c>
      <c r="HL80" t="str">
        <f>IF(HL79="","",IF($FI79="Y",0,INDEX(Capacity!$S$3:$T$258,MATCH(MOD(INDEX(Capacity!$V$3:$W$258,MATCH(INDEX($J79:$FE79,1,$FJ79),Capacity!$V$3:$V$258,0),2)+HL$9,255),Capacity!$S$3:$S$258,0),2)))</f>
        <v/>
      </c>
      <c r="HM80" t="str">
        <f>IF(HM79="","",IF($FI79="Y",0,INDEX(Capacity!$S$3:$T$258,MATCH(MOD(INDEX(Capacity!$V$3:$W$258,MATCH(INDEX($J79:$FE79,1,$FJ79),Capacity!$V$3:$V$258,0),2)+HM$9,255),Capacity!$S$3:$S$258,0),2)))</f>
        <v/>
      </c>
      <c r="HN80" t="str">
        <f>IF(HN79="","",IF($FI79="Y",0,INDEX(Capacity!$S$3:$T$258,MATCH(MOD(INDEX(Capacity!$V$3:$W$258,MATCH(INDEX($J79:$FE79,1,$FJ79),Capacity!$V$3:$V$258,0),2)+HN$9,255),Capacity!$S$3:$S$258,0),2)))</f>
        <v/>
      </c>
      <c r="HO80" t="str">
        <f>IF(HO79="","",IF($FI79="Y",0,INDEX(Capacity!$S$3:$T$258,MATCH(MOD(INDEX(Capacity!$V$3:$W$258,MATCH(INDEX($J79:$FE79,1,$FJ79),Capacity!$V$3:$V$258,0),2)+HO$9,255),Capacity!$S$3:$S$258,0),2)))</f>
        <v/>
      </c>
      <c r="HP80" t="str">
        <f>IF(HP79="","",IF($FI79="Y",0,INDEX(Capacity!$S$3:$T$258,MATCH(MOD(INDEX(Capacity!$V$3:$W$258,MATCH(INDEX($J79:$FE79,1,$FJ79),Capacity!$V$3:$V$258,0),2)+HP$9,255),Capacity!$S$3:$S$258,0),2)))</f>
        <v/>
      </c>
      <c r="HQ80" t="str">
        <f>IF(HQ79="","",IF($FI79="Y",0,INDEX(Capacity!$S$3:$T$258,MATCH(MOD(INDEX(Capacity!$V$3:$W$258,MATCH(INDEX($J79:$FE79,1,$FJ79),Capacity!$V$3:$V$258,0),2)+HQ$9,255),Capacity!$S$3:$S$258,0),2)))</f>
        <v/>
      </c>
      <c r="HR80" t="str">
        <f>IF(HR79="","",IF($FI79="Y",0,INDEX(Capacity!$S$3:$T$258,MATCH(MOD(INDEX(Capacity!$V$3:$W$258,MATCH(INDEX($J79:$FE79,1,$FJ79),Capacity!$V$3:$V$258,0),2)+HR$9,255),Capacity!$S$3:$S$258,0),2)))</f>
        <v/>
      </c>
      <c r="HS80" t="str">
        <f>IF(HS79="","",IF($FI79="Y",0,INDEX(Capacity!$S$3:$T$258,MATCH(MOD(INDEX(Capacity!$V$3:$W$258,MATCH(INDEX($J79:$FE79,1,$FJ79),Capacity!$V$3:$V$258,0),2)+HS$9,255),Capacity!$S$3:$S$258,0),2)))</f>
        <v/>
      </c>
      <c r="HT80" t="str">
        <f>IF(HT79="","",IF($FI79="Y",0,INDEX(Capacity!$S$3:$T$258,MATCH(MOD(INDEX(Capacity!$V$3:$W$258,MATCH(INDEX($J79:$FE79,1,$FJ79),Capacity!$V$3:$V$258,0),2)+HT$9,255),Capacity!$S$3:$S$258,0),2)))</f>
        <v/>
      </c>
      <c r="HU80" t="str">
        <f>IF(HU79="","",IF($FI79="Y",0,INDEX(Capacity!$S$3:$T$258,MATCH(MOD(INDEX(Capacity!$V$3:$W$258,MATCH(INDEX($J79:$FE79,1,$FJ79),Capacity!$V$3:$V$258,0),2)+HU$9,255),Capacity!$S$3:$S$258,0),2)))</f>
        <v/>
      </c>
      <c r="HV80" t="str">
        <f>IF(HV79="","",IF($FI79="Y",0,INDEX(Capacity!$S$3:$T$258,MATCH(MOD(INDEX(Capacity!$V$3:$W$258,MATCH(INDEX($J79:$FE79,1,$FJ79),Capacity!$V$3:$V$258,0),2)+HV$9,255),Capacity!$S$3:$S$258,0),2)))</f>
        <v/>
      </c>
      <c r="HW80" t="str">
        <f>IF(HW79="","",IF($FI79="Y",0,INDEX(Capacity!$S$3:$T$258,MATCH(MOD(INDEX(Capacity!$V$3:$W$258,MATCH(INDEX($J79:$FE79,1,$FJ79),Capacity!$V$3:$V$258,0),2)+HW$9,255),Capacity!$S$3:$S$258,0),2)))</f>
        <v/>
      </c>
      <c r="HX80" t="str">
        <f>IF(HX79="","",IF($FI79="Y",0,INDEX(Capacity!$S$3:$T$258,MATCH(MOD(INDEX(Capacity!$V$3:$W$258,MATCH(INDEX($J79:$FE79,1,$FJ79),Capacity!$V$3:$V$258,0),2)+HX$9,255),Capacity!$S$3:$S$258,0),2)))</f>
        <v/>
      </c>
      <c r="HY80" t="str">
        <f>IF(HY79="","",IF($FI79="Y",0,INDEX(Capacity!$S$3:$T$258,MATCH(MOD(INDEX(Capacity!$V$3:$W$258,MATCH(INDEX($J79:$FE79,1,$FJ79),Capacity!$V$3:$V$258,0),2)+HY$9,255),Capacity!$S$3:$S$258,0),2)))</f>
        <v/>
      </c>
      <c r="HZ80" t="str">
        <f>IF(HZ79="","",IF($FI79="Y",0,INDEX(Capacity!$S$3:$T$258,MATCH(MOD(INDEX(Capacity!$V$3:$W$258,MATCH(INDEX($J79:$FE79,1,$FJ79),Capacity!$V$3:$V$258,0),2)+HZ$9,255),Capacity!$S$3:$S$258,0),2)))</f>
        <v/>
      </c>
      <c r="IA80" t="str">
        <f>IF(IA79="","",IF($FI79="Y",0,INDEX(Capacity!$S$3:$T$258,MATCH(MOD(INDEX(Capacity!$V$3:$W$258,MATCH(INDEX($J79:$FE79,1,$FJ79),Capacity!$V$3:$V$258,0),2)+IA$9,255),Capacity!$S$3:$S$258,0),2)))</f>
        <v/>
      </c>
      <c r="IB80" t="str">
        <f>IF(IB79="","",IF($FI79="Y",0,INDEX(Capacity!$S$3:$T$258,MATCH(MOD(INDEX(Capacity!$V$3:$W$258,MATCH(INDEX($J79:$FE79,1,$FJ79),Capacity!$V$3:$V$258,0),2)+IB$9,255),Capacity!$S$3:$S$258,0),2)))</f>
        <v/>
      </c>
      <c r="IC80" t="str">
        <f>IF(IC79="","",IF($FI79="Y",0,INDEX(Capacity!$S$3:$T$258,MATCH(MOD(INDEX(Capacity!$V$3:$W$258,MATCH(INDEX($J79:$FE79,1,$FJ79),Capacity!$V$3:$V$258,0),2)+IC$9,255),Capacity!$S$3:$S$258,0),2)))</f>
        <v/>
      </c>
      <c r="ID80" t="str">
        <f>IF(ID79="","",IF($FI79="Y",0,INDEX(Capacity!$S$3:$T$258,MATCH(MOD(INDEX(Capacity!$V$3:$W$258,MATCH(INDEX($J79:$FE79,1,$FJ79),Capacity!$V$3:$V$258,0),2)+ID$9,255),Capacity!$S$3:$S$258,0),2)))</f>
        <v/>
      </c>
      <c r="IE80" t="str">
        <f>IF(IE79="","",IF($FI79="Y",0,INDEX(Capacity!$S$3:$T$258,MATCH(MOD(INDEX(Capacity!$V$3:$W$258,MATCH(INDEX($J79:$FE79,1,$FJ79),Capacity!$V$3:$V$258,0),2)+IE$9,255),Capacity!$S$3:$S$258,0),2)))</f>
        <v/>
      </c>
      <c r="IF80" t="str">
        <f>IF(IF79="","",IF($FI79="Y",0,INDEX(Capacity!$S$3:$T$258,MATCH(MOD(INDEX(Capacity!$V$3:$W$258,MATCH(INDEX($J79:$FE79,1,$FJ79),Capacity!$V$3:$V$258,0),2)+IF$9,255),Capacity!$S$3:$S$258,0),2)))</f>
        <v/>
      </c>
      <c r="IG80" t="str">
        <f>IF(IG79="","",IF($FI79="Y",0,INDEX(Capacity!$S$3:$T$258,MATCH(MOD(INDEX(Capacity!$V$3:$W$258,MATCH(INDEX($J79:$FE79,1,$FJ79),Capacity!$V$3:$V$258,0),2)+IG$9,255),Capacity!$S$3:$S$258,0),2)))</f>
        <v/>
      </c>
      <c r="IH80" t="str">
        <f>IF(IH79="","",IF($FI79="Y",0,INDEX(Capacity!$S$3:$T$258,MATCH(MOD(INDEX(Capacity!$V$3:$W$258,MATCH(INDEX($J79:$FE79,1,$FJ79),Capacity!$V$3:$V$258,0),2)+IH$9,255),Capacity!$S$3:$S$258,0),2)))</f>
        <v/>
      </c>
      <c r="II80" t="str">
        <f>IF(II79="","",IF($FI79="Y",0,INDEX(Capacity!$S$3:$T$258,MATCH(MOD(INDEX(Capacity!$V$3:$W$258,MATCH(INDEX($J79:$FE79,1,$FJ79),Capacity!$V$3:$V$258,0),2)+II$9,255),Capacity!$S$3:$S$258,0),2)))</f>
        <v/>
      </c>
      <c r="IJ80" t="str">
        <f>IF(IJ79="","",IF($FI79="Y",0,INDEX(Capacity!$S$3:$T$258,MATCH(MOD(INDEX(Capacity!$V$3:$W$258,MATCH(INDEX($J79:$FE79,1,$FJ79),Capacity!$V$3:$V$258,0),2)+IJ$9,255),Capacity!$S$3:$S$258,0),2)))</f>
        <v/>
      </c>
      <c r="IK80" t="str">
        <f>IF(IK79="","",IF($FI79="Y",0,INDEX(Capacity!$S$3:$T$258,MATCH(MOD(INDEX(Capacity!$V$3:$W$258,MATCH(INDEX($J79:$FE79,1,$FJ79),Capacity!$V$3:$V$258,0),2)+IK$9,255),Capacity!$S$3:$S$258,0),2)))</f>
        <v/>
      </c>
      <c r="IL80" t="str">
        <f>IF(IL79="","",IF($FI79="Y",0,INDEX(Capacity!$S$3:$T$258,MATCH(MOD(INDEX(Capacity!$V$3:$W$258,MATCH(INDEX($J79:$FE79,1,$FJ79),Capacity!$V$3:$V$258,0),2)+IL$9,255),Capacity!$S$3:$S$258,0),2)))</f>
        <v/>
      </c>
      <c r="IM80" t="str">
        <f>IF(IM79="","",IF($FI79="Y",0,INDEX(Capacity!$S$3:$T$258,MATCH(MOD(INDEX(Capacity!$V$3:$W$258,MATCH(INDEX($J79:$FE79,1,$FJ79),Capacity!$V$3:$V$258,0),2)+IM$9,255),Capacity!$S$3:$S$258,0),2)))</f>
        <v/>
      </c>
      <c r="IN80" t="str">
        <f>IF(IN79="","",IF($FI79="Y",0,INDEX(Capacity!$S$3:$T$258,MATCH(MOD(INDEX(Capacity!$V$3:$W$258,MATCH(INDEX($J79:$FE79,1,$FJ79),Capacity!$V$3:$V$258,0),2)+IN$9,255),Capacity!$S$3:$S$258,0),2)))</f>
        <v/>
      </c>
      <c r="IO80" t="str">
        <f>IF(IO79="","",IF($FI79="Y",0,INDEX(Capacity!$S$3:$T$258,MATCH(MOD(INDEX(Capacity!$V$3:$W$258,MATCH(INDEX($J79:$FE79,1,$FJ79),Capacity!$V$3:$V$258,0),2)+IO$9,255),Capacity!$S$3:$S$258,0),2)))</f>
        <v/>
      </c>
      <c r="IP80" t="str">
        <f>IF(IP79="","",IF($FI79="Y",0,INDEX(Capacity!$S$3:$T$258,MATCH(MOD(INDEX(Capacity!$V$3:$W$258,MATCH(INDEX($J79:$FE79,1,$FJ79),Capacity!$V$3:$V$258,0),2)+IP$9,255),Capacity!$S$3:$S$258,0),2)))</f>
        <v/>
      </c>
      <c r="IQ80" t="str">
        <f>IF(IQ79="","",IF($FI79="Y",0,INDEX(Capacity!$S$3:$T$258,MATCH(MOD(INDEX(Capacity!$V$3:$W$258,MATCH(INDEX($J79:$FE79,1,$FJ79),Capacity!$V$3:$V$258,0),2)+IQ$9,255),Capacity!$S$3:$S$258,0),2)))</f>
        <v/>
      </c>
      <c r="IR80" t="str">
        <f>IF(IR79="","",IF($FI79="Y",0,INDEX(Capacity!$S$3:$T$258,MATCH(MOD(INDEX(Capacity!$V$3:$W$258,MATCH(INDEX($J79:$FE79,1,$FJ79),Capacity!$V$3:$V$258,0),2)+IR$9,255),Capacity!$S$3:$S$258,0),2)))</f>
        <v/>
      </c>
      <c r="IS80" t="str">
        <f>IF(IS79="","",IF($FI79="Y",0,INDEX(Capacity!$S$3:$T$258,MATCH(MOD(INDEX(Capacity!$V$3:$W$258,MATCH(INDEX($J79:$FE79,1,$FJ79),Capacity!$V$3:$V$258,0),2)+IS$9,255),Capacity!$S$3:$S$258,0),2)))</f>
        <v/>
      </c>
      <c r="IT80" t="str">
        <f>IF(IT79="","",IF($FI79="Y",0,INDEX(Capacity!$S$3:$T$258,MATCH(MOD(INDEX(Capacity!$V$3:$W$258,MATCH(INDEX($J79:$FE79,1,$FJ79),Capacity!$V$3:$V$258,0),2)+IT$9,255),Capacity!$S$3:$S$258,0),2)))</f>
        <v/>
      </c>
      <c r="IU80" t="str">
        <f>IF(IU79="","",IF($FI79="Y",0,INDEX(Capacity!$S$3:$T$258,MATCH(MOD(INDEX(Capacity!$V$3:$W$258,MATCH(INDEX($J79:$FE79,1,$FJ79),Capacity!$V$3:$V$258,0),2)+IU$9,255),Capacity!$S$3:$S$258,0),2)))</f>
        <v/>
      </c>
      <c r="IV80" t="str">
        <f>IF(IV79="","",IF($FI79="Y",0,INDEX(Capacity!$S$3:$T$258,MATCH(MOD(INDEX(Capacity!$V$3:$W$258,MATCH(INDEX($J79:$FE79,1,$FJ79),Capacity!$V$3:$V$258,0),2)+IV$9,255),Capacity!$S$3:$S$258,0),2)))</f>
        <v/>
      </c>
      <c r="IW80" t="str">
        <f>IF(IW79="","",IF($FI79="Y",0,INDEX(Capacity!$S$3:$T$258,MATCH(MOD(INDEX(Capacity!$V$3:$W$258,MATCH(INDEX($J79:$FE79,1,$FJ79),Capacity!$V$3:$V$258,0),2)+IW$9,255),Capacity!$S$3:$S$258,0),2)))</f>
        <v/>
      </c>
      <c r="IX80" t="str">
        <f>IF(IX79="","",IF($FI79="Y",0,INDEX(Capacity!$S$3:$T$258,MATCH(MOD(INDEX(Capacity!$V$3:$W$258,MATCH(INDEX($J79:$FE79,1,$FJ79),Capacity!$V$3:$V$258,0),2)+IX$9,255),Capacity!$S$3:$S$258,0),2)))</f>
        <v/>
      </c>
      <c r="IY80" t="str">
        <f>IF(IY79="","",IF($FI79="Y",0,INDEX(Capacity!$S$3:$T$258,MATCH(MOD(INDEX(Capacity!$V$3:$W$258,MATCH(INDEX($J79:$FE79,1,$FJ79),Capacity!$V$3:$V$258,0),2)+IY$9,255),Capacity!$S$3:$S$258,0),2)))</f>
        <v/>
      </c>
      <c r="IZ80" t="str">
        <f>IF(IZ79="","",IF($FI79="Y",0,INDEX(Capacity!$S$3:$T$258,MATCH(MOD(INDEX(Capacity!$V$3:$W$258,MATCH(INDEX($J79:$FE79,1,$FJ79),Capacity!$V$3:$V$258,0),2)+IZ$9,255),Capacity!$S$3:$S$258,0),2)))</f>
        <v/>
      </c>
      <c r="JA80" t="str">
        <f>IF(JA79="","",IF($FI79="Y",0,INDEX(Capacity!$S$3:$T$258,MATCH(MOD(INDEX(Capacity!$V$3:$W$258,MATCH(INDEX($J79:$FE79,1,$FJ79),Capacity!$V$3:$V$258,0),2)+JA$9,255),Capacity!$S$3:$S$258,0),2)))</f>
        <v/>
      </c>
      <c r="JB80" t="str">
        <f>IF(JB79="","",IF($FI79="Y",0,INDEX(Capacity!$S$3:$T$258,MATCH(MOD(INDEX(Capacity!$V$3:$W$258,MATCH(INDEX($J79:$FE79,1,$FJ79),Capacity!$V$3:$V$258,0),2)+JB$9,255),Capacity!$S$3:$S$258,0),2)))</f>
        <v/>
      </c>
      <c r="JC80" t="str">
        <f>IF(JC79="","",IF($FI79="Y",0,INDEX(Capacity!$S$3:$T$258,MATCH(MOD(INDEX(Capacity!$V$3:$W$258,MATCH(INDEX($J79:$FE79,1,$FJ79),Capacity!$V$3:$V$258,0),2)+JC$9,255),Capacity!$S$3:$S$258,0),2)))</f>
        <v/>
      </c>
      <c r="JD80" t="str">
        <f>IF(JD79="","",IF($FI79="Y",0,INDEX(Capacity!$S$3:$T$258,MATCH(MOD(INDEX(Capacity!$V$3:$W$258,MATCH(INDEX($J79:$FE79,1,$FJ79),Capacity!$V$3:$V$258,0),2)+JD$9,255),Capacity!$S$3:$S$258,0),2)))</f>
        <v/>
      </c>
      <c r="JE80" t="str">
        <f>IF(JE79="","",IF($FI79="Y",0,INDEX(Capacity!$S$3:$T$258,MATCH(MOD(INDEX(Capacity!$V$3:$W$258,MATCH(INDEX($J79:$FE79,1,$FJ79),Capacity!$V$3:$V$258,0),2)+JE$9,255),Capacity!$S$3:$S$258,0),2)))</f>
        <v/>
      </c>
      <c r="JF80" t="str">
        <f>IF(JF79="","",IF($FI79="Y",0,INDEX(Capacity!$S$3:$T$258,MATCH(MOD(INDEX(Capacity!$V$3:$W$258,MATCH(INDEX($J79:$FE79,1,$FJ79),Capacity!$V$3:$V$258,0),2)+JF$9,255),Capacity!$S$3:$S$258,0),2)))</f>
        <v/>
      </c>
      <c r="JG80" t="str">
        <f>IF(JG79="","",IF($FI79="Y",0,INDEX(Capacity!$S$3:$T$258,MATCH(MOD(INDEX(Capacity!$V$3:$W$258,MATCH(INDEX($J79:$FE79,1,$FJ79),Capacity!$V$3:$V$258,0),2)+JG$9,255),Capacity!$S$3:$S$258,0),2)))</f>
        <v/>
      </c>
      <c r="JH80" t="str">
        <f>IF(JH79="","",IF($FI79="Y",0,INDEX(Capacity!$S$3:$T$258,MATCH(MOD(INDEX(Capacity!$V$3:$W$258,MATCH(INDEX($J79:$FE79,1,$FJ79),Capacity!$V$3:$V$258,0),2)+JH$9,255),Capacity!$S$3:$S$258,0),2)))</f>
        <v/>
      </c>
      <c r="JI80" t="str">
        <f>IF(JI79="","",IF($FI79="Y",0,INDEX(Capacity!$S$3:$T$258,MATCH(MOD(INDEX(Capacity!$V$3:$W$258,MATCH(INDEX($J79:$FE79,1,$FJ79),Capacity!$V$3:$V$258,0),2)+JI$9,255),Capacity!$S$3:$S$258,0),2)))</f>
        <v/>
      </c>
      <c r="JJ80" t="str">
        <f>IF(JJ79="","",IF($FI79="Y",0,INDEX(Capacity!$S$3:$T$258,MATCH(MOD(INDEX(Capacity!$V$3:$W$258,MATCH(INDEX($J79:$FE79,1,$FJ79),Capacity!$V$3:$V$258,0),2)+JJ$9,255),Capacity!$S$3:$S$258,0),2)))</f>
        <v/>
      </c>
      <c r="JK80" t="str">
        <f>IF(JK79="","",IF($FI79="Y",0,INDEX(Capacity!$S$3:$T$258,MATCH(MOD(INDEX(Capacity!$V$3:$W$258,MATCH(INDEX($J79:$FE79,1,$FJ79),Capacity!$V$3:$V$258,0),2)+JK$9,255),Capacity!$S$3:$S$258,0),2)))</f>
        <v/>
      </c>
      <c r="JL80" t="str">
        <f>IF(JL79="","",IF($FI79="Y",0,INDEX(Capacity!$S$3:$T$258,MATCH(MOD(INDEX(Capacity!$V$3:$W$258,MATCH(INDEX($J79:$FE79,1,$FJ79),Capacity!$V$3:$V$258,0),2)+JL$9,255),Capacity!$S$3:$S$258,0),2)))</f>
        <v/>
      </c>
      <c r="JM80" t="str">
        <f>IF(JM79="","",IF($FI79="Y",0,INDEX(Capacity!$S$3:$T$258,MATCH(MOD(INDEX(Capacity!$V$3:$W$258,MATCH(INDEX($J79:$FE79,1,$FJ79),Capacity!$V$3:$V$258,0),2)+JM$9,255),Capacity!$S$3:$S$258,0),2)))</f>
        <v/>
      </c>
      <c r="JN80" t="str">
        <f>IF(JN79="","",IF($FI79="Y",0,INDEX(Capacity!$S$3:$T$258,MATCH(MOD(INDEX(Capacity!$V$3:$W$258,MATCH(INDEX($J79:$FE79,1,$FJ79),Capacity!$V$3:$V$258,0),2)+JN$9,255),Capacity!$S$3:$S$258,0),2)))</f>
        <v/>
      </c>
      <c r="JO80" t="str">
        <f>IF(JO79="","",IF($FI79="Y",0,INDEX(Capacity!$S$3:$T$258,MATCH(MOD(INDEX(Capacity!$V$3:$W$258,MATCH(INDEX($J79:$FE79,1,$FJ79),Capacity!$V$3:$V$258,0),2)+JO$9,255),Capacity!$S$3:$S$258,0),2)))</f>
        <v/>
      </c>
      <c r="JP80" t="str">
        <f>IF(JP79="","",IF($FI79="Y",0,INDEX(Capacity!$S$3:$T$258,MATCH(MOD(INDEX(Capacity!$V$3:$W$258,MATCH(INDEX($J79:$FE79,1,$FJ79),Capacity!$V$3:$V$258,0),2)+JP$9,255),Capacity!$S$3:$S$258,0),2)))</f>
        <v/>
      </c>
      <c r="JQ80" t="str">
        <f>IF(JQ79="","",IF($FI79="Y",0,INDEX(Capacity!$S$3:$T$258,MATCH(MOD(INDEX(Capacity!$V$3:$W$258,MATCH(INDEX($J79:$FE79,1,$FJ79),Capacity!$V$3:$V$258,0),2)+JQ$9,255),Capacity!$S$3:$S$258,0),2)))</f>
        <v/>
      </c>
      <c r="JR80" t="str">
        <f>IF(JR79="","",IF($FI79="Y",0,INDEX(Capacity!$S$3:$T$258,MATCH(MOD(INDEX(Capacity!$V$3:$W$258,MATCH(INDEX($J79:$FE79,1,$FJ79),Capacity!$V$3:$V$258,0),2)+JR$9,255),Capacity!$S$3:$S$258,0),2)))</f>
        <v/>
      </c>
      <c r="JS80" t="str">
        <f>IF(JS79="","",IF($FI79="Y",0,INDEX(Capacity!$S$3:$T$258,MATCH(MOD(INDEX(Capacity!$V$3:$W$258,MATCH(INDEX($J79:$FE79,1,$FJ79),Capacity!$V$3:$V$258,0),2)+JS$9,255),Capacity!$S$3:$S$258,0),2)))</f>
        <v/>
      </c>
      <c r="JT80" t="str">
        <f>IF(JT79="","",IF($FI79="Y",0,INDEX(Capacity!$S$3:$T$258,MATCH(MOD(INDEX(Capacity!$V$3:$W$258,MATCH(INDEX($J79:$FE79,1,$FJ79),Capacity!$V$3:$V$258,0),2)+JT$9,255),Capacity!$S$3:$S$258,0),2)))</f>
        <v/>
      </c>
      <c r="JU80" t="str">
        <f>IF(JU79="","",IF($FI79="Y",0,INDEX(Capacity!$S$3:$T$258,MATCH(MOD(INDEX(Capacity!$V$3:$W$258,MATCH(INDEX($J79:$FE79,1,$FJ79),Capacity!$V$3:$V$258,0),2)+JU$9,255),Capacity!$S$3:$S$258,0),2)))</f>
        <v/>
      </c>
      <c r="JV80" t="str">
        <f>IF(JV79="","",IF($FI79="Y",0,INDEX(Capacity!$S$3:$T$258,MATCH(MOD(INDEX(Capacity!$V$3:$W$258,MATCH(INDEX($J79:$FE79,1,$FJ79),Capacity!$V$3:$V$258,0),2)+JV$9,255),Capacity!$S$3:$S$258,0),2)))</f>
        <v/>
      </c>
      <c r="JW80" t="str">
        <f>IF(JW79="","",IF($FI79="Y",0,INDEX(Capacity!$S$3:$T$258,MATCH(MOD(INDEX(Capacity!$V$3:$W$258,MATCH(INDEX($J79:$FE79,1,$FJ79),Capacity!$V$3:$V$258,0),2)+JW$9,255),Capacity!$S$3:$S$258,0),2)))</f>
        <v/>
      </c>
      <c r="JX80" t="str">
        <f>IF(JX79="","",IF($FI79="Y",0,INDEX(Capacity!$S$3:$T$258,MATCH(MOD(INDEX(Capacity!$V$3:$W$258,MATCH(INDEX($J79:$FE79,1,$FJ79),Capacity!$V$3:$V$258,0),2)+JX$9,255),Capacity!$S$3:$S$258,0),2)))</f>
        <v/>
      </c>
      <c r="JY80" t="str">
        <f>IF(JY79="","",IF($FI79="Y",0,INDEX(Capacity!$S$3:$T$258,MATCH(MOD(INDEX(Capacity!$V$3:$W$258,MATCH(INDEX($J79:$FE79,1,$FJ79),Capacity!$V$3:$V$258,0),2)+JY$9,255),Capacity!$S$3:$S$258,0),2)))</f>
        <v/>
      </c>
      <c r="JZ80" t="str">
        <f>IF(JZ79="","",IF($FI79="Y",0,INDEX(Capacity!$S$3:$T$258,MATCH(MOD(INDEX(Capacity!$V$3:$W$258,MATCH(INDEX($J79:$FE79,1,$FJ79),Capacity!$V$3:$V$258,0),2)+JZ$9,255),Capacity!$S$3:$S$258,0),2)))</f>
        <v/>
      </c>
      <c r="KA80" t="str">
        <f>IF(KA79="","",IF($FI79="Y",0,INDEX(Capacity!$S$3:$T$258,MATCH(MOD(INDEX(Capacity!$V$3:$W$258,MATCH(INDEX($J79:$FE79,1,$FJ79),Capacity!$V$3:$V$258,0),2)+KA$9,255),Capacity!$S$3:$S$258,0),2)))</f>
        <v/>
      </c>
      <c r="KB80" t="str">
        <f>IF(KB79="","",IF($FI79="Y",0,INDEX(Capacity!$S$3:$T$258,MATCH(MOD(INDEX(Capacity!$V$3:$W$258,MATCH(INDEX($J79:$FE79,1,$FJ79),Capacity!$V$3:$V$258,0),2)+KB$9,255),Capacity!$S$3:$S$258,0),2)))</f>
        <v/>
      </c>
      <c r="KC80" t="str">
        <f>IF(KC79="","",IF($FI79="Y",0,INDEX(Capacity!$S$3:$T$258,MATCH(MOD(INDEX(Capacity!$V$3:$W$258,MATCH(INDEX($J79:$FE79,1,$FJ79),Capacity!$V$3:$V$258,0),2)+KC$9,255),Capacity!$S$3:$S$258,0),2)))</f>
        <v/>
      </c>
      <c r="KD80" t="str">
        <f>IF(KD79="","",IF($FI79="Y",0,INDEX(Capacity!$S$3:$T$258,MATCH(MOD(INDEX(Capacity!$V$3:$W$258,MATCH(INDEX($J79:$FE79,1,$FJ79),Capacity!$V$3:$V$258,0),2)+KD$9,255),Capacity!$S$3:$S$258,0),2)))</f>
        <v/>
      </c>
      <c r="KE80" t="str">
        <f>IF(KE79="","",IF($FI79="Y",0,INDEX(Capacity!$S$3:$T$258,MATCH(MOD(INDEX(Capacity!$V$3:$W$258,MATCH(INDEX($J79:$FE79,1,$FJ79),Capacity!$V$3:$V$258,0),2)+KE$9,255),Capacity!$S$3:$S$258,0),2)))</f>
        <v/>
      </c>
      <c r="KF80" t="str">
        <f>IF(KF79="","",IF($FI79="Y",0,INDEX(Capacity!$S$3:$T$258,MATCH(MOD(INDEX(Capacity!$V$3:$W$258,MATCH(INDEX($J79:$FE79,1,$FJ79),Capacity!$V$3:$V$258,0),2)+KF$9,255),Capacity!$S$3:$S$258,0),2)))</f>
        <v/>
      </c>
      <c r="KG80" t="str">
        <f>IF(KG79="","",IF($FI79="Y",0,INDEX(Capacity!$S$3:$T$258,MATCH(MOD(INDEX(Capacity!$V$3:$W$258,MATCH(INDEX($J79:$FE79,1,$FJ79),Capacity!$V$3:$V$258,0),2)+KG$9,255),Capacity!$S$3:$S$258,0),2)))</f>
        <v/>
      </c>
      <c r="KH80" t="str">
        <f>IF(KH79="","",IF($FI79="Y",0,INDEX(Capacity!$S$3:$T$258,MATCH(MOD(INDEX(Capacity!$V$3:$W$258,MATCH(INDEX($J79:$FE79,1,$FJ79),Capacity!$V$3:$V$258,0),2)+KH$9,255),Capacity!$S$3:$S$258,0),2)))</f>
        <v/>
      </c>
      <c r="KI80" t="str">
        <f>IF(KI79="","",IF($FI79="Y",0,INDEX(Capacity!$S$3:$T$258,MATCH(MOD(INDEX(Capacity!$V$3:$W$258,MATCH(INDEX($J79:$FE79,1,$FJ79),Capacity!$V$3:$V$258,0),2)+KI$9,255),Capacity!$S$3:$S$258,0),2)))</f>
        <v/>
      </c>
      <c r="KJ80" t="str">
        <f>IF(KJ79="","",IF($FI79="Y",0,INDEX(Capacity!$S$3:$T$258,MATCH(MOD(INDEX(Capacity!$V$3:$W$258,MATCH(INDEX($J79:$FE79,1,$FJ79),Capacity!$V$3:$V$258,0),2)+KJ$9,255),Capacity!$S$3:$S$258,0),2)))</f>
        <v/>
      </c>
      <c r="KK80" t="str">
        <f>IF(KK79="","",IF($FI79="Y",0,INDEX(Capacity!$S$3:$T$258,MATCH(MOD(INDEX(Capacity!$V$3:$W$258,MATCH(INDEX($J79:$FE79,1,$FJ79),Capacity!$V$3:$V$258,0),2)+KK$9,255),Capacity!$S$3:$S$258,0),2)))</f>
        <v/>
      </c>
      <c r="KL80" t="str">
        <f>IF(KL79="","",IF($FI79="Y",0,INDEX(Capacity!$S$3:$T$258,MATCH(MOD(INDEX(Capacity!$V$3:$W$258,MATCH(INDEX($J79:$FE79,1,$FJ79),Capacity!$V$3:$V$258,0),2)+KL$9,255),Capacity!$S$3:$S$258,0),2)))</f>
        <v/>
      </c>
      <c r="KM80" t="str">
        <f>IF(KM79="","",IF($FI79="Y",0,INDEX(Capacity!$S$3:$T$258,MATCH(MOD(INDEX(Capacity!$V$3:$W$258,MATCH(INDEX($J79:$FE79,1,$FJ79),Capacity!$V$3:$V$258,0),2)+KM$9,255),Capacity!$S$3:$S$258,0),2)))</f>
        <v/>
      </c>
      <c r="KN80" t="str">
        <f>IF(KN79="","",IF($FI79="Y",0,INDEX(Capacity!$S$3:$T$258,MATCH(MOD(INDEX(Capacity!$V$3:$W$258,MATCH(INDEX($J79:$FE79,1,$FJ79),Capacity!$V$3:$V$258,0),2)+KN$9,255),Capacity!$S$3:$S$258,0),2)))</f>
        <v/>
      </c>
      <c r="KO80" t="str">
        <f>IF(KO79="","",IF($FI79="Y",0,INDEX(Capacity!$S$3:$T$258,MATCH(MOD(INDEX(Capacity!$V$3:$W$258,MATCH(INDEX($J79:$FE79,1,$FJ79),Capacity!$V$3:$V$258,0),2)+KO$9,255),Capacity!$S$3:$S$258,0),2)))</f>
        <v/>
      </c>
      <c r="KP80" t="str">
        <f>IF(KP79="","",IF($FI79="Y",0,INDEX(Capacity!$S$3:$T$258,MATCH(MOD(INDEX(Capacity!$V$3:$W$258,MATCH(INDEX($J79:$FE79,1,$FJ79),Capacity!$V$3:$V$258,0),2)+KP$9,255),Capacity!$S$3:$S$258,0),2)))</f>
        <v/>
      </c>
      <c r="KQ80" t="str">
        <f>IF(KQ79="","",IF($FI79="Y",0,INDEX(Capacity!$S$3:$T$258,MATCH(MOD(INDEX(Capacity!$V$3:$W$258,MATCH(INDEX($J79:$FE79,1,$FJ79),Capacity!$V$3:$V$258,0),2)+KQ$9,255),Capacity!$S$3:$S$258,0),2)))</f>
        <v/>
      </c>
      <c r="KR80" t="str">
        <f>IF(KR79="","",IF($FI79="Y",0,INDEX(Capacity!$S$3:$T$258,MATCH(MOD(INDEX(Capacity!$V$3:$W$258,MATCH(INDEX($J79:$FE79,1,$FJ79),Capacity!$V$3:$V$258,0),2)+KR$9,255),Capacity!$S$3:$S$258,0),2)))</f>
        <v/>
      </c>
      <c r="KS80" t="str">
        <f>IF(KS79="","",IF($FI79="Y",0,INDEX(Capacity!$S$3:$T$258,MATCH(MOD(INDEX(Capacity!$V$3:$W$258,MATCH(INDEX($J79:$FE79,1,$FJ79),Capacity!$V$3:$V$258,0),2)+KS$9,255),Capacity!$S$3:$S$258,0),2)))</f>
        <v/>
      </c>
      <c r="KT80" t="str">
        <f>IF(KT79="","",IF($FI79="Y",0,INDEX(Capacity!$S$3:$T$258,MATCH(MOD(INDEX(Capacity!$V$3:$W$258,MATCH(INDEX($J79:$FE79,1,$FJ79),Capacity!$V$3:$V$258,0),2)+KT$9,255),Capacity!$S$3:$S$258,0),2)))</f>
        <v/>
      </c>
      <c r="KU80" t="str">
        <f>IF(KU79="","",IF($FI79="Y",0,INDEX(Capacity!$S$3:$T$258,MATCH(MOD(INDEX(Capacity!$V$3:$W$258,MATCH(INDEX($J79:$FE79,1,$FJ79),Capacity!$V$3:$V$258,0),2)+KU$9,255),Capacity!$S$3:$S$258,0),2)))</f>
        <v/>
      </c>
      <c r="KV80" t="str">
        <f>IF(KV79="","",IF($FI79="Y",0,INDEX(Capacity!$S$3:$T$258,MATCH(MOD(INDEX(Capacity!$V$3:$W$258,MATCH(INDEX($J79:$FE79,1,$FJ79),Capacity!$V$3:$V$258,0),2)+KV$9,255),Capacity!$S$3:$S$258,0),2)))</f>
        <v/>
      </c>
      <c r="KW80" t="str">
        <f>IF(KW79="","",IF($FI79="Y",0,INDEX(Capacity!$S$3:$T$258,MATCH(MOD(INDEX(Capacity!$V$3:$W$258,MATCH(INDEX($J79:$FE79,1,$FJ79),Capacity!$V$3:$V$258,0),2)+KW$9,255),Capacity!$S$3:$S$258,0),2)))</f>
        <v/>
      </c>
      <c r="KX80" t="str">
        <f>IF(KX79="","",IF($FI79="Y",0,INDEX(Capacity!$S$3:$T$258,MATCH(MOD(INDEX(Capacity!$V$3:$W$258,MATCH(INDEX($J79:$FE79,1,$FJ79),Capacity!$V$3:$V$258,0),2)+KX$9,255),Capacity!$S$3:$S$258,0),2)))</f>
        <v/>
      </c>
      <c r="KY80" t="str">
        <f>IF(KY79="","",IF($FI79="Y",0,INDEX(Capacity!$S$3:$T$258,MATCH(MOD(INDEX(Capacity!$V$3:$W$258,MATCH(INDEX($J79:$FE79,1,$FJ79),Capacity!$V$3:$V$258,0),2)+KY$9,255),Capacity!$S$3:$S$258,0),2)))</f>
        <v/>
      </c>
      <c r="KZ80" t="str">
        <f>IF(KZ79="","",IF($FI79="Y",0,INDEX(Capacity!$S$3:$T$258,MATCH(MOD(INDEX(Capacity!$V$3:$W$258,MATCH(INDEX($J79:$FE79,1,$FJ79),Capacity!$V$3:$V$258,0),2)+KZ$9,255),Capacity!$S$3:$S$258,0),2)))</f>
        <v/>
      </c>
      <c r="LA80" t="str">
        <f>IF(LA79="","",IF($FI79="Y",0,INDEX(Capacity!$S$3:$T$258,MATCH(MOD(INDEX(Capacity!$V$3:$W$258,MATCH(INDEX($J79:$FE79,1,$FJ79),Capacity!$V$3:$V$258,0),2)+LA$9,255),Capacity!$S$3:$S$258,0),2)))</f>
        <v/>
      </c>
      <c r="LB80" t="str">
        <f>IF(LB79="","",IF($FI79="Y",0,INDEX(Capacity!$S$3:$T$258,MATCH(MOD(INDEX(Capacity!$V$3:$W$258,MATCH(INDEX($J79:$FE79,1,$FJ79),Capacity!$V$3:$V$258,0),2)+LB$9,255),Capacity!$S$3:$S$258,0),2)))</f>
        <v/>
      </c>
      <c r="LC80" t="str">
        <f>IF(LC79="","",IF($FI79="Y",0,INDEX(Capacity!$S$3:$T$258,MATCH(MOD(INDEX(Capacity!$V$3:$W$258,MATCH(INDEX($J79:$FE79,1,$FJ79),Capacity!$V$3:$V$258,0),2)+LC$9,255),Capacity!$S$3:$S$258,0),2)))</f>
        <v/>
      </c>
      <c r="LD80" t="str">
        <f>IF(LD79="","",IF($FI79="Y",0,INDEX(Capacity!$S$3:$T$258,MATCH(MOD(INDEX(Capacity!$V$3:$W$258,MATCH(INDEX($J79:$FE79,1,$FJ79),Capacity!$V$3:$V$258,0),2)+LD$9,255),Capacity!$S$3:$S$258,0),2)))</f>
        <v/>
      </c>
      <c r="LE80" t="str">
        <f>IF(LE79="","",IF($FI79="Y",0,INDEX(Capacity!$S$3:$T$258,MATCH(MOD(INDEX(Capacity!$V$3:$W$258,MATCH(INDEX($J79:$FE79,1,$FJ79),Capacity!$V$3:$V$258,0),2)+LE$9,255),Capacity!$S$3:$S$258,0),2)))</f>
        <v/>
      </c>
      <c r="LF80" t="str">
        <f>IF(LF79="","",IF($FI79="Y",0,INDEX(Capacity!$S$3:$T$258,MATCH(MOD(INDEX(Capacity!$V$3:$W$258,MATCH(INDEX($J79:$FE79,1,$FJ79),Capacity!$V$3:$V$258,0),2)+LF$9,255),Capacity!$S$3:$S$258,0),2)))</f>
        <v/>
      </c>
      <c r="LG80" t="str">
        <f>IF(LG79="","",IF($FI79="Y",0,INDEX(Capacity!$S$3:$T$258,MATCH(MOD(INDEX(Capacity!$V$3:$W$258,MATCH(INDEX($J79:$FE79,1,$FJ79),Capacity!$V$3:$V$258,0),2)+LG$9,255),Capacity!$S$3:$S$258,0),2)))</f>
        <v/>
      </c>
      <c r="LH80" t="str">
        <f>IF(LH79="","",IF($FI79="Y",0,INDEX(Capacity!$S$3:$T$258,MATCH(MOD(INDEX(Capacity!$V$3:$W$258,MATCH(INDEX($J79:$FE79,1,$FJ79),Capacity!$V$3:$V$258,0),2)+LH$9,255),Capacity!$S$3:$S$258,0),2)))</f>
        <v/>
      </c>
    </row>
    <row r="81" spans="9:320" x14ac:dyDescent="0.25">
      <c r="I81" s="7">
        <f t="shared" si="79"/>
        <v>72</v>
      </c>
      <c r="J81" t="str">
        <f t="shared" si="70"/>
        <v/>
      </c>
      <c r="K81" t="str">
        <f t="shared" si="70"/>
        <v/>
      </c>
      <c r="L81" t="str">
        <f t="shared" si="70"/>
        <v/>
      </c>
      <c r="M81" t="str">
        <f t="shared" si="70"/>
        <v/>
      </c>
      <c r="N81" t="str">
        <f t="shared" si="70"/>
        <v/>
      </c>
      <c r="O81" t="str">
        <f t="shared" si="70"/>
        <v/>
      </c>
      <c r="P81" t="str">
        <f t="shared" si="70"/>
        <v/>
      </c>
      <c r="Q81" t="str">
        <f t="shared" si="70"/>
        <v/>
      </c>
      <c r="R81" t="str">
        <f t="shared" si="70"/>
        <v/>
      </c>
      <c r="S81" t="str">
        <f t="shared" si="70"/>
        <v/>
      </c>
      <c r="T81" t="str">
        <f t="shared" si="70"/>
        <v/>
      </c>
      <c r="U81" t="str">
        <f t="shared" si="70"/>
        <v/>
      </c>
      <c r="V81" t="str">
        <f t="shared" si="70"/>
        <v/>
      </c>
      <c r="W81" t="str">
        <f t="shared" si="70"/>
        <v/>
      </c>
      <c r="X81" t="str">
        <f t="shared" si="70"/>
        <v/>
      </c>
      <c r="Y81" t="str">
        <f t="shared" si="70"/>
        <v/>
      </c>
      <c r="Z81" t="str">
        <f t="shared" si="69"/>
        <v/>
      </c>
      <c r="AA81" t="str">
        <f t="shared" si="69"/>
        <v/>
      </c>
      <c r="AB81" t="str">
        <f t="shared" si="69"/>
        <v/>
      </c>
      <c r="AC81" t="str">
        <f t="shared" si="69"/>
        <v/>
      </c>
      <c r="AD81" t="str">
        <f t="shared" si="69"/>
        <v/>
      </c>
      <c r="AE81" t="str">
        <f t="shared" si="69"/>
        <v/>
      </c>
      <c r="AF81" t="str">
        <f t="shared" si="69"/>
        <v/>
      </c>
      <c r="AG81" t="str">
        <f t="shared" si="69"/>
        <v/>
      </c>
      <c r="AH81" t="str">
        <f t="shared" si="69"/>
        <v/>
      </c>
      <c r="AI81" t="str">
        <f t="shared" si="69"/>
        <v/>
      </c>
      <c r="AJ81" t="str">
        <f t="shared" si="69"/>
        <v/>
      </c>
      <c r="AK81" t="str">
        <f t="shared" si="69"/>
        <v/>
      </c>
      <c r="AL81" t="str">
        <f t="shared" si="69"/>
        <v/>
      </c>
      <c r="AM81" t="str">
        <f t="shared" si="69"/>
        <v/>
      </c>
      <c r="AN81" t="str">
        <f t="shared" si="69"/>
        <v/>
      </c>
      <c r="AO81" t="str">
        <f t="shared" si="69"/>
        <v/>
      </c>
      <c r="AP81" t="str">
        <f t="shared" si="72"/>
        <v/>
      </c>
      <c r="AQ81" t="str">
        <f t="shared" si="72"/>
        <v/>
      </c>
      <c r="AR81" t="str">
        <f t="shared" si="72"/>
        <v/>
      </c>
      <c r="AS81" t="str">
        <f t="shared" si="72"/>
        <v/>
      </c>
      <c r="AT81" t="str">
        <f t="shared" si="72"/>
        <v/>
      </c>
      <c r="AU81" t="str">
        <f t="shared" si="72"/>
        <v/>
      </c>
      <c r="AV81" t="str">
        <f t="shared" si="72"/>
        <v/>
      </c>
      <c r="AW81" t="str">
        <f t="shared" si="72"/>
        <v/>
      </c>
      <c r="AX81" t="str">
        <f t="shared" si="72"/>
        <v/>
      </c>
      <c r="AY81" t="str">
        <f t="shared" si="72"/>
        <v/>
      </c>
      <c r="AZ81" t="str">
        <f t="shared" si="72"/>
        <v/>
      </c>
      <c r="BA81" t="str">
        <f t="shared" si="72"/>
        <v/>
      </c>
      <c r="BB81" t="str">
        <f t="shared" si="72"/>
        <v/>
      </c>
      <c r="BC81" t="str">
        <f t="shared" si="72"/>
        <v/>
      </c>
      <c r="BD81" t="str">
        <f t="shared" si="72"/>
        <v/>
      </c>
      <c r="BE81" t="str">
        <f t="shared" si="72"/>
        <v/>
      </c>
      <c r="BF81" t="str">
        <f t="shared" si="81"/>
        <v/>
      </c>
      <c r="BG81" t="str">
        <f t="shared" si="81"/>
        <v/>
      </c>
      <c r="BH81" t="str">
        <f t="shared" si="81"/>
        <v/>
      </c>
      <c r="BI81" t="str">
        <f t="shared" si="81"/>
        <v/>
      </c>
      <c r="BJ81" t="str">
        <f t="shared" si="81"/>
        <v/>
      </c>
      <c r="BK81" t="str">
        <f t="shared" si="81"/>
        <v/>
      </c>
      <c r="BL81" t="str">
        <f t="shared" si="81"/>
        <v/>
      </c>
      <c r="BM81" t="str">
        <f t="shared" si="81"/>
        <v/>
      </c>
      <c r="BN81" t="str">
        <f t="shared" si="81"/>
        <v/>
      </c>
      <c r="BO81" t="str">
        <f t="shared" si="81"/>
        <v/>
      </c>
      <c r="BP81" t="str">
        <f t="shared" si="81"/>
        <v/>
      </c>
      <c r="BQ81" t="str">
        <f t="shared" si="81"/>
        <v/>
      </c>
      <c r="BR81" t="str">
        <f t="shared" si="81"/>
        <v/>
      </c>
      <c r="BS81" t="str">
        <f t="shared" si="81"/>
        <v/>
      </c>
      <c r="BT81" t="str">
        <f t="shared" si="81"/>
        <v/>
      </c>
      <c r="BU81" t="str">
        <f t="shared" si="75"/>
        <v/>
      </c>
      <c r="BV81" t="str">
        <f t="shared" si="75"/>
        <v/>
      </c>
      <c r="BW81" t="str">
        <f t="shared" si="75"/>
        <v/>
      </c>
      <c r="BX81" t="str">
        <f t="shared" si="75"/>
        <v/>
      </c>
      <c r="BY81" t="str">
        <f t="shared" si="75"/>
        <v/>
      </c>
      <c r="BZ81" t="str">
        <f t="shared" si="75"/>
        <v/>
      </c>
      <c r="CA81" t="str">
        <f t="shared" si="75"/>
        <v/>
      </c>
      <c r="CB81" t="str">
        <f t="shared" si="75"/>
        <v/>
      </c>
      <c r="CC81">
        <f t="shared" si="75"/>
        <v>0</v>
      </c>
      <c r="CD81">
        <f t="shared" si="75"/>
        <v>28</v>
      </c>
      <c r="CE81">
        <f t="shared" si="75"/>
        <v>227</v>
      </c>
      <c r="CF81">
        <f t="shared" si="75"/>
        <v>16</v>
      </c>
      <c r="CG81">
        <f t="shared" si="75"/>
        <v>169</v>
      </c>
      <c r="CH81">
        <f t="shared" si="75"/>
        <v>109</v>
      </c>
      <c r="CI81">
        <f t="shared" si="75"/>
        <v>65</v>
      </c>
      <c r="CJ81">
        <f t="shared" si="75"/>
        <v>83</v>
      </c>
      <c r="CK81">
        <f t="shared" si="83"/>
        <v>223</v>
      </c>
      <c r="CL81">
        <f t="shared" si="82"/>
        <v>84</v>
      </c>
      <c r="CM81">
        <f t="shared" si="82"/>
        <v>174</v>
      </c>
      <c r="CN81">
        <f t="shared" si="82"/>
        <v>0</v>
      </c>
      <c r="CO81">
        <f t="shared" si="82"/>
        <v>0</v>
      </c>
      <c r="CP81">
        <f t="shared" si="82"/>
        <v>0</v>
      </c>
      <c r="CQ81">
        <f t="shared" si="82"/>
        <v>0</v>
      </c>
      <c r="CR81">
        <f t="shared" si="82"/>
        <v>0</v>
      </c>
      <c r="CS81">
        <f t="shared" si="82"/>
        <v>0</v>
      </c>
      <c r="CT81">
        <f t="shared" si="82"/>
        <v>0</v>
      </c>
      <c r="CU81">
        <f t="shared" si="82"/>
        <v>0</v>
      </c>
      <c r="CV81">
        <f t="shared" si="82"/>
        <v>0</v>
      </c>
      <c r="CW81">
        <f t="shared" si="82"/>
        <v>0</v>
      </c>
      <c r="CX81">
        <f t="shared" si="82"/>
        <v>0</v>
      </c>
      <c r="CY81">
        <f t="shared" si="82"/>
        <v>0</v>
      </c>
      <c r="CZ81">
        <f t="shared" si="82"/>
        <v>0</v>
      </c>
      <c r="DA81">
        <f t="shared" si="71"/>
        <v>0</v>
      </c>
      <c r="DB81">
        <f t="shared" si="71"/>
        <v>0</v>
      </c>
      <c r="DC81">
        <f t="shared" si="71"/>
        <v>0</v>
      </c>
      <c r="DD81">
        <f t="shared" si="71"/>
        <v>0</v>
      </c>
      <c r="DE81">
        <f t="shared" si="71"/>
        <v>0</v>
      </c>
      <c r="DF81">
        <f t="shared" si="71"/>
        <v>0</v>
      </c>
      <c r="DG81">
        <f t="shared" si="71"/>
        <v>0</v>
      </c>
      <c r="DH81">
        <f t="shared" si="71"/>
        <v>0</v>
      </c>
      <c r="DI81">
        <f t="shared" si="71"/>
        <v>0</v>
      </c>
      <c r="DJ81">
        <f t="shared" si="71"/>
        <v>0</v>
      </c>
      <c r="DK81">
        <f t="shared" si="71"/>
        <v>0</v>
      </c>
      <c r="DL81">
        <f t="shared" si="71"/>
        <v>0</v>
      </c>
      <c r="DM81">
        <f t="shared" si="71"/>
        <v>0</v>
      </c>
      <c r="DN81">
        <f t="shared" si="71"/>
        <v>0</v>
      </c>
      <c r="DO81">
        <f t="shared" si="71"/>
        <v>0</v>
      </c>
      <c r="DP81">
        <f t="shared" si="71"/>
        <v>0</v>
      </c>
      <c r="DQ81">
        <f t="shared" si="84"/>
        <v>0</v>
      </c>
      <c r="DR81">
        <f t="shared" si="84"/>
        <v>0</v>
      </c>
      <c r="DS81">
        <f t="shared" si="84"/>
        <v>0</v>
      </c>
      <c r="DT81">
        <f t="shared" si="84"/>
        <v>0</v>
      </c>
      <c r="DU81">
        <f t="shared" si="84"/>
        <v>0</v>
      </c>
      <c r="DV81">
        <f t="shared" si="84"/>
        <v>0</v>
      </c>
      <c r="DW81">
        <f t="shared" si="84"/>
        <v>0</v>
      </c>
      <c r="DX81">
        <f t="shared" si="84"/>
        <v>0</v>
      </c>
      <c r="DY81">
        <f t="shared" si="76"/>
        <v>0</v>
      </c>
      <c r="DZ81">
        <f t="shared" si="76"/>
        <v>0</v>
      </c>
      <c r="EA81">
        <f t="shared" si="76"/>
        <v>0</v>
      </c>
      <c r="EB81">
        <f t="shared" si="76"/>
        <v>0</v>
      </c>
      <c r="EC81">
        <f t="shared" si="76"/>
        <v>0</v>
      </c>
      <c r="ED81">
        <f t="shared" si="76"/>
        <v>0</v>
      </c>
      <c r="EE81">
        <f t="shared" si="76"/>
        <v>0</v>
      </c>
      <c r="EF81">
        <f t="shared" si="76"/>
        <v>0</v>
      </c>
      <c r="EG81">
        <f t="shared" si="76"/>
        <v>0</v>
      </c>
      <c r="EH81">
        <f t="shared" si="76"/>
        <v>0</v>
      </c>
      <c r="EI81">
        <f t="shared" si="76"/>
        <v>0</v>
      </c>
      <c r="EJ81">
        <f t="shared" si="74"/>
        <v>0</v>
      </c>
      <c r="EK81">
        <f t="shared" si="74"/>
        <v>0</v>
      </c>
      <c r="EL81">
        <f t="shared" si="74"/>
        <v>0</v>
      </c>
      <c r="EM81">
        <f t="shared" si="74"/>
        <v>0</v>
      </c>
      <c r="EN81">
        <f t="shared" si="74"/>
        <v>0</v>
      </c>
      <c r="EO81">
        <f t="shared" si="74"/>
        <v>0</v>
      </c>
      <c r="EP81">
        <f t="shared" si="74"/>
        <v>0</v>
      </c>
      <c r="EQ81">
        <f t="shared" si="74"/>
        <v>0</v>
      </c>
      <c r="ER81">
        <f t="shared" si="74"/>
        <v>0</v>
      </c>
      <c r="ES81">
        <f t="shared" si="74"/>
        <v>0</v>
      </c>
      <c r="ET81">
        <f t="shared" si="74"/>
        <v>0</v>
      </c>
      <c r="EU81">
        <f t="shared" si="74"/>
        <v>0</v>
      </c>
      <c r="EV81">
        <f t="shared" si="74"/>
        <v>0</v>
      </c>
      <c r="EW81">
        <f t="shared" si="73"/>
        <v>0</v>
      </c>
      <c r="EX81">
        <f t="shared" si="73"/>
        <v>0</v>
      </c>
      <c r="EY81">
        <f t="shared" si="73"/>
        <v>0</v>
      </c>
      <c r="EZ81">
        <f t="shared" si="73"/>
        <v>0</v>
      </c>
      <c r="FA81">
        <f t="shared" si="73"/>
        <v>0</v>
      </c>
      <c r="FB81">
        <f t="shared" si="73"/>
        <v>0</v>
      </c>
      <c r="FC81">
        <f t="shared" si="73"/>
        <v>0</v>
      </c>
      <c r="FD81">
        <f t="shared" si="73"/>
        <v>0</v>
      </c>
      <c r="FE81">
        <f t="shared" si="73"/>
        <v>0</v>
      </c>
      <c r="FG81" s="48" t="str">
        <f t="shared" si="80"/>
        <v/>
      </c>
      <c r="FI81" s="1" t="str">
        <f t="shared" si="77"/>
        <v/>
      </c>
      <c r="FJ81">
        <f t="shared" si="78"/>
        <v>73</v>
      </c>
      <c r="FK81">
        <f>FM8-FJ80+1</f>
        <v>-28</v>
      </c>
      <c r="FM81">
        <f>IF(FM80="","",IF($FI80="Y",0,INDEX(Capacity!$S$3:$T$258,MATCH(MOD(INDEX(Capacity!$V$3:$W$258,MATCH(INDEX($J80:$FE80,1,$FJ80),Capacity!$V$3:$V$258,0),2)+FM$9,255),Capacity!$S$3:$S$258,0),2)))</f>
        <v>77</v>
      </c>
      <c r="FN81">
        <f>IF(FN80="","",IF($FI80="Y",0,INDEX(Capacity!$S$3:$T$258,MATCH(MOD(INDEX(Capacity!$V$3:$W$258,MATCH(INDEX($J80:$FE80,1,$FJ80),Capacity!$V$3:$V$258,0),2)+FN$9,255),Capacity!$S$3:$S$258,0),2)))</f>
        <v>21</v>
      </c>
      <c r="FO81">
        <f>IF(FO80="","",IF($FI80="Y",0,INDEX(Capacity!$S$3:$T$258,MATCH(MOD(INDEX(Capacity!$V$3:$W$258,MATCH(INDEX($J80:$FE80,1,$FJ80),Capacity!$V$3:$V$258,0),2)+FO$9,255),Capacity!$S$3:$S$258,0),2)))</f>
        <v>121</v>
      </c>
      <c r="FP81">
        <f>IF(FP80="","",IF($FI80="Y",0,INDEX(Capacity!$S$3:$T$258,MATCH(MOD(INDEX(Capacity!$V$3:$W$258,MATCH(INDEX($J80:$FE80,1,$FJ80),Capacity!$V$3:$V$258,0),2)+FP$9,255),Capacity!$S$3:$S$258,0),2)))</f>
        <v>65</v>
      </c>
      <c r="FQ81">
        <f>IF(FQ80="","",IF($FI80="Y",0,INDEX(Capacity!$S$3:$T$258,MATCH(MOD(INDEX(Capacity!$V$3:$W$258,MATCH(INDEX($J80:$FE80,1,$FJ80),Capacity!$V$3:$V$258,0),2)+FQ$9,255),Capacity!$S$3:$S$258,0),2)))</f>
        <v>83</v>
      </c>
      <c r="FR81">
        <f>IF(FR80="","",IF($FI80="Y",0,INDEX(Capacity!$S$3:$T$258,MATCH(MOD(INDEX(Capacity!$V$3:$W$258,MATCH(INDEX($J80:$FE80,1,$FJ80),Capacity!$V$3:$V$258,0),2)+FR$9,255),Capacity!$S$3:$S$258,0),2)))</f>
        <v>29</v>
      </c>
      <c r="FS81">
        <f>IF(FS80="","",IF($FI80="Y",0,INDEX(Capacity!$S$3:$T$258,MATCH(MOD(INDEX(Capacity!$V$3:$W$258,MATCH(INDEX($J80:$FE80,1,$FJ80),Capacity!$V$3:$V$258,0),2)+FS$9,255),Capacity!$S$3:$S$258,0),2)))</f>
        <v>239</v>
      </c>
      <c r="FT81">
        <f>IF(FT80="","",IF($FI80="Y",0,INDEX(Capacity!$S$3:$T$258,MATCH(MOD(INDEX(Capacity!$V$3:$W$258,MATCH(INDEX($J80:$FE80,1,$FJ80),Capacity!$V$3:$V$258,0),2)+FT$9,255),Capacity!$S$3:$S$258,0),2)))</f>
        <v>162</v>
      </c>
      <c r="FU81">
        <f>IF(FU80="","",IF($FI80="Y",0,INDEX(Capacity!$S$3:$T$258,MATCH(MOD(INDEX(Capacity!$V$3:$W$258,MATCH(INDEX($J80:$FE80,1,$FJ80),Capacity!$V$3:$V$258,0),2)+FU$9,255),Capacity!$S$3:$S$258,0),2)))</f>
        <v>22</v>
      </c>
      <c r="FV81">
        <f>IF(FV80="","",IF($FI80="Y",0,INDEX(Capacity!$S$3:$T$258,MATCH(MOD(INDEX(Capacity!$V$3:$W$258,MATCH(INDEX($J80:$FE80,1,$FJ80),Capacity!$V$3:$V$258,0),2)+FV$9,255),Capacity!$S$3:$S$258,0),2)))</f>
        <v>219</v>
      </c>
      <c r="FW81">
        <f>IF(FW80="","",IF($FI80="Y",0,INDEX(Capacity!$S$3:$T$258,MATCH(MOD(INDEX(Capacity!$V$3:$W$258,MATCH(INDEX($J80:$FE80,1,$FJ80),Capacity!$V$3:$V$258,0),2)+FW$9,255),Capacity!$S$3:$S$258,0),2)))</f>
        <v>174</v>
      </c>
      <c r="FX81" t="str">
        <f>IF(FX80="","",IF($FI80="Y",0,INDEX(Capacity!$S$3:$T$258,MATCH(MOD(INDEX(Capacity!$V$3:$W$258,MATCH(INDEX($J80:$FE80,1,$FJ80),Capacity!$V$3:$V$258,0),2)+FX$9,255),Capacity!$S$3:$S$258,0),2)))</f>
        <v/>
      </c>
      <c r="FY81" t="str">
        <f>IF(FY80="","",IF($FI80="Y",0,INDEX(Capacity!$S$3:$T$258,MATCH(MOD(INDEX(Capacity!$V$3:$W$258,MATCH(INDEX($J80:$FE80,1,$FJ80),Capacity!$V$3:$V$258,0),2)+FY$9,255),Capacity!$S$3:$S$258,0),2)))</f>
        <v/>
      </c>
      <c r="FZ81" t="str">
        <f>IF(FZ80="","",IF($FI80="Y",0,INDEX(Capacity!$S$3:$T$258,MATCH(MOD(INDEX(Capacity!$V$3:$W$258,MATCH(INDEX($J80:$FE80,1,$FJ80),Capacity!$V$3:$V$258,0),2)+FZ$9,255),Capacity!$S$3:$S$258,0),2)))</f>
        <v/>
      </c>
      <c r="GA81" t="str">
        <f>IF(GA80="","",IF($FI80="Y",0,INDEX(Capacity!$S$3:$T$258,MATCH(MOD(INDEX(Capacity!$V$3:$W$258,MATCH(INDEX($J80:$FE80,1,$FJ80),Capacity!$V$3:$V$258,0),2)+GA$9,255),Capacity!$S$3:$S$258,0),2)))</f>
        <v/>
      </c>
      <c r="GB81" t="str">
        <f>IF(GB80="","",IF($FI80="Y",0,INDEX(Capacity!$S$3:$T$258,MATCH(MOD(INDEX(Capacity!$V$3:$W$258,MATCH(INDEX($J80:$FE80,1,$FJ80),Capacity!$V$3:$V$258,0),2)+GB$9,255),Capacity!$S$3:$S$258,0),2)))</f>
        <v/>
      </c>
      <c r="GC81" t="str">
        <f>IF(GC80="","",IF($FI80="Y",0,INDEX(Capacity!$S$3:$T$258,MATCH(MOD(INDEX(Capacity!$V$3:$W$258,MATCH(INDEX($J80:$FE80,1,$FJ80),Capacity!$V$3:$V$258,0),2)+GC$9,255),Capacity!$S$3:$S$258,0),2)))</f>
        <v/>
      </c>
      <c r="GD81" t="str">
        <f>IF(GD80="","",IF($FI80="Y",0,INDEX(Capacity!$S$3:$T$258,MATCH(MOD(INDEX(Capacity!$V$3:$W$258,MATCH(INDEX($J80:$FE80,1,$FJ80),Capacity!$V$3:$V$258,0),2)+GD$9,255),Capacity!$S$3:$S$258,0),2)))</f>
        <v/>
      </c>
      <c r="GE81" t="str">
        <f>IF(GE80="","",IF($FI80="Y",0,INDEX(Capacity!$S$3:$T$258,MATCH(MOD(INDEX(Capacity!$V$3:$W$258,MATCH(INDEX($J80:$FE80,1,$FJ80),Capacity!$V$3:$V$258,0),2)+GE$9,255),Capacity!$S$3:$S$258,0),2)))</f>
        <v/>
      </c>
      <c r="GF81" t="str">
        <f>IF(GF80="","",IF($FI80="Y",0,INDEX(Capacity!$S$3:$T$258,MATCH(MOD(INDEX(Capacity!$V$3:$W$258,MATCH(INDEX($J80:$FE80,1,$FJ80),Capacity!$V$3:$V$258,0),2)+GF$9,255),Capacity!$S$3:$S$258,0),2)))</f>
        <v/>
      </c>
      <c r="GG81" t="str">
        <f>IF(GG80="","",IF($FI80="Y",0,INDEX(Capacity!$S$3:$T$258,MATCH(MOD(INDEX(Capacity!$V$3:$W$258,MATCH(INDEX($J80:$FE80,1,$FJ80),Capacity!$V$3:$V$258,0),2)+GG$9,255),Capacity!$S$3:$S$258,0),2)))</f>
        <v/>
      </c>
      <c r="GH81" t="str">
        <f>IF(GH80="","",IF($FI80="Y",0,INDEX(Capacity!$S$3:$T$258,MATCH(MOD(INDEX(Capacity!$V$3:$W$258,MATCH(INDEX($J80:$FE80,1,$FJ80),Capacity!$V$3:$V$258,0),2)+GH$9,255),Capacity!$S$3:$S$258,0),2)))</f>
        <v/>
      </c>
      <c r="GI81" t="str">
        <f>IF(GI80="","",IF($FI80="Y",0,INDEX(Capacity!$S$3:$T$258,MATCH(MOD(INDEX(Capacity!$V$3:$W$258,MATCH(INDEX($J80:$FE80,1,$FJ80),Capacity!$V$3:$V$258,0),2)+GI$9,255),Capacity!$S$3:$S$258,0),2)))</f>
        <v/>
      </c>
      <c r="GJ81" t="str">
        <f>IF(GJ80="","",IF($FI80="Y",0,INDEX(Capacity!$S$3:$T$258,MATCH(MOD(INDEX(Capacity!$V$3:$W$258,MATCH(INDEX($J80:$FE80,1,$FJ80),Capacity!$V$3:$V$258,0),2)+GJ$9,255),Capacity!$S$3:$S$258,0),2)))</f>
        <v/>
      </c>
      <c r="GK81" t="str">
        <f>IF(GK80="","",IF($FI80="Y",0,INDEX(Capacity!$S$3:$T$258,MATCH(MOD(INDEX(Capacity!$V$3:$W$258,MATCH(INDEX($J80:$FE80,1,$FJ80),Capacity!$V$3:$V$258,0),2)+GK$9,255),Capacity!$S$3:$S$258,0),2)))</f>
        <v/>
      </c>
      <c r="GL81" t="str">
        <f>IF(GL80="","",IF($FI80="Y",0,INDEX(Capacity!$S$3:$T$258,MATCH(MOD(INDEX(Capacity!$V$3:$W$258,MATCH(INDEX($J80:$FE80,1,$FJ80),Capacity!$V$3:$V$258,0),2)+GL$9,255),Capacity!$S$3:$S$258,0),2)))</f>
        <v/>
      </c>
      <c r="GM81" t="str">
        <f>IF(GM80="","",IF($FI80="Y",0,INDEX(Capacity!$S$3:$T$258,MATCH(MOD(INDEX(Capacity!$V$3:$W$258,MATCH(INDEX($J80:$FE80,1,$FJ80),Capacity!$V$3:$V$258,0),2)+GM$9,255),Capacity!$S$3:$S$258,0),2)))</f>
        <v/>
      </c>
      <c r="GN81" t="str">
        <f>IF(GN80="","",IF($FI80="Y",0,INDEX(Capacity!$S$3:$T$258,MATCH(MOD(INDEX(Capacity!$V$3:$W$258,MATCH(INDEX($J80:$FE80,1,$FJ80),Capacity!$V$3:$V$258,0),2)+GN$9,255),Capacity!$S$3:$S$258,0),2)))</f>
        <v/>
      </c>
      <c r="GO81" t="str">
        <f>IF(GO80="","",IF($FI80="Y",0,INDEX(Capacity!$S$3:$T$258,MATCH(MOD(INDEX(Capacity!$V$3:$W$258,MATCH(INDEX($J80:$FE80,1,$FJ80),Capacity!$V$3:$V$258,0),2)+GO$9,255),Capacity!$S$3:$S$258,0),2)))</f>
        <v/>
      </c>
      <c r="GP81" t="str">
        <f>IF(GP80="","",IF($FI80="Y",0,INDEX(Capacity!$S$3:$T$258,MATCH(MOD(INDEX(Capacity!$V$3:$W$258,MATCH(INDEX($J80:$FE80,1,$FJ80),Capacity!$V$3:$V$258,0),2)+GP$9,255),Capacity!$S$3:$S$258,0),2)))</f>
        <v/>
      </c>
      <c r="GQ81" t="str">
        <f>IF(GQ80="","",IF($FI80="Y",0,INDEX(Capacity!$S$3:$T$258,MATCH(MOD(INDEX(Capacity!$V$3:$W$258,MATCH(INDEX($J80:$FE80,1,$FJ80),Capacity!$V$3:$V$258,0),2)+GQ$9,255),Capacity!$S$3:$S$258,0),2)))</f>
        <v/>
      </c>
      <c r="GR81" t="str">
        <f>IF(GR80="","",IF($FI80="Y",0,INDEX(Capacity!$S$3:$T$258,MATCH(MOD(INDEX(Capacity!$V$3:$W$258,MATCH(INDEX($J80:$FE80,1,$FJ80),Capacity!$V$3:$V$258,0),2)+GR$9,255),Capacity!$S$3:$S$258,0),2)))</f>
        <v/>
      </c>
      <c r="GS81" t="str">
        <f>IF(GS80="","",IF($FI80="Y",0,INDEX(Capacity!$S$3:$T$258,MATCH(MOD(INDEX(Capacity!$V$3:$W$258,MATCH(INDEX($J80:$FE80,1,$FJ80),Capacity!$V$3:$V$258,0),2)+GS$9,255),Capacity!$S$3:$S$258,0),2)))</f>
        <v/>
      </c>
      <c r="GT81" t="str">
        <f>IF(GT80="","",IF($FI80="Y",0,INDEX(Capacity!$S$3:$T$258,MATCH(MOD(INDEX(Capacity!$V$3:$W$258,MATCH(INDEX($J80:$FE80,1,$FJ80),Capacity!$V$3:$V$258,0),2)+GT$9,255),Capacity!$S$3:$S$258,0),2)))</f>
        <v/>
      </c>
      <c r="GU81" t="str">
        <f>IF(GU80="","",IF($FI80="Y",0,INDEX(Capacity!$S$3:$T$258,MATCH(MOD(INDEX(Capacity!$V$3:$W$258,MATCH(INDEX($J80:$FE80,1,$FJ80),Capacity!$V$3:$V$258,0),2)+GU$9,255),Capacity!$S$3:$S$258,0),2)))</f>
        <v/>
      </c>
      <c r="GV81" t="str">
        <f>IF(GV80="","",IF($FI80="Y",0,INDEX(Capacity!$S$3:$T$258,MATCH(MOD(INDEX(Capacity!$V$3:$W$258,MATCH(INDEX($J80:$FE80,1,$FJ80),Capacity!$V$3:$V$258,0),2)+GV$9,255),Capacity!$S$3:$S$258,0),2)))</f>
        <v/>
      </c>
      <c r="GW81" t="str">
        <f>IF(GW80="","",IF($FI80="Y",0,INDEX(Capacity!$S$3:$T$258,MATCH(MOD(INDEX(Capacity!$V$3:$W$258,MATCH(INDEX($J80:$FE80,1,$FJ80),Capacity!$V$3:$V$258,0),2)+GW$9,255),Capacity!$S$3:$S$258,0),2)))</f>
        <v/>
      </c>
      <c r="GX81" t="str">
        <f>IF(GX80="","",IF($FI80="Y",0,INDEX(Capacity!$S$3:$T$258,MATCH(MOD(INDEX(Capacity!$V$3:$W$258,MATCH(INDEX($J80:$FE80,1,$FJ80),Capacity!$V$3:$V$258,0),2)+GX$9,255),Capacity!$S$3:$S$258,0),2)))</f>
        <v/>
      </c>
      <c r="GY81" t="str">
        <f>IF(GY80="","",IF($FI80="Y",0,INDEX(Capacity!$S$3:$T$258,MATCH(MOD(INDEX(Capacity!$V$3:$W$258,MATCH(INDEX($J80:$FE80,1,$FJ80),Capacity!$V$3:$V$258,0),2)+GY$9,255),Capacity!$S$3:$S$258,0),2)))</f>
        <v/>
      </c>
      <c r="GZ81" t="str">
        <f>IF(GZ80="","",IF($FI80="Y",0,INDEX(Capacity!$S$3:$T$258,MATCH(MOD(INDEX(Capacity!$V$3:$W$258,MATCH(INDEX($J80:$FE80,1,$FJ80),Capacity!$V$3:$V$258,0),2)+GZ$9,255),Capacity!$S$3:$S$258,0),2)))</f>
        <v/>
      </c>
      <c r="HA81" t="str">
        <f>IF(HA80="","",IF($FI80="Y",0,INDEX(Capacity!$S$3:$T$258,MATCH(MOD(INDEX(Capacity!$V$3:$W$258,MATCH(INDEX($J80:$FE80,1,$FJ80),Capacity!$V$3:$V$258,0),2)+HA$9,255),Capacity!$S$3:$S$258,0),2)))</f>
        <v/>
      </c>
      <c r="HB81" t="str">
        <f>IF(HB80="","",IF($FI80="Y",0,INDEX(Capacity!$S$3:$T$258,MATCH(MOD(INDEX(Capacity!$V$3:$W$258,MATCH(INDEX($J80:$FE80,1,$FJ80),Capacity!$V$3:$V$258,0),2)+HB$9,255),Capacity!$S$3:$S$258,0),2)))</f>
        <v/>
      </c>
      <c r="HC81" t="str">
        <f>IF(HC80="","",IF($FI80="Y",0,INDEX(Capacity!$S$3:$T$258,MATCH(MOD(INDEX(Capacity!$V$3:$W$258,MATCH(INDEX($J80:$FE80,1,$FJ80),Capacity!$V$3:$V$258,0),2)+HC$9,255),Capacity!$S$3:$S$258,0),2)))</f>
        <v/>
      </c>
      <c r="HD81" t="str">
        <f>IF(HD80="","",IF($FI80="Y",0,INDEX(Capacity!$S$3:$T$258,MATCH(MOD(INDEX(Capacity!$V$3:$W$258,MATCH(INDEX($J80:$FE80,1,$FJ80),Capacity!$V$3:$V$258,0),2)+HD$9,255),Capacity!$S$3:$S$258,0),2)))</f>
        <v/>
      </c>
      <c r="HE81" t="str">
        <f>IF(HE80="","",IF($FI80="Y",0,INDEX(Capacity!$S$3:$T$258,MATCH(MOD(INDEX(Capacity!$V$3:$W$258,MATCH(INDEX($J80:$FE80,1,$FJ80),Capacity!$V$3:$V$258,0),2)+HE$9,255),Capacity!$S$3:$S$258,0),2)))</f>
        <v/>
      </c>
      <c r="HF81" t="str">
        <f>IF(HF80="","",IF($FI80="Y",0,INDEX(Capacity!$S$3:$T$258,MATCH(MOD(INDEX(Capacity!$V$3:$W$258,MATCH(INDEX($J80:$FE80,1,$FJ80),Capacity!$V$3:$V$258,0),2)+HF$9,255),Capacity!$S$3:$S$258,0),2)))</f>
        <v/>
      </c>
      <c r="HG81" t="str">
        <f>IF(HG80="","",IF($FI80="Y",0,INDEX(Capacity!$S$3:$T$258,MATCH(MOD(INDEX(Capacity!$V$3:$W$258,MATCH(INDEX($J80:$FE80,1,$FJ80),Capacity!$V$3:$V$258,0),2)+HG$9,255),Capacity!$S$3:$S$258,0),2)))</f>
        <v/>
      </c>
      <c r="HH81" t="str">
        <f>IF(HH80="","",IF($FI80="Y",0,INDEX(Capacity!$S$3:$T$258,MATCH(MOD(INDEX(Capacity!$V$3:$W$258,MATCH(INDEX($J80:$FE80,1,$FJ80),Capacity!$V$3:$V$258,0),2)+HH$9,255),Capacity!$S$3:$S$258,0),2)))</f>
        <v/>
      </c>
      <c r="HI81" t="str">
        <f>IF(HI80="","",IF($FI80="Y",0,INDEX(Capacity!$S$3:$T$258,MATCH(MOD(INDEX(Capacity!$V$3:$W$258,MATCH(INDEX($J80:$FE80,1,$FJ80),Capacity!$V$3:$V$258,0),2)+HI$9,255),Capacity!$S$3:$S$258,0),2)))</f>
        <v/>
      </c>
      <c r="HJ81" t="str">
        <f>IF(HJ80="","",IF($FI80="Y",0,INDEX(Capacity!$S$3:$T$258,MATCH(MOD(INDEX(Capacity!$V$3:$W$258,MATCH(INDEX($J80:$FE80,1,$FJ80),Capacity!$V$3:$V$258,0),2)+HJ$9,255),Capacity!$S$3:$S$258,0),2)))</f>
        <v/>
      </c>
      <c r="HK81" t="str">
        <f>IF(HK80="","",IF($FI80="Y",0,INDEX(Capacity!$S$3:$T$258,MATCH(MOD(INDEX(Capacity!$V$3:$W$258,MATCH(INDEX($J80:$FE80,1,$FJ80),Capacity!$V$3:$V$258,0),2)+HK$9,255),Capacity!$S$3:$S$258,0),2)))</f>
        <v/>
      </c>
      <c r="HL81" t="str">
        <f>IF(HL80="","",IF($FI80="Y",0,INDEX(Capacity!$S$3:$T$258,MATCH(MOD(INDEX(Capacity!$V$3:$W$258,MATCH(INDEX($J80:$FE80,1,$FJ80),Capacity!$V$3:$V$258,0),2)+HL$9,255),Capacity!$S$3:$S$258,0),2)))</f>
        <v/>
      </c>
      <c r="HM81" t="str">
        <f>IF(HM80="","",IF($FI80="Y",0,INDEX(Capacity!$S$3:$T$258,MATCH(MOD(INDEX(Capacity!$V$3:$W$258,MATCH(INDEX($J80:$FE80,1,$FJ80),Capacity!$V$3:$V$258,0),2)+HM$9,255),Capacity!$S$3:$S$258,0),2)))</f>
        <v/>
      </c>
      <c r="HN81" t="str">
        <f>IF(HN80="","",IF($FI80="Y",0,INDEX(Capacity!$S$3:$T$258,MATCH(MOD(INDEX(Capacity!$V$3:$W$258,MATCH(INDEX($J80:$FE80,1,$FJ80),Capacity!$V$3:$V$258,0),2)+HN$9,255),Capacity!$S$3:$S$258,0),2)))</f>
        <v/>
      </c>
      <c r="HO81" t="str">
        <f>IF(HO80="","",IF($FI80="Y",0,INDEX(Capacity!$S$3:$T$258,MATCH(MOD(INDEX(Capacity!$V$3:$W$258,MATCH(INDEX($J80:$FE80,1,$FJ80),Capacity!$V$3:$V$258,0),2)+HO$9,255),Capacity!$S$3:$S$258,0),2)))</f>
        <v/>
      </c>
      <c r="HP81" t="str">
        <f>IF(HP80="","",IF($FI80="Y",0,INDEX(Capacity!$S$3:$T$258,MATCH(MOD(INDEX(Capacity!$V$3:$W$258,MATCH(INDEX($J80:$FE80,1,$FJ80),Capacity!$V$3:$V$258,0),2)+HP$9,255),Capacity!$S$3:$S$258,0),2)))</f>
        <v/>
      </c>
      <c r="HQ81" t="str">
        <f>IF(HQ80="","",IF($FI80="Y",0,INDEX(Capacity!$S$3:$T$258,MATCH(MOD(INDEX(Capacity!$V$3:$W$258,MATCH(INDEX($J80:$FE80,1,$FJ80),Capacity!$V$3:$V$258,0),2)+HQ$9,255),Capacity!$S$3:$S$258,0),2)))</f>
        <v/>
      </c>
      <c r="HR81" t="str">
        <f>IF(HR80="","",IF($FI80="Y",0,INDEX(Capacity!$S$3:$T$258,MATCH(MOD(INDEX(Capacity!$V$3:$W$258,MATCH(INDEX($J80:$FE80,1,$FJ80),Capacity!$V$3:$V$258,0),2)+HR$9,255),Capacity!$S$3:$S$258,0),2)))</f>
        <v/>
      </c>
      <c r="HS81" t="str">
        <f>IF(HS80="","",IF($FI80="Y",0,INDEX(Capacity!$S$3:$T$258,MATCH(MOD(INDEX(Capacity!$V$3:$W$258,MATCH(INDEX($J80:$FE80,1,$FJ80),Capacity!$V$3:$V$258,0),2)+HS$9,255),Capacity!$S$3:$S$258,0),2)))</f>
        <v/>
      </c>
      <c r="HT81" t="str">
        <f>IF(HT80="","",IF($FI80="Y",0,INDEX(Capacity!$S$3:$T$258,MATCH(MOD(INDEX(Capacity!$V$3:$W$258,MATCH(INDEX($J80:$FE80,1,$FJ80),Capacity!$V$3:$V$258,0),2)+HT$9,255),Capacity!$S$3:$S$258,0),2)))</f>
        <v/>
      </c>
      <c r="HU81" t="str">
        <f>IF(HU80="","",IF($FI80="Y",0,INDEX(Capacity!$S$3:$T$258,MATCH(MOD(INDEX(Capacity!$V$3:$W$258,MATCH(INDEX($J80:$FE80,1,$FJ80),Capacity!$V$3:$V$258,0),2)+HU$9,255),Capacity!$S$3:$S$258,0),2)))</f>
        <v/>
      </c>
      <c r="HV81" t="str">
        <f>IF(HV80="","",IF($FI80="Y",0,INDEX(Capacity!$S$3:$T$258,MATCH(MOD(INDEX(Capacity!$V$3:$W$258,MATCH(INDEX($J80:$FE80,1,$FJ80),Capacity!$V$3:$V$258,0),2)+HV$9,255),Capacity!$S$3:$S$258,0),2)))</f>
        <v/>
      </c>
      <c r="HW81" t="str">
        <f>IF(HW80="","",IF($FI80="Y",0,INDEX(Capacity!$S$3:$T$258,MATCH(MOD(INDEX(Capacity!$V$3:$W$258,MATCH(INDEX($J80:$FE80,1,$FJ80),Capacity!$V$3:$V$258,0),2)+HW$9,255),Capacity!$S$3:$S$258,0),2)))</f>
        <v/>
      </c>
      <c r="HX81" t="str">
        <f>IF(HX80="","",IF($FI80="Y",0,INDEX(Capacity!$S$3:$T$258,MATCH(MOD(INDEX(Capacity!$V$3:$W$258,MATCH(INDEX($J80:$FE80,1,$FJ80),Capacity!$V$3:$V$258,0),2)+HX$9,255),Capacity!$S$3:$S$258,0),2)))</f>
        <v/>
      </c>
      <c r="HY81" t="str">
        <f>IF(HY80="","",IF($FI80="Y",0,INDEX(Capacity!$S$3:$T$258,MATCH(MOD(INDEX(Capacity!$V$3:$W$258,MATCH(INDEX($J80:$FE80,1,$FJ80),Capacity!$V$3:$V$258,0),2)+HY$9,255),Capacity!$S$3:$S$258,0),2)))</f>
        <v/>
      </c>
      <c r="HZ81" t="str">
        <f>IF(HZ80="","",IF($FI80="Y",0,INDEX(Capacity!$S$3:$T$258,MATCH(MOD(INDEX(Capacity!$V$3:$W$258,MATCH(INDEX($J80:$FE80,1,$FJ80),Capacity!$V$3:$V$258,0),2)+HZ$9,255),Capacity!$S$3:$S$258,0),2)))</f>
        <v/>
      </c>
      <c r="IA81" t="str">
        <f>IF(IA80="","",IF($FI80="Y",0,INDEX(Capacity!$S$3:$T$258,MATCH(MOD(INDEX(Capacity!$V$3:$W$258,MATCH(INDEX($J80:$FE80,1,$FJ80),Capacity!$V$3:$V$258,0),2)+IA$9,255),Capacity!$S$3:$S$258,0),2)))</f>
        <v/>
      </c>
      <c r="IB81" t="str">
        <f>IF(IB80="","",IF($FI80="Y",0,INDEX(Capacity!$S$3:$T$258,MATCH(MOD(INDEX(Capacity!$V$3:$W$258,MATCH(INDEX($J80:$FE80,1,$FJ80),Capacity!$V$3:$V$258,0),2)+IB$9,255),Capacity!$S$3:$S$258,0),2)))</f>
        <v/>
      </c>
      <c r="IC81" t="str">
        <f>IF(IC80="","",IF($FI80="Y",0,INDEX(Capacity!$S$3:$T$258,MATCH(MOD(INDEX(Capacity!$V$3:$W$258,MATCH(INDEX($J80:$FE80,1,$FJ80),Capacity!$V$3:$V$258,0),2)+IC$9,255),Capacity!$S$3:$S$258,0),2)))</f>
        <v/>
      </c>
      <c r="ID81" t="str">
        <f>IF(ID80="","",IF($FI80="Y",0,INDEX(Capacity!$S$3:$T$258,MATCH(MOD(INDEX(Capacity!$V$3:$W$258,MATCH(INDEX($J80:$FE80,1,$FJ80),Capacity!$V$3:$V$258,0),2)+ID$9,255),Capacity!$S$3:$S$258,0),2)))</f>
        <v/>
      </c>
      <c r="IE81" t="str">
        <f>IF(IE80="","",IF($FI80="Y",0,INDEX(Capacity!$S$3:$T$258,MATCH(MOD(INDEX(Capacity!$V$3:$W$258,MATCH(INDEX($J80:$FE80,1,$FJ80),Capacity!$V$3:$V$258,0),2)+IE$9,255),Capacity!$S$3:$S$258,0),2)))</f>
        <v/>
      </c>
      <c r="IF81" t="str">
        <f>IF(IF80="","",IF($FI80="Y",0,INDEX(Capacity!$S$3:$T$258,MATCH(MOD(INDEX(Capacity!$V$3:$W$258,MATCH(INDEX($J80:$FE80,1,$FJ80),Capacity!$V$3:$V$258,0),2)+IF$9,255),Capacity!$S$3:$S$258,0),2)))</f>
        <v/>
      </c>
      <c r="IG81" t="str">
        <f>IF(IG80="","",IF($FI80="Y",0,INDEX(Capacity!$S$3:$T$258,MATCH(MOD(INDEX(Capacity!$V$3:$W$258,MATCH(INDEX($J80:$FE80,1,$FJ80),Capacity!$V$3:$V$258,0),2)+IG$9,255),Capacity!$S$3:$S$258,0),2)))</f>
        <v/>
      </c>
      <c r="IH81" t="str">
        <f>IF(IH80="","",IF($FI80="Y",0,INDEX(Capacity!$S$3:$T$258,MATCH(MOD(INDEX(Capacity!$V$3:$W$258,MATCH(INDEX($J80:$FE80,1,$FJ80),Capacity!$V$3:$V$258,0),2)+IH$9,255),Capacity!$S$3:$S$258,0),2)))</f>
        <v/>
      </c>
      <c r="II81" t="str">
        <f>IF(II80="","",IF($FI80="Y",0,INDEX(Capacity!$S$3:$T$258,MATCH(MOD(INDEX(Capacity!$V$3:$W$258,MATCH(INDEX($J80:$FE80,1,$FJ80),Capacity!$V$3:$V$258,0),2)+II$9,255),Capacity!$S$3:$S$258,0),2)))</f>
        <v/>
      </c>
      <c r="IJ81" t="str">
        <f>IF(IJ80="","",IF($FI80="Y",0,INDEX(Capacity!$S$3:$T$258,MATCH(MOD(INDEX(Capacity!$V$3:$W$258,MATCH(INDEX($J80:$FE80,1,$FJ80),Capacity!$V$3:$V$258,0),2)+IJ$9,255),Capacity!$S$3:$S$258,0),2)))</f>
        <v/>
      </c>
      <c r="IK81" t="str">
        <f>IF(IK80="","",IF($FI80="Y",0,INDEX(Capacity!$S$3:$T$258,MATCH(MOD(INDEX(Capacity!$V$3:$W$258,MATCH(INDEX($J80:$FE80,1,$FJ80),Capacity!$V$3:$V$258,0),2)+IK$9,255),Capacity!$S$3:$S$258,0),2)))</f>
        <v/>
      </c>
      <c r="IL81" t="str">
        <f>IF(IL80="","",IF($FI80="Y",0,INDEX(Capacity!$S$3:$T$258,MATCH(MOD(INDEX(Capacity!$V$3:$W$258,MATCH(INDEX($J80:$FE80,1,$FJ80),Capacity!$V$3:$V$258,0),2)+IL$9,255),Capacity!$S$3:$S$258,0),2)))</f>
        <v/>
      </c>
      <c r="IM81" t="str">
        <f>IF(IM80="","",IF($FI80="Y",0,INDEX(Capacity!$S$3:$T$258,MATCH(MOD(INDEX(Capacity!$V$3:$W$258,MATCH(INDEX($J80:$FE80,1,$FJ80),Capacity!$V$3:$V$258,0),2)+IM$9,255),Capacity!$S$3:$S$258,0),2)))</f>
        <v/>
      </c>
      <c r="IN81" t="str">
        <f>IF(IN80="","",IF($FI80="Y",0,INDEX(Capacity!$S$3:$T$258,MATCH(MOD(INDEX(Capacity!$V$3:$W$258,MATCH(INDEX($J80:$FE80,1,$FJ80),Capacity!$V$3:$V$258,0),2)+IN$9,255),Capacity!$S$3:$S$258,0),2)))</f>
        <v/>
      </c>
      <c r="IO81" t="str">
        <f>IF(IO80="","",IF($FI80="Y",0,INDEX(Capacity!$S$3:$T$258,MATCH(MOD(INDEX(Capacity!$V$3:$W$258,MATCH(INDEX($J80:$FE80,1,$FJ80),Capacity!$V$3:$V$258,0),2)+IO$9,255),Capacity!$S$3:$S$258,0),2)))</f>
        <v/>
      </c>
      <c r="IP81" t="str">
        <f>IF(IP80="","",IF($FI80="Y",0,INDEX(Capacity!$S$3:$T$258,MATCH(MOD(INDEX(Capacity!$V$3:$W$258,MATCH(INDEX($J80:$FE80,1,$FJ80),Capacity!$V$3:$V$258,0),2)+IP$9,255),Capacity!$S$3:$S$258,0),2)))</f>
        <v/>
      </c>
      <c r="IQ81" t="str">
        <f>IF(IQ80="","",IF($FI80="Y",0,INDEX(Capacity!$S$3:$T$258,MATCH(MOD(INDEX(Capacity!$V$3:$W$258,MATCH(INDEX($J80:$FE80,1,$FJ80),Capacity!$V$3:$V$258,0),2)+IQ$9,255),Capacity!$S$3:$S$258,0),2)))</f>
        <v/>
      </c>
      <c r="IR81" t="str">
        <f>IF(IR80="","",IF($FI80="Y",0,INDEX(Capacity!$S$3:$T$258,MATCH(MOD(INDEX(Capacity!$V$3:$W$258,MATCH(INDEX($J80:$FE80,1,$FJ80),Capacity!$V$3:$V$258,0),2)+IR$9,255),Capacity!$S$3:$S$258,0),2)))</f>
        <v/>
      </c>
      <c r="IS81" t="str">
        <f>IF(IS80="","",IF($FI80="Y",0,INDEX(Capacity!$S$3:$T$258,MATCH(MOD(INDEX(Capacity!$V$3:$W$258,MATCH(INDEX($J80:$FE80,1,$FJ80),Capacity!$V$3:$V$258,0),2)+IS$9,255),Capacity!$S$3:$S$258,0),2)))</f>
        <v/>
      </c>
      <c r="IT81" t="str">
        <f>IF(IT80="","",IF($FI80="Y",0,INDEX(Capacity!$S$3:$T$258,MATCH(MOD(INDEX(Capacity!$V$3:$W$258,MATCH(INDEX($J80:$FE80,1,$FJ80),Capacity!$V$3:$V$258,0),2)+IT$9,255),Capacity!$S$3:$S$258,0),2)))</f>
        <v/>
      </c>
      <c r="IU81" t="str">
        <f>IF(IU80="","",IF($FI80="Y",0,INDEX(Capacity!$S$3:$T$258,MATCH(MOD(INDEX(Capacity!$V$3:$W$258,MATCH(INDEX($J80:$FE80,1,$FJ80),Capacity!$V$3:$V$258,0),2)+IU$9,255),Capacity!$S$3:$S$258,0),2)))</f>
        <v/>
      </c>
      <c r="IV81" t="str">
        <f>IF(IV80="","",IF($FI80="Y",0,INDEX(Capacity!$S$3:$T$258,MATCH(MOD(INDEX(Capacity!$V$3:$W$258,MATCH(INDEX($J80:$FE80,1,$FJ80),Capacity!$V$3:$V$258,0),2)+IV$9,255),Capacity!$S$3:$S$258,0),2)))</f>
        <v/>
      </c>
      <c r="IW81" t="str">
        <f>IF(IW80="","",IF($FI80="Y",0,INDEX(Capacity!$S$3:$T$258,MATCH(MOD(INDEX(Capacity!$V$3:$W$258,MATCH(INDEX($J80:$FE80,1,$FJ80),Capacity!$V$3:$V$258,0),2)+IW$9,255),Capacity!$S$3:$S$258,0),2)))</f>
        <v/>
      </c>
      <c r="IX81" t="str">
        <f>IF(IX80="","",IF($FI80="Y",0,INDEX(Capacity!$S$3:$T$258,MATCH(MOD(INDEX(Capacity!$V$3:$W$258,MATCH(INDEX($J80:$FE80,1,$FJ80),Capacity!$V$3:$V$258,0),2)+IX$9,255),Capacity!$S$3:$S$258,0),2)))</f>
        <v/>
      </c>
      <c r="IY81" t="str">
        <f>IF(IY80="","",IF($FI80="Y",0,INDEX(Capacity!$S$3:$T$258,MATCH(MOD(INDEX(Capacity!$V$3:$W$258,MATCH(INDEX($J80:$FE80,1,$FJ80),Capacity!$V$3:$V$258,0),2)+IY$9,255),Capacity!$S$3:$S$258,0),2)))</f>
        <v/>
      </c>
      <c r="IZ81" t="str">
        <f>IF(IZ80="","",IF($FI80="Y",0,INDEX(Capacity!$S$3:$T$258,MATCH(MOD(INDEX(Capacity!$V$3:$W$258,MATCH(INDEX($J80:$FE80,1,$FJ80),Capacity!$V$3:$V$258,0),2)+IZ$9,255),Capacity!$S$3:$S$258,0),2)))</f>
        <v/>
      </c>
      <c r="JA81" t="str">
        <f>IF(JA80="","",IF($FI80="Y",0,INDEX(Capacity!$S$3:$T$258,MATCH(MOD(INDEX(Capacity!$V$3:$W$258,MATCH(INDEX($J80:$FE80,1,$FJ80),Capacity!$V$3:$V$258,0),2)+JA$9,255),Capacity!$S$3:$S$258,0),2)))</f>
        <v/>
      </c>
      <c r="JB81" t="str">
        <f>IF(JB80="","",IF($FI80="Y",0,INDEX(Capacity!$S$3:$T$258,MATCH(MOD(INDEX(Capacity!$V$3:$W$258,MATCH(INDEX($J80:$FE80,1,$FJ80),Capacity!$V$3:$V$258,0),2)+JB$9,255),Capacity!$S$3:$S$258,0),2)))</f>
        <v/>
      </c>
      <c r="JC81" t="str">
        <f>IF(JC80="","",IF($FI80="Y",0,INDEX(Capacity!$S$3:$T$258,MATCH(MOD(INDEX(Capacity!$V$3:$W$258,MATCH(INDEX($J80:$FE80,1,$FJ80),Capacity!$V$3:$V$258,0),2)+JC$9,255),Capacity!$S$3:$S$258,0),2)))</f>
        <v/>
      </c>
      <c r="JD81" t="str">
        <f>IF(JD80="","",IF($FI80="Y",0,INDEX(Capacity!$S$3:$T$258,MATCH(MOD(INDEX(Capacity!$V$3:$W$258,MATCH(INDEX($J80:$FE80,1,$FJ80),Capacity!$V$3:$V$258,0),2)+JD$9,255),Capacity!$S$3:$S$258,0),2)))</f>
        <v/>
      </c>
      <c r="JE81" t="str">
        <f>IF(JE80="","",IF($FI80="Y",0,INDEX(Capacity!$S$3:$T$258,MATCH(MOD(INDEX(Capacity!$V$3:$W$258,MATCH(INDEX($J80:$FE80,1,$FJ80),Capacity!$V$3:$V$258,0),2)+JE$9,255),Capacity!$S$3:$S$258,0),2)))</f>
        <v/>
      </c>
      <c r="JF81" t="str">
        <f>IF(JF80="","",IF($FI80="Y",0,INDEX(Capacity!$S$3:$T$258,MATCH(MOD(INDEX(Capacity!$V$3:$W$258,MATCH(INDEX($J80:$FE80,1,$FJ80),Capacity!$V$3:$V$258,0),2)+JF$9,255),Capacity!$S$3:$S$258,0),2)))</f>
        <v/>
      </c>
      <c r="JG81" t="str">
        <f>IF(JG80="","",IF($FI80="Y",0,INDEX(Capacity!$S$3:$T$258,MATCH(MOD(INDEX(Capacity!$V$3:$W$258,MATCH(INDEX($J80:$FE80,1,$FJ80),Capacity!$V$3:$V$258,0),2)+JG$9,255),Capacity!$S$3:$S$258,0),2)))</f>
        <v/>
      </c>
      <c r="JH81" t="str">
        <f>IF(JH80="","",IF($FI80="Y",0,INDEX(Capacity!$S$3:$T$258,MATCH(MOD(INDEX(Capacity!$V$3:$W$258,MATCH(INDEX($J80:$FE80,1,$FJ80),Capacity!$V$3:$V$258,0),2)+JH$9,255),Capacity!$S$3:$S$258,0),2)))</f>
        <v/>
      </c>
      <c r="JI81" t="str">
        <f>IF(JI80="","",IF($FI80="Y",0,INDEX(Capacity!$S$3:$T$258,MATCH(MOD(INDEX(Capacity!$V$3:$W$258,MATCH(INDEX($J80:$FE80,1,$FJ80),Capacity!$V$3:$V$258,0),2)+JI$9,255),Capacity!$S$3:$S$258,0),2)))</f>
        <v/>
      </c>
      <c r="JJ81" t="str">
        <f>IF(JJ80="","",IF($FI80="Y",0,INDEX(Capacity!$S$3:$T$258,MATCH(MOD(INDEX(Capacity!$V$3:$W$258,MATCH(INDEX($J80:$FE80,1,$FJ80),Capacity!$V$3:$V$258,0),2)+JJ$9,255),Capacity!$S$3:$S$258,0),2)))</f>
        <v/>
      </c>
      <c r="JK81" t="str">
        <f>IF(JK80="","",IF($FI80="Y",0,INDEX(Capacity!$S$3:$T$258,MATCH(MOD(INDEX(Capacity!$V$3:$W$258,MATCH(INDEX($J80:$FE80,1,$FJ80),Capacity!$V$3:$V$258,0),2)+JK$9,255),Capacity!$S$3:$S$258,0),2)))</f>
        <v/>
      </c>
      <c r="JL81" t="str">
        <f>IF(JL80="","",IF($FI80="Y",0,INDEX(Capacity!$S$3:$T$258,MATCH(MOD(INDEX(Capacity!$V$3:$W$258,MATCH(INDEX($J80:$FE80,1,$FJ80),Capacity!$V$3:$V$258,0),2)+JL$9,255),Capacity!$S$3:$S$258,0),2)))</f>
        <v/>
      </c>
      <c r="JM81" t="str">
        <f>IF(JM80="","",IF($FI80="Y",0,INDEX(Capacity!$S$3:$T$258,MATCH(MOD(INDEX(Capacity!$V$3:$W$258,MATCH(INDEX($J80:$FE80,1,$FJ80),Capacity!$V$3:$V$258,0),2)+JM$9,255),Capacity!$S$3:$S$258,0),2)))</f>
        <v/>
      </c>
      <c r="JN81" t="str">
        <f>IF(JN80="","",IF($FI80="Y",0,INDEX(Capacity!$S$3:$T$258,MATCH(MOD(INDEX(Capacity!$V$3:$W$258,MATCH(INDEX($J80:$FE80,1,$FJ80),Capacity!$V$3:$V$258,0),2)+JN$9,255),Capacity!$S$3:$S$258,0),2)))</f>
        <v/>
      </c>
      <c r="JO81" t="str">
        <f>IF(JO80="","",IF($FI80="Y",0,INDEX(Capacity!$S$3:$T$258,MATCH(MOD(INDEX(Capacity!$V$3:$W$258,MATCH(INDEX($J80:$FE80,1,$FJ80),Capacity!$V$3:$V$258,0),2)+JO$9,255),Capacity!$S$3:$S$258,0),2)))</f>
        <v/>
      </c>
      <c r="JP81" t="str">
        <f>IF(JP80="","",IF($FI80="Y",0,INDEX(Capacity!$S$3:$T$258,MATCH(MOD(INDEX(Capacity!$V$3:$W$258,MATCH(INDEX($J80:$FE80,1,$FJ80),Capacity!$V$3:$V$258,0),2)+JP$9,255),Capacity!$S$3:$S$258,0),2)))</f>
        <v/>
      </c>
      <c r="JQ81" t="str">
        <f>IF(JQ80="","",IF($FI80="Y",0,INDEX(Capacity!$S$3:$T$258,MATCH(MOD(INDEX(Capacity!$V$3:$W$258,MATCH(INDEX($J80:$FE80,1,$FJ80),Capacity!$V$3:$V$258,0),2)+JQ$9,255),Capacity!$S$3:$S$258,0),2)))</f>
        <v/>
      </c>
      <c r="JR81" t="str">
        <f>IF(JR80="","",IF($FI80="Y",0,INDEX(Capacity!$S$3:$T$258,MATCH(MOD(INDEX(Capacity!$V$3:$W$258,MATCH(INDEX($J80:$FE80,1,$FJ80),Capacity!$V$3:$V$258,0),2)+JR$9,255),Capacity!$S$3:$S$258,0),2)))</f>
        <v/>
      </c>
      <c r="JS81" t="str">
        <f>IF(JS80="","",IF($FI80="Y",0,INDEX(Capacity!$S$3:$T$258,MATCH(MOD(INDEX(Capacity!$V$3:$W$258,MATCH(INDEX($J80:$FE80,1,$FJ80),Capacity!$V$3:$V$258,0),2)+JS$9,255),Capacity!$S$3:$S$258,0),2)))</f>
        <v/>
      </c>
      <c r="JT81" t="str">
        <f>IF(JT80="","",IF($FI80="Y",0,INDEX(Capacity!$S$3:$T$258,MATCH(MOD(INDEX(Capacity!$V$3:$W$258,MATCH(INDEX($J80:$FE80,1,$FJ80),Capacity!$V$3:$V$258,0),2)+JT$9,255),Capacity!$S$3:$S$258,0),2)))</f>
        <v/>
      </c>
      <c r="JU81" t="str">
        <f>IF(JU80="","",IF($FI80="Y",0,INDEX(Capacity!$S$3:$T$258,MATCH(MOD(INDEX(Capacity!$V$3:$W$258,MATCH(INDEX($J80:$FE80,1,$FJ80),Capacity!$V$3:$V$258,0),2)+JU$9,255),Capacity!$S$3:$S$258,0),2)))</f>
        <v/>
      </c>
      <c r="JV81" t="str">
        <f>IF(JV80="","",IF($FI80="Y",0,INDEX(Capacity!$S$3:$T$258,MATCH(MOD(INDEX(Capacity!$V$3:$W$258,MATCH(INDEX($J80:$FE80,1,$FJ80),Capacity!$V$3:$V$258,0),2)+JV$9,255),Capacity!$S$3:$S$258,0),2)))</f>
        <v/>
      </c>
      <c r="JW81" t="str">
        <f>IF(JW80="","",IF($FI80="Y",0,INDEX(Capacity!$S$3:$T$258,MATCH(MOD(INDEX(Capacity!$V$3:$W$258,MATCH(INDEX($J80:$FE80,1,$FJ80),Capacity!$V$3:$V$258,0),2)+JW$9,255),Capacity!$S$3:$S$258,0),2)))</f>
        <v/>
      </c>
      <c r="JX81" t="str">
        <f>IF(JX80="","",IF($FI80="Y",0,INDEX(Capacity!$S$3:$T$258,MATCH(MOD(INDEX(Capacity!$V$3:$W$258,MATCH(INDEX($J80:$FE80,1,$FJ80),Capacity!$V$3:$V$258,0),2)+JX$9,255),Capacity!$S$3:$S$258,0),2)))</f>
        <v/>
      </c>
      <c r="JY81" t="str">
        <f>IF(JY80="","",IF($FI80="Y",0,INDEX(Capacity!$S$3:$T$258,MATCH(MOD(INDEX(Capacity!$V$3:$W$258,MATCH(INDEX($J80:$FE80,1,$FJ80),Capacity!$V$3:$V$258,0),2)+JY$9,255),Capacity!$S$3:$S$258,0),2)))</f>
        <v/>
      </c>
      <c r="JZ81" t="str">
        <f>IF(JZ80="","",IF($FI80="Y",0,INDEX(Capacity!$S$3:$T$258,MATCH(MOD(INDEX(Capacity!$V$3:$W$258,MATCH(INDEX($J80:$FE80,1,$FJ80),Capacity!$V$3:$V$258,0),2)+JZ$9,255),Capacity!$S$3:$S$258,0),2)))</f>
        <v/>
      </c>
      <c r="KA81" t="str">
        <f>IF(KA80="","",IF($FI80="Y",0,INDEX(Capacity!$S$3:$T$258,MATCH(MOD(INDEX(Capacity!$V$3:$W$258,MATCH(INDEX($J80:$FE80,1,$FJ80),Capacity!$V$3:$V$258,0),2)+KA$9,255),Capacity!$S$3:$S$258,0),2)))</f>
        <v/>
      </c>
      <c r="KB81" t="str">
        <f>IF(KB80="","",IF($FI80="Y",0,INDEX(Capacity!$S$3:$T$258,MATCH(MOD(INDEX(Capacity!$V$3:$W$258,MATCH(INDEX($J80:$FE80,1,$FJ80),Capacity!$V$3:$V$258,0),2)+KB$9,255),Capacity!$S$3:$S$258,0),2)))</f>
        <v/>
      </c>
      <c r="KC81" t="str">
        <f>IF(KC80="","",IF($FI80="Y",0,INDEX(Capacity!$S$3:$T$258,MATCH(MOD(INDEX(Capacity!$V$3:$W$258,MATCH(INDEX($J80:$FE80,1,$FJ80),Capacity!$V$3:$V$258,0),2)+KC$9,255),Capacity!$S$3:$S$258,0),2)))</f>
        <v/>
      </c>
      <c r="KD81" t="str">
        <f>IF(KD80="","",IF($FI80="Y",0,INDEX(Capacity!$S$3:$T$258,MATCH(MOD(INDEX(Capacity!$V$3:$W$258,MATCH(INDEX($J80:$FE80,1,$FJ80),Capacity!$V$3:$V$258,0),2)+KD$9,255),Capacity!$S$3:$S$258,0),2)))</f>
        <v/>
      </c>
      <c r="KE81" t="str">
        <f>IF(KE80="","",IF($FI80="Y",0,INDEX(Capacity!$S$3:$T$258,MATCH(MOD(INDEX(Capacity!$V$3:$W$258,MATCH(INDEX($J80:$FE80,1,$FJ80),Capacity!$V$3:$V$258,0),2)+KE$9,255),Capacity!$S$3:$S$258,0),2)))</f>
        <v/>
      </c>
      <c r="KF81" t="str">
        <f>IF(KF80="","",IF($FI80="Y",0,INDEX(Capacity!$S$3:$T$258,MATCH(MOD(INDEX(Capacity!$V$3:$W$258,MATCH(INDEX($J80:$FE80,1,$FJ80),Capacity!$V$3:$V$258,0),2)+KF$9,255),Capacity!$S$3:$S$258,0),2)))</f>
        <v/>
      </c>
      <c r="KG81" t="str">
        <f>IF(KG80="","",IF($FI80="Y",0,INDEX(Capacity!$S$3:$T$258,MATCH(MOD(INDEX(Capacity!$V$3:$W$258,MATCH(INDEX($J80:$FE80,1,$FJ80),Capacity!$V$3:$V$258,0),2)+KG$9,255),Capacity!$S$3:$S$258,0),2)))</f>
        <v/>
      </c>
      <c r="KH81" t="str">
        <f>IF(KH80="","",IF($FI80="Y",0,INDEX(Capacity!$S$3:$T$258,MATCH(MOD(INDEX(Capacity!$V$3:$W$258,MATCH(INDEX($J80:$FE80,1,$FJ80),Capacity!$V$3:$V$258,0),2)+KH$9,255),Capacity!$S$3:$S$258,0),2)))</f>
        <v/>
      </c>
      <c r="KI81" t="str">
        <f>IF(KI80="","",IF($FI80="Y",0,INDEX(Capacity!$S$3:$T$258,MATCH(MOD(INDEX(Capacity!$V$3:$W$258,MATCH(INDEX($J80:$FE80,1,$FJ80),Capacity!$V$3:$V$258,0),2)+KI$9,255),Capacity!$S$3:$S$258,0),2)))</f>
        <v/>
      </c>
      <c r="KJ81" t="str">
        <f>IF(KJ80="","",IF($FI80="Y",0,INDEX(Capacity!$S$3:$T$258,MATCH(MOD(INDEX(Capacity!$V$3:$W$258,MATCH(INDEX($J80:$FE80,1,$FJ80),Capacity!$V$3:$V$258,0),2)+KJ$9,255),Capacity!$S$3:$S$258,0),2)))</f>
        <v/>
      </c>
      <c r="KK81" t="str">
        <f>IF(KK80="","",IF($FI80="Y",0,INDEX(Capacity!$S$3:$T$258,MATCH(MOD(INDEX(Capacity!$V$3:$W$258,MATCH(INDEX($J80:$FE80,1,$FJ80),Capacity!$V$3:$V$258,0),2)+KK$9,255),Capacity!$S$3:$S$258,0),2)))</f>
        <v/>
      </c>
      <c r="KL81" t="str">
        <f>IF(KL80="","",IF($FI80="Y",0,INDEX(Capacity!$S$3:$T$258,MATCH(MOD(INDEX(Capacity!$V$3:$W$258,MATCH(INDEX($J80:$FE80,1,$FJ80),Capacity!$V$3:$V$258,0),2)+KL$9,255),Capacity!$S$3:$S$258,0),2)))</f>
        <v/>
      </c>
      <c r="KM81" t="str">
        <f>IF(KM80="","",IF($FI80="Y",0,INDEX(Capacity!$S$3:$T$258,MATCH(MOD(INDEX(Capacity!$V$3:$W$258,MATCH(INDEX($J80:$FE80,1,$FJ80),Capacity!$V$3:$V$258,0),2)+KM$9,255),Capacity!$S$3:$S$258,0),2)))</f>
        <v/>
      </c>
      <c r="KN81" t="str">
        <f>IF(KN80="","",IF($FI80="Y",0,INDEX(Capacity!$S$3:$T$258,MATCH(MOD(INDEX(Capacity!$V$3:$W$258,MATCH(INDEX($J80:$FE80,1,$FJ80),Capacity!$V$3:$V$258,0),2)+KN$9,255),Capacity!$S$3:$S$258,0),2)))</f>
        <v/>
      </c>
      <c r="KO81" t="str">
        <f>IF(KO80="","",IF($FI80="Y",0,INDEX(Capacity!$S$3:$T$258,MATCH(MOD(INDEX(Capacity!$V$3:$W$258,MATCH(INDEX($J80:$FE80,1,$FJ80),Capacity!$V$3:$V$258,0),2)+KO$9,255),Capacity!$S$3:$S$258,0),2)))</f>
        <v/>
      </c>
      <c r="KP81" t="str">
        <f>IF(KP80="","",IF($FI80="Y",0,INDEX(Capacity!$S$3:$T$258,MATCH(MOD(INDEX(Capacity!$V$3:$W$258,MATCH(INDEX($J80:$FE80,1,$FJ80),Capacity!$V$3:$V$258,0),2)+KP$9,255),Capacity!$S$3:$S$258,0),2)))</f>
        <v/>
      </c>
      <c r="KQ81" t="str">
        <f>IF(KQ80="","",IF($FI80="Y",0,INDEX(Capacity!$S$3:$T$258,MATCH(MOD(INDEX(Capacity!$V$3:$W$258,MATCH(INDEX($J80:$FE80,1,$FJ80),Capacity!$V$3:$V$258,0),2)+KQ$9,255),Capacity!$S$3:$S$258,0),2)))</f>
        <v/>
      </c>
      <c r="KR81" t="str">
        <f>IF(KR80="","",IF($FI80="Y",0,INDEX(Capacity!$S$3:$T$258,MATCH(MOD(INDEX(Capacity!$V$3:$W$258,MATCH(INDEX($J80:$FE80,1,$FJ80),Capacity!$V$3:$V$258,0),2)+KR$9,255),Capacity!$S$3:$S$258,0),2)))</f>
        <v/>
      </c>
      <c r="KS81" t="str">
        <f>IF(KS80="","",IF($FI80="Y",0,INDEX(Capacity!$S$3:$T$258,MATCH(MOD(INDEX(Capacity!$V$3:$W$258,MATCH(INDEX($J80:$FE80,1,$FJ80),Capacity!$V$3:$V$258,0),2)+KS$9,255),Capacity!$S$3:$S$258,0),2)))</f>
        <v/>
      </c>
      <c r="KT81" t="str">
        <f>IF(KT80="","",IF($FI80="Y",0,INDEX(Capacity!$S$3:$T$258,MATCH(MOD(INDEX(Capacity!$V$3:$W$258,MATCH(INDEX($J80:$FE80,1,$FJ80),Capacity!$V$3:$V$258,0),2)+KT$9,255),Capacity!$S$3:$S$258,0),2)))</f>
        <v/>
      </c>
      <c r="KU81" t="str">
        <f>IF(KU80="","",IF($FI80="Y",0,INDEX(Capacity!$S$3:$T$258,MATCH(MOD(INDEX(Capacity!$V$3:$W$258,MATCH(INDEX($J80:$FE80,1,$FJ80),Capacity!$V$3:$V$258,0),2)+KU$9,255),Capacity!$S$3:$S$258,0),2)))</f>
        <v/>
      </c>
      <c r="KV81" t="str">
        <f>IF(KV80="","",IF($FI80="Y",0,INDEX(Capacity!$S$3:$T$258,MATCH(MOD(INDEX(Capacity!$V$3:$W$258,MATCH(INDEX($J80:$FE80,1,$FJ80),Capacity!$V$3:$V$258,0),2)+KV$9,255),Capacity!$S$3:$S$258,0),2)))</f>
        <v/>
      </c>
      <c r="KW81" t="str">
        <f>IF(KW80="","",IF($FI80="Y",0,INDEX(Capacity!$S$3:$T$258,MATCH(MOD(INDEX(Capacity!$V$3:$W$258,MATCH(INDEX($J80:$FE80,1,$FJ80),Capacity!$V$3:$V$258,0),2)+KW$9,255),Capacity!$S$3:$S$258,0),2)))</f>
        <v/>
      </c>
      <c r="KX81" t="str">
        <f>IF(KX80="","",IF($FI80="Y",0,INDEX(Capacity!$S$3:$T$258,MATCH(MOD(INDEX(Capacity!$V$3:$W$258,MATCH(INDEX($J80:$FE80,1,$FJ80),Capacity!$V$3:$V$258,0),2)+KX$9,255),Capacity!$S$3:$S$258,0),2)))</f>
        <v/>
      </c>
      <c r="KY81" t="str">
        <f>IF(KY80="","",IF($FI80="Y",0,INDEX(Capacity!$S$3:$T$258,MATCH(MOD(INDEX(Capacity!$V$3:$W$258,MATCH(INDEX($J80:$FE80,1,$FJ80),Capacity!$V$3:$V$258,0),2)+KY$9,255),Capacity!$S$3:$S$258,0),2)))</f>
        <v/>
      </c>
      <c r="KZ81" t="str">
        <f>IF(KZ80="","",IF($FI80="Y",0,INDEX(Capacity!$S$3:$T$258,MATCH(MOD(INDEX(Capacity!$V$3:$W$258,MATCH(INDEX($J80:$FE80,1,$FJ80),Capacity!$V$3:$V$258,0),2)+KZ$9,255),Capacity!$S$3:$S$258,0),2)))</f>
        <v/>
      </c>
      <c r="LA81" t="str">
        <f>IF(LA80="","",IF($FI80="Y",0,INDEX(Capacity!$S$3:$T$258,MATCH(MOD(INDEX(Capacity!$V$3:$W$258,MATCH(INDEX($J80:$FE80,1,$FJ80),Capacity!$V$3:$V$258,0),2)+LA$9,255),Capacity!$S$3:$S$258,0),2)))</f>
        <v/>
      </c>
      <c r="LB81" t="str">
        <f>IF(LB80="","",IF($FI80="Y",0,INDEX(Capacity!$S$3:$T$258,MATCH(MOD(INDEX(Capacity!$V$3:$W$258,MATCH(INDEX($J80:$FE80,1,$FJ80),Capacity!$V$3:$V$258,0),2)+LB$9,255),Capacity!$S$3:$S$258,0),2)))</f>
        <v/>
      </c>
      <c r="LC81" t="str">
        <f>IF(LC80="","",IF($FI80="Y",0,INDEX(Capacity!$S$3:$T$258,MATCH(MOD(INDEX(Capacity!$V$3:$W$258,MATCH(INDEX($J80:$FE80,1,$FJ80),Capacity!$V$3:$V$258,0),2)+LC$9,255),Capacity!$S$3:$S$258,0),2)))</f>
        <v/>
      </c>
      <c r="LD81" t="str">
        <f>IF(LD80="","",IF($FI80="Y",0,INDEX(Capacity!$S$3:$T$258,MATCH(MOD(INDEX(Capacity!$V$3:$W$258,MATCH(INDEX($J80:$FE80,1,$FJ80),Capacity!$V$3:$V$258,0),2)+LD$9,255),Capacity!$S$3:$S$258,0),2)))</f>
        <v/>
      </c>
      <c r="LE81" t="str">
        <f>IF(LE80="","",IF($FI80="Y",0,INDEX(Capacity!$S$3:$T$258,MATCH(MOD(INDEX(Capacity!$V$3:$W$258,MATCH(INDEX($J80:$FE80,1,$FJ80),Capacity!$V$3:$V$258,0),2)+LE$9,255),Capacity!$S$3:$S$258,0),2)))</f>
        <v/>
      </c>
      <c r="LF81" t="str">
        <f>IF(LF80="","",IF($FI80="Y",0,INDEX(Capacity!$S$3:$T$258,MATCH(MOD(INDEX(Capacity!$V$3:$W$258,MATCH(INDEX($J80:$FE80,1,$FJ80),Capacity!$V$3:$V$258,0),2)+LF$9,255),Capacity!$S$3:$S$258,0),2)))</f>
        <v/>
      </c>
      <c r="LG81" t="str">
        <f>IF(LG80="","",IF($FI80="Y",0,INDEX(Capacity!$S$3:$T$258,MATCH(MOD(INDEX(Capacity!$V$3:$W$258,MATCH(INDEX($J80:$FE80,1,$FJ80),Capacity!$V$3:$V$258,0),2)+LG$9,255),Capacity!$S$3:$S$258,0),2)))</f>
        <v/>
      </c>
      <c r="LH81" t="str">
        <f>IF(LH80="","",IF($FI80="Y",0,INDEX(Capacity!$S$3:$T$258,MATCH(MOD(INDEX(Capacity!$V$3:$W$258,MATCH(INDEX($J80:$FE80,1,$FJ80),Capacity!$V$3:$V$258,0),2)+LH$9,255),Capacity!$S$3:$S$258,0),2)))</f>
        <v/>
      </c>
    </row>
    <row r="82" spans="9:320" x14ac:dyDescent="0.25">
      <c r="I82" s="7">
        <f t="shared" si="79"/>
        <v>73</v>
      </c>
      <c r="J82" t="str">
        <f t="shared" si="70"/>
        <v/>
      </c>
      <c r="K82" t="str">
        <f t="shared" si="70"/>
        <v/>
      </c>
      <c r="L82" t="str">
        <f t="shared" si="70"/>
        <v/>
      </c>
      <c r="M82" t="str">
        <f t="shared" si="70"/>
        <v/>
      </c>
      <c r="N82" t="str">
        <f t="shared" si="70"/>
        <v/>
      </c>
      <c r="O82" t="str">
        <f t="shared" si="70"/>
        <v/>
      </c>
      <c r="P82" t="str">
        <f t="shared" si="70"/>
        <v/>
      </c>
      <c r="Q82" t="str">
        <f t="shared" si="70"/>
        <v/>
      </c>
      <c r="R82" t="str">
        <f t="shared" si="70"/>
        <v/>
      </c>
      <c r="S82" t="str">
        <f t="shared" si="70"/>
        <v/>
      </c>
      <c r="T82" t="str">
        <f t="shared" si="70"/>
        <v/>
      </c>
      <c r="U82" t="str">
        <f t="shared" si="70"/>
        <v/>
      </c>
      <c r="V82" t="str">
        <f t="shared" si="70"/>
        <v/>
      </c>
      <c r="W82" t="str">
        <f t="shared" si="70"/>
        <v/>
      </c>
      <c r="X82" t="str">
        <f t="shared" si="70"/>
        <v/>
      </c>
      <c r="Y82" t="str">
        <f t="shared" ref="Y82:AO96" si="85">IFERROR(IF(INDEX($FM$10:$LH$118,$I82,$FK82-Y$8+1)="",_xlfn.BITXOR(Y81,0),_xlfn.BITXOR(Y81,INDEX($FM$10:$LH$118,$I82,$FK82-Y$8+1))),"")</f>
        <v/>
      </c>
      <c r="Z82" t="str">
        <f t="shared" si="85"/>
        <v/>
      </c>
      <c r="AA82" t="str">
        <f t="shared" si="85"/>
        <v/>
      </c>
      <c r="AB82" t="str">
        <f t="shared" si="85"/>
        <v/>
      </c>
      <c r="AC82" t="str">
        <f t="shared" si="85"/>
        <v/>
      </c>
      <c r="AD82" t="str">
        <f t="shared" si="85"/>
        <v/>
      </c>
      <c r="AE82" t="str">
        <f t="shared" si="85"/>
        <v/>
      </c>
      <c r="AF82" t="str">
        <f t="shared" si="85"/>
        <v/>
      </c>
      <c r="AG82" t="str">
        <f t="shared" si="85"/>
        <v/>
      </c>
      <c r="AH82" t="str">
        <f t="shared" si="85"/>
        <v/>
      </c>
      <c r="AI82" t="str">
        <f t="shared" si="85"/>
        <v/>
      </c>
      <c r="AJ82" t="str">
        <f t="shared" si="85"/>
        <v/>
      </c>
      <c r="AK82" t="str">
        <f t="shared" si="85"/>
        <v/>
      </c>
      <c r="AL82" t="str">
        <f t="shared" si="85"/>
        <v/>
      </c>
      <c r="AM82" t="str">
        <f t="shared" si="85"/>
        <v/>
      </c>
      <c r="AN82" t="str">
        <f t="shared" si="85"/>
        <v/>
      </c>
      <c r="AO82" t="str">
        <f t="shared" si="85"/>
        <v/>
      </c>
      <c r="AP82" t="str">
        <f t="shared" si="72"/>
        <v/>
      </c>
      <c r="AQ82" t="str">
        <f t="shared" si="72"/>
        <v/>
      </c>
      <c r="AR82" t="str">
        <f t="shared" si="72"/>
        <v/>
      </c>
      <c r="AS82" t="str">
        <f t="shared" si="72"/>
        <v/>
      </c>
      <c r="AT82" t="str">
        <f t="shared" si="72"/>
        <v/>
      </c>
      <c r="AU82" t="str">
        <f t="shared" si="72"/>
        <v/>
      </c>
      <c r="AV82" t="str">
        <f t="shared" si="72"/>
        <v/>
      </c>
      <c r="AW82" t="str">
        <f t="shared" si="72"/>
        <v/>
      </c>
      <c r="AX82" t="str">
        <f t="shared" si="72"/>
        <v/>
      </c>
      <c r="AY82" t="str">
        <f t="shared" si="72"/>
        <v/>
      </c>
      <c r="AZ82" t="str">
        <f t="shared" si="72"/>
        <v/>
      </c>
      <c r="BA82" t="str">
        <f t="shared" si="72"/>
        <v/>
      </c>
      <c r="BB82" t="str">
        <f t="shared" si="72"/>
        <v/>
      </c>
      <c r="BC82" t="str">
        <f t="shared" si="72"/>
        <v/>
      </c>
      <c r="BD82" t="str">
        <f t="shared" si="72"/>
        <v/>
      </c>
      <c r="BE82" t="str">
        <f t="shared" si="72"/>
        <v/>
      </c>
      <c r="BF82" t="str">
        <f t="shared" si="81"/>
        <v/>
      </c>
      <c r="BG82" t="str">
        <f t="shared" si="81"/>
        <v/>
      </c>
      <c r="BH82" t="str">
        <f t="shared" si="81"/>
        <v/>
      </c>
      <c r="BI82" t="str">
        <f t="shared" si="81"/>
        <v/>
      </c>
      <c r="BJ82" t="str">
        <f t="shared" si="81"/>
        <v/>
      </c>
      <c r="BK82" t="str">
        <f t="shared" si="81"/>
        <v/>
      </c>
      <c r="BL82" t="str">
        <f t="shared" si="81"/>
        <v/>
      </c>
      <c r="BM82" t="str">
        <f t="shared" si="81"/>
        <v/>
      </c>
      <c r="BN82" t="str">
        <f t="shared" si="81"/>
        <v/>
      </c>
      <c r="BO82" t="str">
        <f t="shared" si="81"/>
        <v/>
      </c>
      <c r="BP82" t="str">
        <f t="shared" si="81"/>
        <v/>
      </c>
      <c r="BQ82" t="str">
        <f t="shared" si="81"/>
        <v/>
      </c>
      <c r="BR82" t="str">
        <f t="shared" si="81"/>
        <v/>
      </c>
      <c r="BS82" t="str">
        <f t="shared" si="81"/>
        <v/>
      </c>
      <c r="BT82" t="str">
        <f t="shared" si="81"/>
        <v/>
      </c>
      <c r="BU82" t="str">
        <f t="shared" si="75"/>
        <v/>
      </c>
      <c r="BV82" t="str">
        <f t="shared" si="75"/>
        <v/>
      </c>
      <c r="BW82" t="str">
        <f t="shared" si="75"/>
        <v/>
      </c>
      <c r="BX82" t="str">
        <f t="shared" si="75"/>
        <v/>
      </c>
      <c r="BY82" t="str">
        <f t="shared" si="75"/>
        <v/>
      </c>
      <c r="BZ82" t="str">
        <f t="shared" si="75"/>
        <v/>
      </c>
      <c r="CA82" t="str">
        <f t="shared" si="75"/>
        <v/>
      </c>
      <c r="CB82" t="str">
        <f t="shared" si="75"/>
        <v/>
      </c>
      <c r="CC82" t="str">
        <f t="shared" si="75"/>
        <v/>
      </c>
      <c r="CD82">
        <f t="shared" si="75"/>
        <v>0</v>
      </c>
      <c r="CE82">
        <f t="shared" si="75"/>
        <v>43</v>
      </c>
      <c r="CF82">
        <f t="shared" si="75"/>
        <v>221</v>
      </c>
      <c r="CG82">
        <f t="shared" si="75"/>
        <v>102</v>
      </c>
      <c r="CH82">
        <f t="shared" si="75"/>
        <v>45</v>
      </c>
      <c r="CI82">
        <f t="shared" si="75"/>
        <v>224</v>
      </c>
      <c r="CJ82">
        <f t="shared" si="75"/>
        <v>117</v>
      </c>
      <c r="CK82">
        <f t="shared" si="83"/>
        <v>229</v>
      </c>
      <c r="CL82">
        <f t="shared" si="82"/>
        <v>97</v>
      </c>
      <c r="CM82">
        <f t="shared" si="82"/>
        <v>89</v>
      </c>
      <c r="CN82">
        <f t="shared" si="82"/>
        <v>233</v>
      </c>
      <c r="CO82">
        <f t="shared" si="82"/>
        <v>0</v>
      </c>
      <c r="CP82">
        <f t="shared" si="82"/>
        <v>0</v>
      </c>
      <c r="CQ82">
        <f t="shared" si="82"/>
        <v>0</v>
      </c>
      <c r="CR82">
        <f t="shared" si="82"/>
        <v>0</v>
      </c>
      <c r="CS82">
        <f t="shared" si="82"/>
        <v>0</v>
      </c>
      <c r="CT82">
        <f t="shared" si="82"/>
        <v>0</v>
      </c>
      <c r="CU82">
        <f t="shared" si="82"/>
        <v>0</v>
      </c>
      <c r="CV82">
        <f t="shared" si="82"/>
        <v>0</v>
      </c>
      <c r="CW82">
        <f t="shared" si="82"/>
        <v>0</v>
      </c>
      <c r="CX82">
        <f t="shared" si="82"/>
        <v>0</v>
      </c>
      <c r="CY82">
        <f t="shared" si="82"/>
        <v>0</v>
      </c>
      <c r="CZ82">
        <f t="shared" si="82"/>
        <v>0</v>
      </c>
      <c r="DA82">
        <f t="shared" si="71"/>
        <v>0</v>
      </c>
      <c r="DB82">
        <f t="shared" si="71"/>
        <v>0</v>
      </c>
      <c r="DC82">
        <f t="shared" si="71"/>
        <v>0</v>
      </c>
      <c r="DD82">
        <f t="shared" si="71"/>
        <v>0</v>
      </c>
      <c r="DE82">
        <f t="shared" si="71"/>
        <v>0</v>
      </c>
      <c r="DF82">
        <f t="shared" si="71"/>
        <v>0</v>
      </c>
      <c r="DG82">
        <f t="shared" si="71"/>
        <v>0</v>
      </c>
      <c r="DH82">
        <f t="shared" si="71"/>
        <v>0</v>
      </c>
      <c r="DI82">
        <f t="shared" si="71"/>
        <v>0</v>
      </c>
      <c r="DJ82">
        <f t="shared" si="71"/>
        <v>0</v>
      </c>
      <c r="DK82">
        <f t="shared" si="71"/>
        <v>0</v>
      </c>
      <c r="DL82">
        <f t="shared" si="71"/>
        <v>0</v>
      </c>
      <c r="DM82">
        <f t="shared" si="71"/>
        <v>0</v>
      </c>
      <c r="DN82">
        <f t="shared" si="71"/>
        <v>0</v>
      </c>
      <c r="DO82">
        <f t="shared" si="71"/>
        <v>0</v>
      </c>
      <c r="DP82">
        <f t="shared" si="71"/>
        <v>0</v>
      </c>
      <c r="DQ82">
        <f t="shared" si="84"/>
        <v>0</v>
      </c>
      <c r="DR82">
        <f t="shared" si="84"/>
        <v>0</v>
      </c>
      <c r="DS82">
        <f t="shared" si="84"/>
        <v>0</v>
      </c>
      <c r="DT82">
        <f t="shared" si="84"/>
        <v>0</v>
      </c>
      <c r="DU82">
        <f t="shared" si="84"/>
        <v>0</v>
      </c>
      <c r="DV82">
        <f t="shared" si="84"/>
        <v>0</v>
      </c>
      <c r="DW82">
        <f t="shared" si="84"/>
        <v>0</v>
      </c>
      <c r="DX82">
        <f t="shared" si="84"/>
        <v>0</v>
      </c>
      <c r="DY82">
        <f t="shared" si="76"/>
        <v>0</v>
      </c>
      <c r="DZ82">
        <f t="shared" si="76"/>
        <v>0</v>
      </c>
      <c r="EA82">
        <f t="shared" si="76"/>
        <v>0</v>
      </c>
      <c r="EB82">
        <f t="shared" si="76"/>
        <v>0</v>
      </c>
      <c r="EC82">
        <f t="shared" si="76"/>
        <v>0</v>
      </c>
      <c r="ED82">
        <f t="shared" si="76"/>
        <v>0</v>
      </c>
      <c r="EE82">
        <f t="shared" si="76"/>
        <v>0</v>
      </c>
      <c r="EF82">
        <f t="shared" si="76"/>
        <v>0</v>
      </c>
      <c r="EG82">
        <f t="shared" si="76"/>
        <v>0</v>
      </c>
      <c r="EH82">
        <f t="shared" si="76"/>
        <v>0</v>
      </c>
      <c r="EI82">
        <f t="shared" si="76"/>
        <v>0</v>
      </c>
      <c r="EJ82">
        <f t="shared" si="74"/>
        <v>0</v>
      </c>
      <c r="EK82">
        <f t="shared" si="74"/>
        <v>0</v>
      </c>
      <c r="EL82">
        <f t="shared" si="74"/>
        <v>0</v>
      </c>
      <c r="EM82">
        <f t="shared" si="74"/>
        <v>0</v>
      </c>
      <c r="EN82">
        <f t="shared" si="74"/>
        <v>0</v>
      </c>
      <c r="EO82">
        <f t="shared" si="74"/>
        <v>0</v>
      </c>
      <c r="EP82">
        <f t="shared" si="74"/>
        <v>0</v>
      </c>
      <c r="EQ82">
        <f t="shared" si="74"/>
        <v>0</v>
      </c>
      <c r="ER82">
        <f t="shared" si="74"/>
        <v>0</v>
      </c>
      <c r="ES82">
        <f t="shared" si="74"/>
        <v>0</v>
      </c>
      <c r="ET82">
        <f t="shared" si="74"/>
        <v>0</v>
      </c>
      <c r="EU82">
        <f t="shared" si="74"/>
        <v>0</v>
      </c>
      <c r="EV82">
        <f t="shared" si="74"/>
        <v>0</v>
      </c>
      <c r="EW82">
        <f t="shared" si="73"/>
        <v>0</v>
      </c>
      <c r="EX82">
        <f t="shared" si="73"/>
        <v>0</v>
      </c>
      <c r="EY82">
        <f t="shared" si="73"/>
        <v>0</v>
      </c>
      <c r="EZ82">
        <f t="shared" si="73"/>
        <v>0</v>
      </c>
      <c r="FA82">
        <f t="shared" si="73"/>
        <v>0</v>
      </c>
      <c r="FB82">
        <f t="shared" si="73"/>
        <v>0</v>
      </c>
      <c r="FC82">
        <f t="shared" si="73"/>
        <v>0</v>
      </c>
      <c r="FD82">
        <f t="shared" si="73"/>
        <v>0</v>
      </c>
      <c r="FE82">
        <f t="shared" si="73"/>
        <v>0</v>
      </c>
      <c r="FG82" s="48" t="str">
        <f t="shared" si="80"/>
        <v/>
      </c>
      <c r="FI82" s="1" t="str">
        <f t="shared" si="77"/>
        <v/>
      </c>
      <c r="FJ82">
        <f t="shared" si="78"/>
        <v>74</v>
      </c>
      <c r="FK82">
        <f>FM8-FJ81+1</f>
        <v>-29</v>
      </c>
      <c r="FM82">
        <f>IF(FM81="","",IF($FI81="Y",0,INDEX(Capacity!$S$3:$T$258,MATCH(MOD(INDEX(Capacity!$V$3:$W$258,MATCH(INDEX($J81:$FE81,1,$FJ81),Capacity!$V$3:$V$258,0),2)+FM$9,255),Capacity!$S$3:$S$258,0),2)))</f>
        <v>28</v>
      </c>
      <c r="FN82">
        <f>IF(FN81="","",IF($FI81="Y",0,INDEX(Capacity!$S$3:$T$258,MATCH(MOD(INDEX(Capacity!$V$3:$W$258,MATCH(INDEX($J81:$FE81,1,$FJ81),Capacity!$V$3:$V$258,0),2)+FN$9,255),Capacity!$S$3:$S$258,0),2)))</f>
        <v>200</v>
      </c>
      <c r="FO82">
        <f>IF(FO81="","",IF($FI81="Y",0,INDEX(Capacity!$S$3:$T$258,MATCH(MOD(INDEX(Capacity!$V$3:$W$258,MATCH(INDEX($J81:$FE81,1,$FJ81),Capacity!$V$3:$V$258,0),2)+FO$9,255),Capacity!$S$3:$S$258,0),2)))</f>
        <v>205</v>
      </c>
      <c r="FP82">
        <f>IF(FP81="","",IF($FI81="Y",0,INDEX(Capacity!$S$3:$T$258,MATCH(MOD(INDEX(Capacity!$V$3:$W$258,MATCH(INDEX($J81:$FE81,1,$FJ81),Capacity!$V$3:$V$258,0),2)+FP$9,255),Capacity!$S$3:$S$258,0),2)))</f>
        <v>207</v>
      </c>
      <c r="FQ82">
        <f>IF(FQ81="","",IF($FI81="Y",0,INDEX(Capacity!$S$3:$T$258,MATCH(MOD(INDEX(Capacity!$V$3:$W$258,MATCH(INDEX($J81:$FE81,1,$FJ81),Capacity!$V$3:$V$258,0),2)+FQ$9,255),Capacity!$S$3:$S$258,0),2)))</f>
        <v>64</v>
      </c>
      <c r="FR82">
        <f>IF(FR81="","",IF($FI81="Y",0,INDEX(Capacity!$S$3:$T$258,MATCH(MOD(INDEX(Capacity!$V$3:$W$258,MATCH(INDEX($J81:$FE81,1,$FJ81),Capacity!$V$3:$V$258,0),2)+FR$9,255),Capacity!$S$3:$S$258,0),2)))</f>
        <v>161</v>
      </c>
      <c r="FS82">
        <f>IF(FS81="","",IF($FI81="Y",0,INDEX(Capacity!$S$3:$T$258,MATCH(MOD(INDEX(Capacity!$V$3:$W$258,MATCH(INDEX($J81:$FE81,1,$FJ81),Capacity!$V$3:$V$258,0),2)+FS$9,255),Capacity!$S$3:$S$258,0),2)))</f>
        <v>38</v>
      </c>
      <c r="FT82">
        <f>IF(FT81="","",IF($FI81="Y",0,INDEX(Capacity!$S$3:$T$258,MATCH(MOD(INDEX(Capacity!$V$3:$W$258,MATCH(INDEX($J81:$FE81,1,$FJ81),Capacity!$V$3:$V$258,0),2)+FT$9,255),Capacity!$S$3:$S$258,0),2)))</f>
        <v>58</v>
      </c>
      <c r="FU82">
        <f>IF(FU81="","",IF($FI81="Y",0,INDEX(Capacity!$S$3:$T$258,MATCH(MOD(INDEX(Capacity!$V$3:$W$258,MATCH(INDEX($J81:$FE81,1,$FJ81),Capacity!$V$3:$V$258,0),2)+FU$9,255),Capacity!$S$3:$S$258,0),2)))</f>
        <v>53</v>
      </c>
      <c r="FV82">
        <f>IF(FV81="","",IF($FI81="Y",0,INDEX(Capacity!$S$3:$T$258,MATCH(MOD(INDEX(Capacity!$V$3:$W$258,MATCH(INDEX($J81:$FE81,1,$FJ81),Capacity!$V$3:$V$258,0),2)+FV$9,255),Capacity!$S$3:$S$258,0),2)))</f>
        <v>247</v>
      </c>
      <c r="FW82">
        <f>IF(FW81="","",IF($FI81="Y",0,INDEX(Capacity!$S$3:$T$258,MATCH(MOD(INDEX(Capacity!$V$3:$W$258,MATCH(INDEX($J81:$FE81,1,$FJ81),Capacity!$V$3:$V$258,0),2)+FW$9,255),Capacity!$S$3:$S$258,0),2)))</f>
        <v>233</v>
      </c>
      <c r="FX82" t="str">
        <f>IF(FX81="","",IF($FI81="Y",0,INDEX(Capacity!$S$3:$T$258,MATCH(MOD(INDEX(Capacity!$V$3:$W$258,MATCH(INDEX($J81:$FE81,1,$FJ81),Capacity!$V$3:$V$258,0),2)+FX$9,255),Capacity!$S$3:$S$258,0),2)))</f>
        <v/>
      </c>
      <c r="FY82" t="str">
        <f>IF(FY81="","",IF($FI81="Y",0,INDEX(Capacity!$S$3:$T$258,MATCH(MOD(INDEX(Capacity!$V$3:$W$258,MATCH(INDEX($J81:$FE81,1,$FJ81),Capacity!$V$3:$V$258,0),2)+FY$9,255),Capacity!$S$3:$S$258,0),2)))</f>
        <v/>
      </c>
      <c r="FZ82" t="str">
        <f>IF(FZ81="","",IF($FI81="Y",0,INDEX(Capacity!$S$3:$T$258,MATCH(MOD(INDEX(Capacity!$V$3:$W$258,MATCH(INDEX($J81:$FE81,1,$FJ81),Capacity!$V$3:$V$258,0),2)+FZ$9,255),Capacity!$S$3:$S$258,0),2)))</f>
        <v/>
      </c>
      <c r="GA82" t="str">
        <f>IF(GA81="","",IF($FI81="Y",0,INDEX(Capacity!$S$3:$T$258,MATCH(MOD(INDEX(Capacity!$V$3:$W$258,MATCH(INDEX($J81:$FE81,1,$FJ81),Capacity!$V$3:$V$258,0),2)+GA$9,255),Capacity!$S$3:$S$258,0),2)))</f>
        <v/>
      </c>
      <c r="GB82" t="str">
        <f>IF(GB81="","",IF($FI81="Y",0,INDEX(Capacity!$S$3:$T$258,MATCH(MOD(INDEX(Capacity!$V$3:$W$258,MATCH(INDEX($J81:$FE81,1,$FJ81),Capacity!$V$3:$V$258,0),2)+GB$9,255),Capacity!$S$3:$S$258,0),2)))</f>
        <v/>
      </c>
      <c r="GC82" t="str">
        <f>IF(GC81="","",IF($FI81="Y",0,INDEX(Capacity!$S$3:$T$258,MATCH(MOD(INDEX(Capacity!$V$3:$W$258,MATCH(INDEX($J81:$FE81,1,$FJ81),Capacity!$V$3:$V$258,0),2)+GC$9,255),Capacity!$S$3:$S$258,0),2)))</f>
        <v/>
      </c>
      <c r="GD82" t="str">
        <f>IF(GD81="","",IF($FI81="Y",0,INDEX(Capacity!$S$3:$T$258,MATCH(MOD(INDEX(Capacity!$V$3:$W$258,MATCH(INDEX($J81:$FE81,1,$FJ81),Capacity!$V$3:$V$258,0),2)+GD$9,255),Capacity!$S$3:$S$258,0),2)))</f>
        <v/>
      </c>
      <c r="GE82" t="str">
        <f>IF(GE81="","",IF($FI81="Y",0,INDEX(Capacity!$S$3:$T$258,MATCH(MOD(INDEX(Capacity!$V$3:$W$258,MATCH(INDEX($J81:$FE81,1,$FJ81),Capacity!$V$3:$V$258,0),2)+GE$9,255),Capacity!$S$3:$S$258,0),2)))</f>
        <v/>
      </c>
      <c r="GF82" t="str">
        <f>IF(GF81="","",IF($FI81="Y",0,INDEX(Capacity!$S$3:$T$258,MATCH(MOD(INDEX(Capacity!$V$3:$W$258,MATCH(INDEX($J81:$FE81,1,$FJ81),Capacity!$V$3:$V$258,0),2)+GF$9,255),Capacity!$S$3:$S$258,0),2)))</f>
        <v/>
      </c>
      <c r="GG82" t="str">
        <f>IF(GG81="","",IF($FI81="Y",0,INDEX(Capacity!$S$3:$T$258,MATCH(MOD(INDEX(Capacity!$V$3:$W$258,MATCH(INDEX($J81:$FE81,1,$FJ81),Capacity!$V$3:$V$258,0),2)+GG$9,255),Capacity!$S$3:$S$258,0),2)))</f>
        <v/>
      </c>
      <c r="GH82" t="str">
        <f>IF(GH81="","",IF($FI81="Y",0,INDEX(Capacity!$S$3:$T$258,MATCH(MOD(INDEX(Capacity!$V$3:$W$258,MATCH(INDEX($J81:$FE81,1,$FJ81),Capacity!$V$3:$V$258,0),2)+GH$9,255),Capacity!$S$3:$S$258,0),2)))</f>
        <v/>
      </c>
      <c r="GI82" t="str">
        <f>IF(GI81="","",IF($FI81="Y",0,INDEX(Capacity!$S$3:$T$258,MATCH(MOD(INDEX(Capacity!$V$3:$W$258,MATCH(INDEX($J81:$FE81,1,$FJ81),Capacity!$V$3:$V$258,0),2)+GI$9,255),Capacity!$S$3:$S$258,0),2)))</f>
        <v/>
      </c>
      <c r="GJ82" t="str">
        <f>IF(GJ81="","",IF($FI81="Y",0,INDEX(Capacity!$S$3:$T$258,MATCH(MOD(INDEX(Capacity!$V$3:$W$258,MATCH(INDEX($J81:$FE81,1,$FJ81),Capacity!$V$3:$V$258,0),2)+GJ$9,255),Capacity!$S$3:$S$258,0),2)))</f>
        <v/>
      </c>
      <c r="GK82" t="str">
        <f>IF(GK81="","",IF($FI81="Y",0,INDEX(Capacity!$S$3:$T$258,MATCH(MOD(INDEX(Capacity!$V$3:$W$258,MATCH(INDEX($J81:$FE81,1,$FJ81),Capacity!$V$3:$V$258,0),2)+GK$9,255),Capacity!$S$3:$S$258,0),2)))</f>
        <v/>
      </c>
      <c r="GL82" t="str">
        <f>IF(GL81="","",IF($FI81="Y",0,INDEX(Capacity!$S$3:$T$258,MATCH(MOD(INDEX(Capacity!$V$3:$W$258,MATCH(INDEX($J81:$FE81,1,$FJ81),Capacity!$V$3:$V$258,0),2)+GL$9,255),Capacity!$S$3:$S$258,0),2)))</f>
        <v/>
      </c>
      <c r="GM82" t="str">
        <f>IF(GM81="","",IF($FI81="Y",0,INDEX(Capacity!$S$3:$T$258,MATCH(MOD(INDEX(Capacity!$V$3:$W$258,MATCH(INDEX($J81:$FE81,1,$FJ81),Capacity!$V$3:$V$258,0),2)+GM$9,255),Capacity!$S$3:$S$258,0),2)))</f>
        <v/>
      </c>
      <c r="GN82" t="str">
        <f>IF(GN81="","",IF($FI81="Y",0,INDEX(Capacity!$S$3:$T$258,MATCH(MOD(INDEX(Capacity!$V$3:$W$258,MATCH(INDEX($J81:$FE81,1,$FJ81),Capacity!$V$3:$V$258,0),2)+GN$9,255),Capacity!$S$3:$S$258,0),2)))</f>
        <v/>
      </c>
      <c r="GO82" t="str">
        <f>IF(GO81="","",IF($FI81="Y",0,INDEX(Capacity!$S$3:$T$258,MATCH(MOD(INDEX(Capacity!$V$3:$W$258,MATCH(INDEX($J81:$FE81,1,$FJ81),Capacity!$V$3:$V$258,0),2)+GO$9,255),Capacity!$S$3:$S$258,0),2)))</f>
        <v/>
      </c>
      <c r="GP82" t="str">
        <f>IF(GP81="","",IF($FI81="Y",0,INDEX(Capacity!$S$3:$T$258,MATCH(MOD(INDEX(Capacity!$V$3:$W$258,MATCH(INDEX($J81:$FE81,1,$FJ81),Capacity!$V$3:$V$258,0),2)+GP$9,255),Capacity!$S$3:$S$258,0),2)))</f>
        <v/>
      </c>
      <c r="GQ82" t="str">
        <f>IF(GQ81="","",IF($FI81="Y",0,INDEX(Capacity!$S$3:$T$258,MATCH(MOD(INDEX(Capacity!$V$3:$W$258,MATCH(INDEX($J81:$FE81,1,$FJ81),Capacity!$V$3:$V$258,0),2)+GQ$9,255),Capacity!$S$3:$S$258,0),2)))</f>
        <v/>
      </c>
      <c r="GR82" t="str">
        <f>IF(GR81="","",IF($FI81="Y",0,INDEX(Capacity!$S$3:$T$258,MATCH(MOD(INDEX(Capacity!$V$3:$W$258,MATCH(INDEX($J81:$FE81,1,$FJ81),Capacity!$V$3:$V$258,0),2)+GR$9,255),Capacity!$S$3:$S$258,0),2)))</f>
        <v/>
      </c>
      <c r="GS82" t="str">
        <f>IF(GS81="","",IF($FI81="Y",0,INDEX(Capacity!$S$3:$T$258,MATCH(MOD(INDEX(Capacity!$V$3:$W$258,MATCH(INDEX($J81:$FE81,1,$FJ81),Capacity!$V$3:$V$258,0),2)+GS$9,255),Capacity!$S$3:$S$258,0),2)))</f>
        <v/>
      </c>
      <c r="GT82" t="str">
        <f>IF(GT81="","",IF($FI81="Y",0,INDEX(Capacity!$S$3:$T$258,MATCH(MOD(INDEX(Capacity!$V$3:$W$258,MATCH(INDEX($J81:$FE81,1,$FJ81),Capacity!$V$3:$V$258,0),2)+GT$9,255),Capacity!$S$3:$S$258,0),2)))</f>
        <v/>
      </c>
      <c r="GU82" t="str">
        <f>IF(GU81="","",IF($FI81="Y",0,INDEX(Capacity!$S$3:$T$258,MATCH(MOD(INDEX(Capacity!$V$3:$W$258,MATCH(INDEX($J81:$FE81,1,$FJ81),Capacity!$V$3:$V$258,0),2)+GU$9,255),Capacity!$S$3:$S$258,0),2)))</f>
        <v/>
      </c>
      <c r="GV82" t="str">
        <f>IF(GV81="","",IF($FI81="Y",0,INDEX(Capacity!$S$3:$T$258,MATCH(MOD(INDEX(Capacity!$V$3:$W$258,MATCH(INDEX($J81:$FE81,1,$FJ81),Capacity!$V$3:$V$258,0),2)+GV$9,255),Capacity!$S$3:$S$258,0),2)))</f>
        <v/>
      </c>
      <c r="GW82" t="str">
        <f>IF(GW81="","",IF($FI81="Y",0,INDEX(Capacity!$S$3:$T$258,MATCH(MOD(INDEX(Capacity!$V$3:$W$258,MATCH(INDEX($J81:$FE81,1,$FJ81),Capacity!$V$3:$V$258,0),2)+GW$9,255),Capacity!$S$3:$S$258,0),2)))</f>
        <v/>
      </c>
      <c r="GX82" t="str">
        <f>IF(GX81="","",IF($FI81="Y",0,INDEX(Capacity!$S$3:$T$258,MATCH(MOD(INDEX(Capacity!$V$3:$W$258,MATCH(INDEX($J81:$FE81,1,$FJ81),Capacity!$V$3:$V$258,0),2)+GX$9,255),Capacity!$S$3:$S$258,0),2)))</f>
        <v/>
      </c>
      <c r="GY82" t="str">
        <f>IF(GY81="","",IF($FI81="Y",0,INDEX(Capacity!$S$3:$T$258,MATCH(MOD(INDEX(Capacity!$V$3:$W$258,MATCH(INDEX($J81:$FE81,1,$FJ81),Capacity!$V$3:$V$258,0),2)+GY$9,255),Capacity!$S$3:$S$258,0),2)))</f>
        <v/>
      </c>
      <c r="GZ82" t="str">
        <f>IF(GZ81="","",IF($FI81="Y",0,INDEX(Capacity!$S$3:$T$258,MATCH(MOD(INDEX(Capacity!$V$3:$W$258,MATCH(INDEX($J81:$FE81,1,$FJ81),Capacity!$V$3:$V$258,0),2)+GZ$9,255),Capacity!$S$3:$S$258,0),2)))</f>
        <v/>
      </c>
      <c r="HA82" t="str">
        <f>IF(HA81="","",IF($FI81="Y",0,INDEX(Capacity!$S$3:$T$258,MATCH(MOD(INDEX(Capacity!$V$3:$W$258,MATCH(INDEX($J81:$FE81,1,$FJ81),Capacity!$V$3:$V$258,0),2)+HA$9,255),Capacity!$S$3:$S$258,0),2)))</f>
        <v/>
      </c>
      <c r="HB82" t="str">
        <f>IF(HB81="","",IF($FI81="Y",0,INDEX(Capacity!$S$3:$T$258,MATCH(MOD(INDEX(Capacity!$V$3:$W$258,MATCH(INDEX($J81:$FE81,1,$FJ81),Capacity!$V$3:$V$258,0),2)+HB$9,255),Capacity!$S$3:$S$258,0),2)))</f>
        <v/>
      </c>
      <c r="HC82" t="str">
        <f>IF(HC81="","",IF($FI81="Y",0,INDEX(Capacity!$S$3:$T$258,MATCH(MOD(INDEX(Capacity!$V$3:$W$258,MATCH(INDEX($J81:$FE81,1,$FJ81),Capacity!$V$3:$V$258,0),2)+HC$9,255),Capacity!$S$3:$S$258,0),2)))</f>
        <v/>
      </c>
      <c r="HD82" t="str">
        <f>IF(HD81="","",IF($FI81="Y",0,INDEX(Capacity!$S$3:$T$258,MATCH(MOD(INDEX(Capacity!$V$3:$W$258,MATCH(INDEX($J81:$FE81,1,$FJ81),Capacity!$V$3:$V$258,0),2)+HD$9,255),Capacity!$S$3:$S$258,0),2)))</f>
        <v/>
      </c>
      <c r="HE82" t="str">
        <f>IF(HE81="","",IF($FI81="Y",0,INDEX(Capacity!$S$3:$T$258,MATCH(MOD(INDEX(Capacity!$V$3:$W$258,MATCH(INDEX($J81:$FE81,1,$FJ81),Capacity!$V$3:$V$258,0),2)+HE$9,255),Capacity!$S$3:$S$258,0),2)))</f>
        <v/>
      </c>
      <c r="HF82" t="str">
        <f>IF(HF81="","",IF($FI81="Y",0,INDEX(Capacity!$S$3:$T$258,MATCH(MOD(INDEX(Capacity!$V$3:$W$258,MATCH(INDEX($J81:$FE81,1,$FJ81),Capacity!$V$3:$V$258,0),2)+HF$9,255),Capacity!$S$3:$S$258,0),2)))</f>
        <v/>
      </c>
      <c r="HG82" t="str">
        <f>IF(HG81="","",IF($FI81="Y",0,INDEX(Capacity!$S$3:$T$258,MATCH(MOD(INDEX(Capacity!$V$3:$W$258,MATCH(INDEX($J81:$FE81,1,$FJ81),Capacity!$V$3:$V$258,0),2)+HG$9,255),Capacity!$S$3:$S$258,0),2)))</f>
        <v/>
      </c>
      <c r="HH82" t="str">
        <f>IF(HH81="","",IF($FI81="Y",0,INDEX(Capacity!$S$3:$T$258,MATCH(MOD(INDEX(Capacity!$V$3:$W$258,MATCH(INDEX($J81:$FE81,1,$FJ81),Capacity!$V$3:$V$258,0),2)+HH$9,255),Capacity!$S$3:$S$258,0),2)))</f>
        <v/>
      </c>
      <c r="HI82" t="str">
        <f>IF(HI81="","",IF($FI81="Y",0,INDEX(Capacity!$S$3:$T$258,MATCH(MOD(INDEX(Capacity!$V$3:$W$258,MATCH(INDEX($J81:$FE81,1,$FJ81),Capacity!$V$3:$V$258,0),2)+HI$9,255),Capacity!$S$3:$S$258,0),2)))</f>
        <v/>
      </c>
      <c r="HJ82" t="str">
        <f>IF(HJ81="","",IF($FI81="Y",0,INDEX(Capacity!$S$3:$T$258,MATCH(MOD(INDEX(Capacity!$V$3:$W$258,MATCH(INDEX($J81:$FE81,1,$FJ81),Capacity!$V$3:$V$258,0),2)+HJ$9,255),Capacity!$S$3:$S$258,0),2)))</f>
        <v/>
      </c>
      <c r="HK82" t="str">
        <f>IF(HK81="","",IF($FI81="Y",0,INDEX(Capacity!$S$3:$T$258,MATCH(MOD(INDEX(Capacity!$V$3:$W$258,MATCH(INDEX($J81:$FE81,1,$FJ81),Capacity!$V$3:$V$258,0),2)+HK$9,255),Capacity!$S$3:$S$258,0),2)))</f>
        <v/>
      </c>
      <c r="HL82" t="str">
        <f>IF(HL81="","",IF($FI81="Y",0,INDEX(Capacity!$S$3:$T$258,MATCH(MOD(INDEX(Capacity!$V$3:$W$258,MATCH(INDEX($J81:$FE81,1,$FJ81),Capacity!$V$3:$V$258,0),2)+HL$9,255),Capacity!$S$3:$S$258,0),2)))</f>
        <v/>
      </c>
      <c r="HM82" t="str">
        <f>IF(HM81="","",IF($FI81="Y",0,INDEX(Capacity!$S$3:$T$258,MATCH(MOD(INDEX(Capacity!$V$3:$W$258,MATCH(INDEX($J81:$FE81,1,$FJ81),Capacity!$V$3:$V$258,0),2)+HM$9,255),Capacity!$S$3:$S$258,0),2)))</f>
        <v/>
      </c>
      <c r="HN82" t="str">
        <f>IF(HN81="","",IF($FI81="Y",0,INDEX(Capacity!$S$3:$T$258,MATCH(MOD(INDEX(Capacity!$V$3:$W$258,MATCH(INDEX($J81:$FE81,1,$FJ81),Capacity!$V$3:$V$258,0),2)+HN$9,255),Capacity!$S$3:$S$258,0),2)))</f>
        <v/>
      </c>
      <c r="HO82" t="str">
        <f>IF(HO81="","",IF($FI81="Y",0,INDEX(Capacity!$S$3:$T$258,MATCH(MOD(INDEX(Capacity!$V$3:$W$258,MATCH(INDEX($J81:$FE81,1,$FJ81),Capacity!$V$3:$V$258,0),2)+HO$9,255),Capacity!$S$3:$S$258,0),2)))</f>
        <v/>
      </c>
      <c r="HP82" t="str">
        <f>IF(HP81="","",IF($FI81="Y",0,INDEX(Capacity!$S$3:$T$258,MATCH(MOD(INDEX(Capacity!$V$3:$W$258,MATCH(INDEX($J81:$FE81,1,$FJ81),Capacity!$V$3:$V$258,0),2)+HP$9,255),Capacity!$S$3:$S$258,0),2)))</f>
        <v/>
      </c>
      <c r="HQ82" t="str">
        <f>IF(HQ81="","",IF($FI81="Y",0,INDEX(Capacity!$S$3:$T$258,MATCH(MOD(INDEX(Capacity!$V$3:$W$258,MATCH(INDEX($J81:$FE81,1,$FJ81),Capacity!$V$3:$V$258,0),2)+HQ$9,255),Capacity!$S$3:$S$258,0),2)))</f>
        <v/>
      </c>
      <c r="HR82" t="str">
        <f>IF(HR81="","",IF($FI81="Y",0,INDEX(Capacity!$S$3:$T$258,MATCH(MOD(INDEX(Capacity!$V$3:$W$258,MATCH(INDEX($J81:$FE81,1,$FJ81),Capacity!$V$3:$V$258,0),2)+HR$9,255),Capacity!$S$3:$S$258,0),2)))</f>
        <v/>
      </c>
      <c r="HS82" t="str">
        <f>IF(HS81="","",IF($FI81="Y",0,INDEX(Capacity!$S$3:$T$258,MATCH(MOD(INDEX(Capacity!$V$3:$W$258,MATCH(INDEX($J81:$FE81,1,$FJ81),Capacity!$V$3:$V$258,0),2)+HS$9,255),Capacity!$S$3:$S$258,0),2)))</f>
        <v/>
      </c>
      <c r="HT82" t="str">
        <f>IF(HT81="","",IF($FI81="Y",0,INDEX(Capacity!$S$3:$T$258,MATCH(MOD(INDEX(Capacity!$V$3:$W$258,MATCH(INDEX($J81:$FE81,1,$FJ81),Capacity!$V$3:$V$258,0),2)+HT$9,255),Capacity!$S$3:$S$258,0),2)))</f>
        <v/>
      </c>
      <c r="HU82" t="str">
        <f>IF(HU81="","",IF($FI81="Y",0,INDEX(Capacity!$S$3:$T$258,MATCH(MOD(INDEX(Capacity!$V$3:$W$258,MATCH(INDEX($J81:$FE81,1,$FJ81),Capacity!$V$3:$V$258,0),2)+HU$9,255),Capacity!$S$3:$S$258,0),2)))</f>
        <v/>
      </c>
      <c r="HV82" t="str">
        <f>IF(HV81="","",IF($FI81="Y",0,INDEX(Capacity!$S$3:$T$258,MATCH(MOD(INDEX(Capacity!$V$3:$W$258,MATCH(INDEX($J81:$FE81,1,$FJ81),Capacity!$V$3:$V$258,0),2)+HV$9,255),Capacity!$S$3:$S$258,0),2)))</f>
        <v/>
      </c>
      <c r="HW82" t="str">
        <f>IF(HW81="","",IF($FI81="Y",0,INDEX(Capacity!$S$3:$T$258,MATCH(MOD(INDEX(Capacity!$V$3:$W$258,MATCH(INDEX($J81:$FE81,1,$FJ81),Capacity!$V$3:$V$258,0),2)+HW$9,255),Capacity!$S$3:$S$258,0),2)))</f>
        <v/>
      </c>
      <c r="HX82" t="str">
        <f>IF(HX81="","",IF($FI81="Y",0,INDEX(Capacity!$S$3:$T$258,MATCH(MOD(INDEX(Capacity!$V$3:$W$258,MATCH(INDEX($J81:$FE81,1,$FJ81),Capacity!$V$3:$V$258,0),2)+HX$9,255),Capacity!$S$3:$S$258,0),2)))</f>
        <v/>
      </c>
      <c r="HY82" t="str">
        <f>IF(HY81="","",IF($FI81="Y",0,INDEX(Capacity!$S$3:$T$258,MATCH(MOD(INDEX(Capacity!$V$3:$W$258,MATCH(INDEX($J81:$FE81,1,$FJ81),Capacity!$V$3:$V$258,0),2)+HY$9,255),Capacity!$S$3:$S$258,0),2)))</f>
        <v/>
      </c>
      <c r="HZ82" t="str">
        <f>IF(HZ81="","",IF($FI81="Y",0,INDEX(Capacity!$S$3:$T$258,MATCH(MOD(INDEX(Capacity!$V$3:$W$258,MATCH(INDEX($J81:$FE81,1,$FJ81),Capacity!$V$3:$V$258,0),2)+HZ$9,255),Capacity!$S$3:$S$258,0),2)))</f>
        <v/>
      </c>
      <c r="IA82" t="str">
        <f>IF(IA81="","",IF($FI81="Y",0,INDEX(Capacity!$S$3:$T$258,MATCH(MOD(INDEX(Capacity!$V$3:$W$258,MATCH(INDEX($J81:$FE81,1,$FJ81),Capacity!$V$3:$V$258,0),2)+IA$9,255),Capacity!$S$3:$S$258,0),2)))</f>
        <v/>
      </c>
      <c r="IB82" t="str">
        <f>IF(IB81="","",IF($FI81="Y",0,INDEX(Capacity!$S$3:$T$258,MATCH(MOD(INDEX(Capacity!$V$3:$W$258,MATCH(INDEX($J81:$FE81,1,$FJ81),Capacity!$V$3:$V$258,0),2)+IB$9,255),Capacity!$S$3:$S$258,0),2)))</f>
        <v/>
      </c>
      <c r="IC82" t="str">
        <f>IF(IC81="","",IF($FI81="Y",0,INDEX(Capacity!$S$3:$T$258,MATCH(MOD(INDEX(Capacity!$V$3:$W$258,MATCH(INDEX($J81:$FE81,1,$FJ81),Capacity!$V$3:$V$258,0),2)+IC$9,255),Capacity!$S$3:$S$258,0),2)))</f>
        <v/>
      </c>
      <c r="ID82" t="str">
        <f>IF(ID81="","",IF($FI81="Y",0,INDEX(Capacity!$S$3:$T$258,MATCH(MOD(INDEX(Capacity!$V$3:$W$258,MATCH(INDEX($J81:$FE81,1,$FJ81),Capacity!$V$3:$V$258,0),2)+ID$9,255),Capacity!$S$3:$S$258,0),2)))</f>
        <v/>
      </c>
      <c r="IE82" t="str">
        <f>IF(IE81="","",IF($FI81="Y",0,INDEX(Capacity!$S$3:$T$258,MATCH(MOD(INDEX(Capacity!$V$3:$W$258,MATCH(INDEX($J81:$FE81,1,$FJ81),Capacity!$V$3:$V$258,0),2)+IE$9,255),Capacity!$S$3:$S$258,0),2)))</f>
        <v/>
      </c>
      <c r="IF82" t="str">
        <f>IF(IF81="","",IF($FI81="Y",0,INDEX(Capacity!$S$3:$T$258,MATCH(MOD(INDEX(Capacity!$V$3:$W$258,MATCH(INDEX($J81:$FE81,1,$FJ81),Capacity!$V$3:$V$258,0),2)+IF$9,255),Capacity!$S$3:$S$258,0),2)))</f>
        <v/>
      </c>
      <c r="IG82" t="str">
        <f>IF(IG81="","",IF($FI81="Y",0,INDEX(Capacity!$S$3:$T$258,MATCH(MOD(INDEX(Capacity!$V$3:$W$258,MATCH(INDEX($J81:$FE81,1,$FJ81),Capacity!$V$3:$V$258,0),2)+IG$9,255),Capacity!$S$3:$S$258,0),2)))</f>
        <v/>
      </c>
      <c r="IH82" t="str">
        <f>IF(IH81="","",IF($FI81="Y",0,INDEX(Capacity!$S$3:$T$258,MATCH(MOD(INDEX(Capacity!$V$3:$W$258,MATCH(INDEX($J81:$FE81,1,$FJ81),Capacity!$V$3:$V$258,0),2)+IH$9,255),Capacity!$S$3:$S$258,0),2)))</f>
        <v/>
      </c>
      <c r="II82" t="str">
        <f>IF(II81="","",IF($FI81="Y",0,INDEX(Capacity!$S$3:$T$258,MATCH(MOD(INDEX(Capacity!$V$3:$W$258,MATCH(INDEX($J81:$FE81,1,$FJ81),Capacity!$V$3:$V$258,0),2)+II$9,255),Capacity!$S$3:$S$258,0),2)))</f>
        <v/>
      </c>
      <c r="IJ82" t="str">
        <f>IF(IJ81="","",IF($FI81="Y",0,INDEX(Capacity!$S$3:$T$258,MATCH(MOD(INDEX(Capacity!$V$3:$W$258,MATCH(INDEX($J81:$FE81,1,$FJ81),Capacity!$V$3:$V$258,0),2)+IJ$9,255),Capacity!$S$3:$S$258,0),2)))</f>
        <v/>
      </c>
      <c r="IK82" t="str">
        <f>IF(IK81="","",IF($FI81="Y",0,INDEX(Capacity!$S$3:$T$258,MATCH(MOD(INDEX(Capacity!$V$3:$W$258,MATCH(INDEX($J81:$FE81,1,$FJ81),Capacity!$V$3:$V$258,0),2)+IK$9,255),Capacity!$S$3:$S$258,0),2)))</f>
        <v/>
      </c>
      <c r="IL82" t="str">
        <f>IF(IL81="","",IF($FI81="Y",0,INDEX(Capacity!$S$3:$T$258,MATCH(MOD(INDEX(Capacity!$V$3:$W$258,MATCH(INDEX($J81:$FE81,1,$FJ81),Capacity!$V$3:$V$258,0),2)+IL$9,255),Capacity!$S$3:$S$258,0),2)))</f>
        <v/>
      </c>
      <c r="IM82" t="str">
        <f>IF(IM81="","",IF($FI81="Y",0,INDEX(Capacity!$S$3:$T$258,MATCH(MOD(INDEX(Capacity!$V$3:$W$258,MATCH(INDEX($J81:$FE81,1,$FJ81),Capacity!$V$3:$V$258,0),2)+IM$9,255),Capacity!$S$3:$S$258,0),2)))</f>
        <v/>
      </c>
      <c r="IN82" t="str">
        <f>IF(IN81="","",IF($FI81="Y",0,INDEX(Capacity!$S$3:$T$258,MATCH(MOD(INDEX(Capacity!$V$3:$W$258,MATCH(INDEX($J81:$FE81,1,$FJ81),Capacity!$V$3:$V$258,0),2)+IN$9,255),Capacity!$S$3:$S$258,0),2)))</f>
        <v/>
      </c>
      <c r="IO82" t="str">
        <f>IF(IO81="","",IF($FI81="Y",0,INDEX(Capacity!$S$3:$T$258,MATCH(MOD(INDEX(Capacity!$V$3:$W$258,MATCH(INDEX($J81:$FE81,1,$FJ81),Capacity!$V$3:$V$258,0),2)+IO$9,255),Capacity!$S$3:$S$258,0),2)))</f>
        <v/>
      </c>
      <c r="IP82" t="str">
        <f>IF(IP81="","",IF($FI81="Y",0,INDEX(Capacity!$S$3:$T$258,MATCH(MOD(INDEX(Capacity!$V$3:$W$258,MATCH(INDEX($J81:$FE81,1,$FJ81),Capacity!$V$3:$V$258,0),2)+IP$9,255),Capacity!$S$3:$S$258,0),2)))</f>
        <v/>
      </c>
      <c r="IQ82" t="str">
        <f>IF(IQ81="","",IF($FI81="Y",0,INDEX(Capacity!$S$3:$T$258,MATCH(MOD(INDEX(Capacity!$V$3:$W$258,MATCH(INDEX($J81:$FE81,1,$FJ81),Capacity!$V$3:$V$258,0),2)+IQ$9,255),Capacity!$S$3:$S$258,0),2)))</f>
        <v/>
      </c>
      <c r="IR82" t="str">
        <f>IF(IR81="","",IF($FI81="Y",0,INDEX(Capacity!$S$3:$T$258,MATCH(MOD(INDEX(Capacity!$V$3:$W$258,MATCH(INDEX($J81:$FE81,1,$FJ81),Capacity!$V$3:$V$258,0),2)+IR$9,255),Capacity!$S$3:$S$258,0),2)))</f>
        <v/>
      </c>
      <c r="IS82" t="str">
        <f>IF(IS81="","",IF($FI81="Y",0,INDEX(Capacity!$S$3:$T$258,MATCH(MOD(INDEX(Capacity!$V$3:$W$258,MATCH(INDEX($J81:$FE81,1,$FJ81),Capacity!$V$3:$V$258,0),2)+IS$9,255),Capacity!$S$3:$S$258,0),2)))</f>
        <v/>
      </c>
      <c r="IT82" t="str">
        <f>IF(IT81="","",IF($FI81="Y",0,INDEX(Capacity!$S$3:$T$258,MATCH(MOD(INDEX(Capacity!$V$3:$W$258,MATCH(INDEX($J81:$FE81,1,$FJ81),Capacity!$V$3:$V$258,0),2)+IT$9,255),Capacity!$S$3:$S$258,0),2)))</f>
        <v/>
      </c>
      <c r="IU82" t="str">
        <f>IF(IU81="","",IF($FI81="Y",0,INDEX(Capacity!$S$3:$T$258,MATCH(MOD(INDEX(Capacity!$V$3:$W$258,MATCH(INDEX($J81:$FE81,1,$FJ81),Capacity!$V$3:$V$258,0),2)+IU$9,255),Capacity!$S$3:$S$258,0),2)))</f>
        <v/>
      </c>
      <c r="IV82" t="str">
        <f>IF(IV81="","",IF($FI81="Y",0,INDEX(Capacity!$S$3:$T$258,MATCH(MOD(INDEX(Capacity!$V$3:$W$258,MATCH(INDEX($J81:$FE81,1,$FJ81),Capacity!$V$3:$V$258,0),2)+IV$9,255),Capacity!$S$3:$S$258,0),2)))</f>
        <v/>
      </c>
      <c r="IW82" t="str">
        <f>IF(IW81="","",IF($FI81="Y",0,INDEX(Capacity!$S$3:$T$258,MATCH(MOD(INDEX(Capacity!$V$3:$W$258,MATCH(INDEX($J81:$FE81,1,$FJ81),Capacity!$V$3:$V$258,0),2)+IW$9,255),Capacity!$S$3:$S$258,0),2)))</f>
        <v/>
      </c>
      <c r="IX82" t="str">
        <f>IF(IX81="","",IF($FI81="Y",0,INDEX(Capacity!$S$3:$T$258,MATCH(MOD(INDEX(Capacity!$V$3:$W$258,MATCH(INDEX($J81:$FE81,1,$FJ81),Capacity!$V$3:$V$258,0),2)+IX$9,255),Capacity!$S$3:$S$258,0),2)))</f>
        <v/>
      </c>
      <c r="IY82" t="str">
        <f>IF(IY81="","",IF($FI81="Y",0,INDEX(Capacity!$S$3:$T$258,MATCH(MOD(INDEX(Capacity!$V$3:$W$258,MATCH(INDEX($J81:$FE81,1,$FJ81),Capacity!$V$3:$V$258,0),2)+IY$9,255),Capacity!$S$3:$S$258,0),2)))</f>
        <v/>
      </c>
      <c r="IZ82" t="str">
        <f>IF(IZ81="","",IF($FI81="Y",0,INDEX(Capacity!$S$3:$T$258,MATCH(MOD(INDEX(Capacity!$V$3:$W$258,MATCH(INDEX($J81:$FE81,1,$FJ81),Capacity!$V$3:$V$258,0),2)+IZ$9,255),Capacity!$S$3:$S$258,0),2)))</f>
        <v/>
      </c>
      <c r="JA82" t="str">
        <f>IF(JA81="","",IF($FI81="Y",0,INDEX(Capacity!$S$3:$T$258,MATCH(MOD(INDEX(Capacity!$V$3:$W$258,MATCH(INDEX($J81:$FE81,1,$FJ81),Capacity!$V$3:$V$258,0),2)+JA$9,255),Capacity!$S$3:$S$258,0),2)))</f>
        <v/>
      </c>
      <c r="JB82" t="str">
        <f>IF(JB81="","",IF($FI81="Y",0,INDEX(Capacity!$S$3:$T$258,MATCH(MOD(INDEX(Capacity!$V$3:$W$258,MATCH(INDEX($J81:$FE81,1,$FJ81),Capacity!$V$3:$V$258,0),2)+JB$9,255),Capacity!$S$3:$S$258,0),2)))</f>
        <v/>
      </c>
      <c r="JC82" t="str">
        <f>IF(JC81="","",IF($FI81="Y",0,INDEX(Capacity!$S$3:$T$258,MATCH(MOD(INDEX(Capacity!$V$3:$W$258,MATCH(INDEX($J81:$FE81,1,$FJ81),Capacity!$V$3:$V$258,0),2)+JC$9,255),Capacity!$S$3:$S$258,0),2)))</f>
        <v/>
      </c>
      <c r="JD82" t="str">
        <f>IF(JD81="","",IF($FI81="Y",0,INDEX(Capacity!$S$3:$T$258,MATCH(MOD(INDEX(Capacity!$V$3:$W$258,MATCH(INDEX($J81:$FE81,1,$FJ81),Capacity!$V$3:$V$258,0),2)+JD$9,255),Capacity!$S$3:$S$258,0),2)))</f>
        <v/>
      </c>
      <c r="JE82" t="str">
        <f>IF(JE81="","",IF($FI81="Y",0,INDEX(Capacity!$S$3:$T$258,MATCH(MOD(INDEX(Capacity!$V$3:$W$258,MATCH(INDEX($J81:$FE81,1,$FJ81),Capacity!$V$3:$V$258,0),2)+JE$9,255),Capacity!$S$3:$S$258,0),2)))</f>
        <v/>
      </c>
      <c r="JF82" t="str">
        <f>IF(JF81="","",IF($FI81="Y",0,INDEX(Capacity!$S$3:$T$258,MATCH(MOD(INDEX(Capacity!$V$3:$W$258,MATCH(INDEX($J81:$FE81,1,$FJ81),Capacity!$V$3:$V$258,0),2)+JF$9,255),Capacity!$S$3:$S$258,0),2)))</f>
        <v/>
      </c>
      <c r="JG82" t="str">
        <f>IF(JG81="","",IF($FI81="Y",0,INDEX(Capacity!$S$3:$T$258,MATCH(MOD(INDEX(Capacity!$V$3:$W$258,MATCH(INDEX($J81:$FE81,1,$FJ81),Capacity!$V$3:$V$258,0),2)+JG$9,255),Capacity!$S$3:$S$258,0),2)))</f>
        <v/>
      </c>
      <c r="JH82" t="str">
        <f>IF(JH81="","",IF($FI81="Y",0,INDEX(Capacity!$S$3:$T$258,MATCH(MOD(INDEX(Capacity!$V$3:$W$258,MATCH(INDEX($J81:$FE81,1,$FJ81),Capacity!$V$3:$V$258,0),2)+JH$9,255),Capacity!$S$3:$S$258,0),2)))</f>
        <v/>
      </c>
      <c r="JI82" t="str">
        <f>IF(JI81="","",IF($FI81="Y",0,INDEX(Capacity!$S$3:$T$258,MATCH(MOD(INDEX(Capacity!$V$3:$W$258,MATCH(INDEX($J81:$FE81,1,$FJ81),Capacity!$V$3:$V$258,0),2)+JI$9,255),Capacity!$S$3:$S$258,0),2)))</f>
        <v/>
      </c>
      <c r="JJ82" t="str">
        <f>IF(JJ81="","",IF($FI81="Y",0,INDEX(Capacity!$S$3:$T$258,MATCH(MOD(INDEX(Capacity!$V$3:$W$258,MATCH(INDEX($J81:$FE81,1,$FJ81),Capacity!$V$3:$V$258,0),2)+JJ$9,255),Capacity!$S$3:$S$258,0),2)))</f>
        <v/>
      </c>
      <c r="JK82" t="str">
        <f>IF(JK81="","",IF($FI81="Y",0,INDEX(Capacity!$S$3:$T$258,MATCH(MOD(INDEX(Capacity!$V$3:$W$258,MATCH(INDEX($J81:$FE81,1,$FJ81),Capacity!$V$3:$V$258,0),2)+JK$9,255),Capacity!$S$3:$S$258,0),2)))</f>
        <v/>
      </c>
      <c r="JL82" t="str">
        <f>IF(JL81="","",IF($FI81="Y",0,INDEX(Capacity!$S$3:$T$258,MATCH(MOD(INDEX(Capacity!$V$3:$W$258,MATCH(INDEX($J81:$FE81,1,$FJ81),Capacity!$V$3:$V$258,0),2)+JL$9,255),Capacity!$S$3:$S$258,0),2)))</f>
        <v/>
      </c>
      <c r="JM82" t="str">
        <f>IF(JM81="","",IF($FI81="Y",0,INDEX(Capacity!$S$3:$T$258,MATCH(MOD(INDEX(Capacity!$V$3:$W$258,MATCH(INDEX($J81:$FE81,1,$FJ81),Capacity!$V$3:$V$258,0),2)+JM$9,255),Capacity!$S$3:$S$258,0),2)))</f>
        <v/>
      </c>
      <c r="JN82" t="str">
        <f>IF(JN81="","",IF($FI81="Y",0,INDEX(Capacity!$S$3:$T$258,MATCH(MOD(INDEX(Capacity!$V$3:$W$258,MATCH(INDEX($J81:$FE81,1,$FJ81),Capacity!$V$3:$V$258,0),2)+JN$9,255),Capacity!$S$3:$S$258,0),2)))</f>
        <v/>
      </c>
      <c r="JO82" t="str">
        <f>IF(JO81="","",IF($FI81="Y",0,INDEX(Capacity!$S$3:$T$258,MATCH(MOD(INDEX(Capacity!$V$3:$W$258,MATCH(INDEX($J81:$FE81,1,$FJ81),Capacity!$V$3:$V$258,0),2)+JO$9,255),Capacity!$S$3:$S$258,0),2)))</f>
        <v/>
      </c>
      <c r="JP82" t="str">
        <f>IF(JP81="","",IF($FI81="Y",0,INDEX(Capacity!$S$3:$T$258,MATCH(MOD(INDEX(Capacity!$V$3:$W$258,MATCH(INDEX($J81:$FE81,1,$FJ81),Capacity!$V$3:$V$258,0),2)+JP$9,255),Capacity!$S$3:$S$258,0),2)))</f>
        <v/>
      </c>
      <c r="JQ82" t="str">
        <f>IF(JQ81="","",IF($FI81="Y",0,INDEX(Capacity!$S$3:$T$258,MATCH(MOD(INDEX(Capacity!$V$3:$W$258,MATCH(INDEX($J81:$FE81,1,$FJ81),Capacity!$V$3:$V$258,0),2)+JQ$9,255),Capacity!$S$3:$S$258,0),2)))</f>
        <v/>
      </c>
      <c r="JR82" t="str">
        <f>IF(JR81="","",IF($FI81="Y",0,INDEX(Capacity!$S$3:$T$258,MATCH(MOD(INDEX(Capacity!$V$3:$W$258,MATCH(INDEX($J81:$FE81,1,$FJ81),Capacity!$V$3:$V$258,0),2)+JR$9,255),Capacity!$S$3:$S$258,0),2)))</f>
        <v/>
      </c>
      <c r="JS82" t="str">
        <f>IF(JS81="","",IF($FI81="Y",0,INDEX(Capacity!$S$3:$T$258,MATCH(MOD(INDEX(Capacity!$V$3:$W$258,MATCH(INDEX($J81:$FE81,1,$FJ81),Capacity!$V$3:$V$258,0),2)+JS$9,255),Capacity!$S$3:$S$258,0),2)))</f>
        <v/>
      </c>
      <c r="JT82" t="str">
        <f>IF(JT81="","",IF($FI81="Y",0,INDEX(Capacity!$S$3:$T$258,MATCH(MOD(INDEX(Capacity!$V$3:$W$258,MATCH(INDEX($J81:$FE81,1,$FJ81),Capacity!$V$3:$V$258,0),2)+JT$9,255),Capacity!$S$3:$S$258,0),2)))</f>
        <v/>
      </c>
      <c r="JU82" t="str">
        <f>IF(JU81="","",IF($FI81="Y",0,INDEX(Capacity!$S$3:$T$258,MATCH(MOD(INDEX(Capacity!$V$3:$W$258,MATCH(INDEX($J81:$FE81,1,$FJ81),Capacity!$V$3:$V$258,0),2)+JU$9,255),Capacity!$S$3:$S$258,0),2)))</f>
        <v/>
      </c>
      <c r="JV82" t="str">
        <f>IF(JV81="","",IF($FI81="Y",0,INDEX(Capacity!$S$3:$T$258,MATCH(MOD(INDEX(Capacity!$V$3:$W$258,MATCH(INDEX($J81:$FE81,1,$FJ81),Capacity!$V$3:$V$258,0),2)+JV$9,255),Capacity!$S$3:$S$258,0),2)))</f>
        <v/>
      </c>
      <c r="JW82" t="str">
        <f>IF(JW81="","",IF($FI81="Y",0,INDEX(Capacity!$S$3:$T$258,MATCH(MOD(INDEX(Capacity!$V$3:$W$258,MATCH(INDEX($J81:$FE81,1,$FJ81),Capacity!$V$3:$V$258,0),2)+JW$9,255),Capacity!$S$3:$S$258,0),2)))</f>
        <v/>
      </c>
      <c r="JX82" t="str">
        <f>IF(JX81="","",IF($FI81="Y",0,INDEX(Capacity!$S$3:$T$258,MATCH(MOD(INDEX(Capacity!$V$3:$W$258,MATCH(INDEX($J81:$FE81,1,$FJ81),Capacity!$V$3:$V$258,0),2)+JX$9,255),Capacity!$S$3:$S$258,0),2)))</f>
        <v/>
      </c>
      <c r="JY82" t="str">
        <f>IF(JY81="","",IF($FI81="Y",0,INDEX(Capacity!$S$3:$T$258,MATCH(MOD(INDEX(Capacity!$V$3:$W$258,MATCH(INDEX($J81:$FE81,1,$FJ81),Capacity!$V$3:$V$258,0),2)+JY$9,255),Capacity!$S$3:$S$258,0),2)))</f>
        <v/>
      </c>
      <c r="JZ82" t="str">
        <f>IF(JZ81="","",IF($FI81="Y",0,INDEX(Capacity!$S$3:$T$258,MATCH(MOD(INDEX(Capacity!$V$3:$W$258,MATCH(INDEX($J81:$FE81,1,$FJ81),Capacity!$V$3:$V$258,0),2)+JZ$9,255),Capacity!$S$3:$S$258,0),2)))</f>
        <v/>
      </c>
      <c r="KA82" t="str">
        <f>IF(KA81="","",IF($FI81="Y",0,INDEX(Capacity!$S$3:$T$258,MATCH(MOD(INDEX(Capacity!$V$3:$W$258,MATCH(INDEX($J81:$FE81,1,$FJ81),Capacity!$V$3:$V$258,0),2)+KA$9,255),Capacity!$S$3:$S$258,0),2)))</f>
        <v/>
      </c>
      <c r="KB82" t="str">
        <f>IF(KB81="","",IF($FI81="Y",0,INDEX(Capacity!$S$3:$T$258,MATCH(MOD(INDEX(Capacity!$V$3:$W$258,MATCH(INDEX($J81:$FE81,1,$FJ81),Capacity!$V$3:$V$258,0),2)+KB$9,255),Capacity!$S$3:$S$258,0),2)))</f>
        <v/>
      </c>
      <c r="KC82" t="str">
        <f>IF(KC81="","",IF($FI81="Y",0,INDEX(Capacity!$S$3:$T$258,MATCH(MOD(INDEX(Capacity!$V$3:$W$258,MATCH(INDEX($J81:$FE81,1,$FJ81),Capacity!$V$3:$V$258,0),2)+KC$9,255),Capacity!$S$3:$S$258,0),2)))</f>
        <v/>
      </c>
      <c r="KD82" t="str">
        <f>IF(KD81="","",IF($FI81="Y",0,INDEX(Capacity!$S$3:$T$258,MATCH(MOD(INDEX(Capacity!$V$3:$W$258,MATCH(INDEX($J81:$FE81,1,$FJ81),Capacity!$V$3:$V$258,0),2)+KD$9,255),Capacity!$S$3:$S$258,0),2)))</f>
        <v/>
      </c>
      <c r="KE82" t="str">
        <f>IF(KE81="","",IF($FI81="Y",0,INDEX(Capacity!$S$3:$T$258,MATCH(MOD(INDEX(Capacity!$V$3:$W$258,MATCH(INDEX($J81:$FE81,1,$FJ81),Capacity!$V$3:$V$258,0),2)+KE$9,255),Capacity!$S$3:$S$258,0),2)))</f>
        <v/>
      </c>
      <c r="KF82" t="str">
        <f>IF(KF81="","",IF($FI81="Y",0,INDEX(Capacity!$S$3:$T$258,MATCH(MOD(INDEX(Capacity!$V$3:$W$258,MATCH(INDEX($J81:$FE81,1,$FJ81),Capacity!$V$3:$V$258,0),2)+KF$9,255),Capacity!$S$3:$S$258,0),2)))</f>
        <v/>
      </c>
      <c r="KG82" t="str">
        <f>IF(KG81="","",IF($FI81="Y",0,INDEX(Capacity!$S$3:$T$258,MATCH(MOD(INDEX(Capacity!$V$3:$W$258,MATCH(INDEX($J81:$FE81,1,$FJ81),Capacity!$V$3:$V$258,0),2)+KG$9,255),Capacity!$S$3:$S$258,0),2)))</f>
        <v/>
      </c>
      <c r="KH82" t="str">
        <f>IF(KH81="","",IF($FI81="Y",0,INDEX(Capacity!$S$3:$T$258,MATCH(MOD(INDEX(Capacity!$V$3:$W$258,MATCH(INDEX($J81:$FE81,1,$FJ81),Capacity!$V$3:$V$258,0),2)+KH$9,255),Capacity!$S$3:$S$258,0),2)))</f>
        <v/>
      </c>
      <c r="KI82" t="str">
        <f>IF(KI81="","",IF($FI81="Y",0,INDEX(Capacity!$S$3:$T$258,MATCH(MOD(INDEX(Capacity!$V$3:$W$258,MATCH(INDEX($J81:$FE81,1,$FJ81),Capacity!$V$3:$V$258,0),2)+KI$9,255),Capacity!$S$3:$S$258,0),2)))</f>
        <v/>
      </c>
      <c r="KJ82" t="str">
        <f>IF(KJ81="","",IF($FI81="Y",0,INDEX(Capacity!$S$3:$T$258,MATCH(MOD(INDEX(Capacity!$V$3:$W$258,MATCH(INDEX($J81:$FE81,1,$FJ81),Capacity!$V$3:$V$258,0),2)+KJ$9,255),Capacity!$S$3:$S$258,0),2)))</f>
        <v/>
      </c>
      <c r="KK82" t="str">
        <f>IF(KK81="","",IF($FI81="Y",0,INDEX(Capacity!$S$3:$T$258,MATCH(MOD(INDEX(Capacity!$V$3:$W$258,MATCH(INDEX($J81:$FE81,1,$FJ81),Capacity!$V$3:$V$258,0),2)+KK$9,255),Capacity!$S$3:$S$258,0),2)))</f>
        <v/>
      </c>
      <c r="KL82" t="str">
        <f>IF(KL81="","",IF($FI81="Y",0,INDEX(Capacity!$S$3:$T$258,MATCH(MOD(INDEX(Capacity!$V$3:$W$258,MATCH(INDEX($J81:$FE81,1,$FJ81),Capacity!$V$3:$V$258,0),2)+KL$9,255),Capacity!$S$3:$S$258,0),2)))</f>
        <v/>
      </c>
      <c r="KM82" t="str">
        <f>IF(KM81="","",IF($FI81="Y",0,INDEX(Capacity!$S$3:$T$258,MATCH(MOD(INDEX(Capacity!$V$3:$W$258,MATCH(INDEX($J81:$FE81,1,$FJ81),Capacity!$V$3:$V$258,0),2)+KM$9,255),Capacity!$S$3:$S$258,0),2)))</f>
        <v/>
      </c>
      <c r="KN82" t="str">
        <f>IF(KN81="","",IF($FI81="Y",0,INDEX(Capacity!$S$3:$T$258,MATCH(MOD(INDEX(Capacity!$V$3:$W$258,MATCH(INDEX($J81:$FE81,1,$FJ81),Capacity!$V$3:$V$258,0),2)+KN$9,255),Capacity!$S$3:$S$258,0),2)))</f>
        <v/>
      </c>
      <c r="KO82" t="str">
        <f>IF(KO81="","",IF($FI81="Y",0,INDEX(Capacity!$S$3:$T$258,MATCH(MOD(INDEX(Capacity!$V$3:$W$258,MATCH(INDEX($J81:$FE81,1,$FJ81),Capacity!$V$3:$V$258,0),2)+KO$9,255),Capacity!$S$3:$S$258,0),2)))</f>
        <v/>
      </c>
      <c r="KP82" t="str">
        <f>IF(KP81="","",IF($FI81="Y",0,INDEX(Capacity!$S$3:$T$258,MATCH(MOD(INDEX(Capacity!$V$3:$W$258,MATCH(INDEX($J81:$FE81,1,$FJ81),Capacity!$V$3:$V$258,0),2)+KP$9,255),Capacity!$S$3:$S$258,0),2)))</f>
        <v/>
      </c>
      <c r="KQ82" t="str">
        <f>IF(KQ81="","",IF($FI81="Y",0,INDEX(Capacity!$S$3:$T$258,MATCH(MOD(INDEX(Capacity!$V$3:$W$258,MATCH(INDEX($J81:$FE81,1,$FJ81),Capacity!$V$3:$V$258,0),2)+KQ$9,255),Capacity!$S$3:$S$258,0),2)))</f>
        <v/>
      </c>
      <c r="KR82" t="str">
        <f>IF(KR81="","",IF($FI81="Y",0,INDEX(Capacity!$S$3:$T$258,MATCH(MOD(INDEX(Capacity!$V$3:$W$258,MATCH(INDEX($J81:$FE81,1,$FJ81),Capacity!$V$3:$V$258,0),2)+KR$9,255),Capacity!$S$3:$S$258,0),2)))</f>
        <v/>
      </c>
      <c r="KS82" t="str">
        <f>IF(KS81="","",IF($FI81="Y",0,INDEX(Capacity!$S$3:$T$258,MATCH(MOD(INDEX(Capacity!$V$3:$W$258,MATCH(INDEX($J81:$FE81,1,$FJ81),Capacity!$V$3:$V$258,0),2)+KS$9,255),Capacity!$S$3:$S$258,0),2)))</f>
        <v/>
      </c>
      <c r="KT82" t="str">
        <f>IF(KT81="","",IF($FI81="Y",0,INDEX(Capacity!$S$3:$T$258,MATCH(MOD(INDEX(Capacity!$V$3:$W$258,MATCH(INDEX($J81:$FE81,1,$FJ81),Capacity!$V$3:$V$258,0),2)+KT$9,255),Capacity!$S$3:$S$258,0),2)))</f>
        <v/>
      </c>
      <c r="KU82" t="str">
        <f>IF(KU81="","",IF($FI81="Y",0,INDEX(Capacity!$S$3:$T$258,MATCH(MOD(INDEX(Capacity!$V$3:$W$258,MATCH(INDEX($J81:$FE81,1,$FJ81),Capacity!$V$3:$V$258,0),2)+KU$9,255),Capacity!$S$3:$S$258,0),2)))</f>
        <v/>
      </c>
      <c r="KV82" t="str">
        <f>IF(KV81="","",IF($FI81="Y",0,INDEX(Capacity!$S$3:$T$258,MATCH(MOD(INDEX(Capacity!$V$3:$W$258,MATCH(INDEX($J81:$FE81,1,$FJ81),Capacity!$V$3:$V$258,0),2)+KV$9,255),Capacity!$S$3:$S$258,0),2)))</f>
        <v/>
      </c>
      <c r="KW82" t="str">
        <f>IF(KW81="","",IF($FI81="Y",0,INDEX(Capacity!$S$3:$T$258,MATCH(MOD(INDEX(Capacity!$V$3:$W$258,MATCH(INDEX($J81:$FE81,1,$FJ81),Capacity!$V$3:$V$258,0),2)+KW$9,255),Capacity!$S$3:$S$258,0),2)))</f>
        <v/>
      </c>
      <c r="KX82" t="str">
        <f>IF(KX81="","",IF($FI81="Y",0,INDEX(Capacity!$S$3:$T$258,MATCH(MOD(INDEX(Capacity!$V$3:$W$258,MATCH(INDEX($J81:$FE81,1,$FJ81),Capacity!$V$3:$V$258,0),2)+KX$9,255),Capacity!$S$3:$S$258,0),2)))</f>
        <v/>
      </c>
      <c r="KY82" t="str">
        <f>IF(KY81="","",IF($FI81="Y",0,INDEX(Capacity!$S$3:$T$258,MATCH(MOD(INDEX(Capacity!$V$3:$W$258,MATCH(INDEX($J81:$FE81,1,$FJ81),Capacity!$V$3:$V$258,0),2)+KY$9,255),Capacity!$S$3:$S$258,0),2)))</f>
        <v/>
      </c>
      <c r="KZ82" t="str">
        <f>IF(KZ81="","",IF($FI81="Y",0,INDEX(Capacity!$S$3:$T$258,MATCH(MOD(INDEX(Capacity!$V$3:$W$258,MATCH(INDEX($J81:$FE81,1,$FJ81),Capacity!$V$3:$V$258,0),2)+KZ$9,255),Capacity!$S$3:$S$258,0),2)))</f>
        <v/>
      </c>
      <c r="LA82" t="str">
        <f>IF(LA81="","",IF($FI81="Y",0,INDEX(Capacity!$S$3:$T$258,MATCH(MOD(INDEX(Capacity!$V$3:$W$258,MATCH(INDEX($J81:$FE81,1,$FJ81),Capacity!$V$3:$V$258,0),2)+LA$9,255),Capacity!$S$3:$S$258,0),2)))</f>
        <v/>
      </c>
      <c r="LB82" t="str">
        <f>IF(LB81="","",IF($FI81="Y",0,INDEX(Capacity!$S$3:$T$258,MATCH(MOD(INDEX(Capacity!$V$3:$W$258,MATCH(INDEX($J81:$FE81,1,$FJ81),Capacity!$V$3:$V$258,0),2)+LB$9,255),Capacity!$S$3:$S$258,0),2)))</f>
        <v/>
      </c>
      <c r="LC82" t="str">
        <f>IF(LC81="","",IF($FI81="Y",0,INDEX(Capacity!$S$3:$T$258,MATCH(MOD(INDEX(Capacity!$V$3:$W$258,MATCH(INDEX($J81:$FE81,1,$FJ81),Capacity!$V$3:$V$258,0),2)+LC$9,255),Capacity!$S$3:$S$258,0),2)))</f>
        <v/>
      </c>
      <c r="LD82" t="str">
        <f>IF(LD81="","",IF($FI81="Y",0,INDEX(Capacity!$S$3:$T$258,MATCH(MOD(INDEX(Capacity!$V$3:$W$258,MATCH(INDEX($J81:$FE81,1,$FJ81),Capacity!$V$3:$V$258,0),2)+LD$9,255),Capacity!$S$3:$S$258,0),2)))</f>
        <v/>
      </c>
      <c r="LE82" t="str">
        <f>IF(LE81="","",IF($FI81="Y",0,INDEX(Capacity!$S$3:$T$258,MATCH(MOD(INDEX(Capacity!$V$3:$W$258,MATCH(INDEX($J81:$FE81,1,$FJ81),Capacity!$V$3:$V$258,0),2)+LE$9,255),Capacity!$S$3:$S$258,0),2)))</f>
        <v/>
      </c>
      <c r="LF82" t="str">
        <f>IF(LF81="","",IF($FI81="Y",0,INDEX(Capacity!$S$3:$T$258,MATCH(MOD(INDEX(Capacity!$V$3:$W$258,MATCH(INDEX($J81:$FE81,1,$FJ81),Capacity!$V$3:$V$258,0),2)+LF$9,255),Capacity!$S$3:$S$258,0),2)))</f>
        <v/>
      </c>
      <c r="LG82" t="str">
        <f>IF(LG81="","",IF($FI81="Y",0,INDEX(Capacity!$S$3:$T$258,MATCH(MOD(INDEX(Capacity!$V$3:$W$258,MATCH(INDEX($J81:$FE81,1,$FJ81),Capacity!$V$3:$V$258,0),2)+LG$9,255),Capacity!$S$3:$S$258,0),2)))</f>
        <v/>
      </c>
      <c r="LH82" t="str">
        <f>IF(LH81="","",IF($FI81="Y",0,INDEX(Capacity!$S$3:$T$258,MATCH(MOD(INDEX(Capacity!$V$3:$W$258,MATCH(INDEX($J81:$FE81,1,$FJ81),Capacity!$V$3:$V$258,0),2)+LH$9,255),Capacity!$S$3:$S$258,0),2)))</f>
        <v/>
      </c>
    </row>
    <row r="83" spans="9:320" x14ac:dyDescent="0.25">
      <c r="I83" s="7">
        <f t="shared" si="79"/>
        <v>74</v>
      </c>
      <c r="J83" t="str">
        <f t="shared" ref="J83:Y98" si="86">IFERROR(IF(INDEX($FM$10:$LH$118,$I83,$FK83-J$8+1)="",_xlfn.BITXOR(J82,0),_xlfn.BITXOR(J82,INDEX($FM$10:$LH$118,$I83,$FK83-J$8+1))),"")</f>
        <v/>
      </c>
      <c r="K83" t="str">
        <f t="shared" si="86"/>
        <v/>
      </c>
      <c r="L83" t="str">
        <f t="shared" si="86"/>
        <v/>
      </c>
      <c r="M83" t="str">
        <f t="shared" si="86"/>
        <v/>
      </c>
      <c r="N83" t="str">
        <f t="shared" si="86"/>
        <v/>
      </c>
      <c r="O83" t="str">
        <f t="shared" si="86"/>
        <v/>
      </c>
      <c r="P83" t="str">
        <f t="shared" si="86"/>
        <v/>
      </c>
      <c r="Q83" t="str">
        <f t="shared" si="86"/>
        <v/>
      </c>
      <c r="R83" t="str">
        <f t="shared" si="86"/>
        <v/>
      </c>
      <c r="S83" t="str">
        <f t="shared" si="86"/>
        <v/>
      </c>
      <c r="T83" t="str">
        <f t="shared" si="86"/>
        <v/>
      </c>
      <c r="U83" t="str">
        <f t="shared" si="86"/>
        <v/>
      </c>
      <c r="V83" t="str">
        <f t="shared" si="86"/>
        <v/>
      </c>
      <c r="W83" t="str">
        <f t="shared" si="86"/>
        <v/>
      </c>
      <c r="X83" t="str">
        <f t="shared" si="86"/>
        <v/>
      </c>
      <c r="Y83" t="str">
        <f t="shared" si="85"/>
        <v/>
      </c>
      <c r="Z83" t="str">
        <f t="shared" si="85"/>
        <v/>
      </c>
      <c r="AA83" t="str">
        <f t="shared" si="85"/>
        <v/>
      </c>
      <c r="AB83" t="str">
        <f t="shared" si="85"/>
        <v/>
      </c>
      <c r="AC83" t="str">
        <f t="shared" si="85"/>
        <v/>
      </c>
      <c r="AD83" t="str">
        <f t="shared" si="85"/>
        <v/>
      </c>
      <c r="AE83" t="str">
        <f t="shared" si="85"/>
        <v/>
      </c>
      <c r="AF83" t="str">
        <f t="shared" si="85"/>
        <v/>
      </c>
      <c r="AG83" t="str">
        <f t="shared" si="85"/>
        <v/>
      </c>
      <c r="AH83" t="str">
        <f t="shared" si="85"/>
        <v/>
      </c>
      <c r="AI83" t="str">
        <f t="shared" si="85"/>
        <v/>
      </c>
      <c r="AJ83" t="str">
        <f t="shared" si="85"/>
        <v/>
      </c>
      <c r="AK83" t="str">
        <f t="shared" si="85"/>
        <v/>
      </c>
      <c r="AL83" t="str">
        <f t="shared" si="85"/>
        <v/>
      </c>
      <c r="AM83" t="str">
        <f t="shared" si="85"/>
        <v/>
      </c>
      <c r="AN83" t="str">
        <f t="shared" si="85"/>
        <v/>
      </c>
      <c r="AO83" t="str">
        <f t="shared" si="85"/>
        <v/>
      </c>
      <c r="AP83" t="str">
        <f t="shared" si="72"/>
        <v/>
      </c>
      <c r="AQ83" t="str">
        <f t="shared" si="72"/>
        <v/>
      </c>
      <c r="AR83" t="str">
        <f t="shared" si="72"/>
        <v/>
      </c>
      <c r="AS83" t="str">
        <f t="shared" si="72"/>
        <v/>
      </c>
      <c r="AT83" t="str">
        <f t="shared" si="72"/>
        <v/>
      </c>
      <c r="AU83" t="str">
        <f t="shared" si="72"/>
        <v/>
      </c>
      <c r="AV83" t="str">
        <f t="shared" si="72"/>
        <v/>
      </c>
      <c r="AW83" t="str">
        <f t="shared" si="72"/>
        <v/>
      </c>
      <c r="AX83" t="str">
        <f t="shared" si="72"/>
        <v/>
      </c>
      <c r="AY83" t="str">
        <f t="shared" si="72"/>
        <v/>
      </c>
      <c r="AZ83" t="str">
        <f t="shared" si="72"/>
        <v/>
      </c>
      <c r="BA83" t="str">
        <f t="shared" si="72"/>
        <v/>
      </c>
      <c r="BB83" t="str">
        <f t="shared" si="72"/>
        <v/>
      </c>
      <c r="BC83" t="str">
        <f t="shared" si="72"/>
        <v/>
      </c>
      <c r="BD83" t="str">
        <f t="shared" si="72"/>
        <v/>
      </c>
      <c r="BE83" t="str">
        <f t="shared" si="72"/>
        <v/>
      </c>
      <c r="BF83" t="str">
        <f t="shared" si="81"/>
        <v/>
      </c>
      <c r="BG83" t="str">
        <f t="shared" si="81"/>
        <v/>
      </c>
      <c r="BH83" t="str">
        <f t="shared" si="81"/>
        <v/>
      </c>
      <c r="BI83" t="str">
        <f t="shared" si="81"/>
        <v/>
      </c>
      <c r="BJ83" t="str">
        <f t="shared" si="81"/>
        <v/>
      </c>
      <c r="BK83" t="str">
        <f t="shared" si="81"/>
        <v/>
      </c>
      <c r="BL83" t="str">
        <f t="shared" si="81"/>
        <v/>
      </c>
      <c r="BM83" t="str">
        <f t="shared" si="81"/>
        <v/>
      </c>
      <c r="BN83" t="str">
        <f t="shared" si="81"/>
        <v/>
      </c>
      <c r="BO83" t="str">
        <f t="shared" si="81"/>
        <v/>
      </c>
      <c r="BP83" t="str">
        <f t="shared" si="81"/>
        <v/>
      </c>
      <c r="BQ83" t="str">
        <f t="shared" si="81"/>
        <v/>
      </c>
      <c r="BR83" t="str">
        <f t="shared" si="81"/>
        <v/>
      </c>
      <c r="BS83" t="str">
        <f t="shared" si="81"/>
        <v/>
      </c>
      <c r="BT83" t="str">
        <f t="shared" si="81"/>
        <v/>
      </c>
      <c r="BU83" t="str">
        <f t="shared" si="75"/>
        <v/>
      </c>
      <c r="BV83" t="str">
        <f t="shared" si="75"/>
        <v/>
      </c>
      <c r="BW83" t="str">
        <f t="shared" si="75"/>
        <v/>
      </c>
      <c r="BX83" t="str">
        <f t="shared" si="75"/>
        <v/>
      </c>
      <c r="BY83" t="str">
        <f t="shared" si="75"/>
        <v/>
      </c>
      <c r="BZ83" t="str">
        <f t="shared" si="75"/>
        <v/>
      </c>
      <c r="CA83" t="str">
        <f t="shared" si="75"/>
        <v/>
      </c>
      <c r="CB83" t="str">
        <f t="shared" si="75"/>
        <v/>
      </c>
      <c r="CC83" t="str">
        <f t="shared" si="75"/>
        <v/>
      </c>
      <c r="CD83" t="str">
        <f t="shared" si="75"/>
        <v/>
      </c>
      <c r="CE83">
        <f t="shared" si="75"/>
        <v>0</v>
      </c>
      <c r="CF83">
        <f t="shared" si="75"/>
        <v>36</v>
      </c>
      <c r="CG83">
        <f t="shared" si="75"/>
        <v>6</v>
      </c>
      <c r="CH83">
        <f t="shared" si="75"/>
        <v>23</v>
      </c>
      <c r="CI83">
        <f t="shared" si="75"/>
        <v>111</v>
      </c>
      <c r="CJ83">
        <f t="shared" si="75"/>
        <v>146</v>
      </c>
      <c r="CK83">
        <f t="shared" si="83"/>
        <v>194</v>
      </c>
      <c r="CL83">
        <f t="shared" si="82"/>
        <v>109</v>
      </c>
      <c r="CM83">
        <f t="shared" si="82"/>
        <v>227</v>
      </c>
      <c r="CN83">
        <f t="shared" si="82"/>
        <v>133</v>
      </c>
      <c r="CO83">
        <f t="shared" si="82"/>
        <v>29</v>
      </c>
      <c r="CP83">
        <f t="shared" si="82"/>
        <v>0</v>
      </c>
      <c r="CQ83">
        <f t="shared" si="82"/>
        <v>0</v>
      </c>
      <c r="CR83">
        <f t="shared" si="82"/>
        <v>0</v>
      </c>
      <c r="CS83">
        <f t="shared" si="82"/>
        <v>0</v>
      </c>
      <c r="CT83">
        <f t="shared" si="82"/>
        <v>0</v>
      </c>
      <c r="CU83">
        <f t="shared" si="82"/>
        <v>0</v>
      </c>
      <c r="CV83">
        <f t="shared" si="82"/>
        <v>0</v>
      </c>
      <c r="CW83">
        <f t="shared" si="82"/>
        <v>0</v>
      </c>
      <c r="CX83">
        <f t="shared" si="82"/>
        <v>0</v>
      </c>
      <c r="CY83">
        <f t="shared" si="82"/>
        <v>0</v>
      </c>
      <c r="CZ83">
        <f t="shared" si="82"/>
        <v>0</v>
      </c>
      <c r="DA83">
        <f t="shared" si="82"/>
        <v>0</v>
      </c>
      <c r="DB83">
        <f t="shared" ref="DB83:DQ98" si="87">IFERROR(IF(INDEX($FM$10:$LH$118,$I83,$FK83-DB$8+1)="",_xlfn.BITXOR(DB82,0),_xlfn.BITXOR(DB82,INDEX($FM$10:$LH$118,$I83,$FK83-DB$8+1))),"")</f>
        <v>0</v>
      </c>
      <c r="DC83">
        <f t="shared" si="87"/>
        <v>0</v>
      </c>
      <c r="DD83">
        <f t="shared" si="87"/>
        <v>0</v>
      </c>
      <c r="DE83">
        <f t="shared" si="87"/>
        <v>0</v>
      </c>
      <c r="DF83">
        <f t="shared" si="87"/>
        <v>0</v>
      </c>
      <c r="DG83">
        <f t="shared" si="87"/>
        <v>0</v>
      </c>
      <c r="DH83">
        <f t="shared" si="87"/>
        <v>0</v>
      </c>
      <c r="DI83">
        <f t="shared" si="87"/>
        <v>0</v>
      </c>
      <c r="DJ83">
        <f t="shared" si="87"/>
        <v>0</v>
      </c>
      <c r="DK83">
        <f t="shared" si="87"/>
        <v>0</v>
      </c>
      <c r="DL83">
        <f t="shared" si="87"/>
        <v>0</v>
      </c>
      <c r="DM83">
        <f t="shared" si="87"/>
        <v>0</v>
      </c>
      <c r="DN83">
        <f t="shared" si="87"/>
        <v>0</v>
      </c>
      <c r="DO83">
        <f t="shared" si="87"/>
        <v>0</v>
      </c>
      <c r="DP83">
        <f t="shared" si="87"/>
        <v>0</v>
      </c>
      <c r="DQ83">
        <f t="shared" si="84"/>
        <v>0</v>
      </c>
      <c r="DR83">
        <f t="shared" si="84"/>
        <v>0</v>
      </c>
      <c r="DS83">
        <f t="shared" si="84"/>
        <v>0</v>
      </c>
      <c r="DT83">
        <f t="shared" si="84"/>
        <v>0</v>
      </c>
      <c r="DU83">
        <f t="shared" si="84"/>
        <v>0</v>
      </c>
      <c r="DV83">
        <f t="shared" si="84"/>
        <v>0</v>
      </c>
      <c r="DW83">
        <f t="shared" si="84"/>
        <v>0</v>
      </c>
      <c r="DX83">
        <f t="shared" si="84"/>
        <v>0</v>
      </c>
      <c r="DY83">
        <f t="shared" si="76"/>
        <v>0</v>
      </c>
      <c r="DZ83">
        <f t="shared" si="76"/>
        <v>0</v>
      </c>
      <c r="EA83">
        <f t="shared" si="76"/>
        <v>0</v>
      </c>
      <c r="EB83">
        <f t="shared" si="76"/>
        <v>0</v>
      </c>
      <c r="EC83">
        <f t="shared" si="76"/>
        <v>0</v>
      </c>
      <c r="ED83">
        <f t="shared" si="76"/>
        <v>0</v>
      </c>
      <c r="EE83">
        <f t="shared" si="76"/>
        <v>0</v>
      </c>
      <c r="EF83">
        <f t="shared" si="76"/>
        <v>0</v>
      </c>
      <c r="EG83">
        <f t="shared" si="76"/>
        <v>0</v>
      </c>
      <c r="EH83">
        <f t="shared" si="76"/>
        <v>0</v>
      </c>
      <c r="EI83">
        <f t="shared" si="76"/>
        <v>0</v>
      </c>
      <c r="EJ83">
        <f t="shared" si="74"/>
        <v>0</v>
      </c>
      <c r="EK83">
        <f t="shared" si="74"/>
        <v>0</v>
      </c>
      <c r="EL83">
        <f t="shared" si="74"/>
        <v>0</v>
      </c>
      <c r="EM83">
        <f t="shared" si="74"/>
        <v>0</v>
      </c>
      <c r="EN83">
        <f t="shared" si="74"/>
        <v>0</v>
      </c>
      <c r="EO83">
        <f t="shared" si="74"/>
        <v>0</v>
      </c>
      <c r="EP83">
        <f t="shared" si="74"/>
        <v>0</v>
      </c>
      <c r="EQ83">
        <f t="shared" si="74"/>
        <v>0</v>
      </c>
      <c r="ER83">
        <f t="shared" si="74"/>
        <v>0</v>
      </c>
      <c r="ES83">
        <f t="shared" si="74"/>
        <v>0</v>
      </c>
      <c r="ET83">
        <f t="shared" si="74"/>
        <v>0</v>
      </c>
      <c r="EU83">
        <f t="shared" si="74"/>
        <v>0</v>
      </c>
      <c r="EV83">
        <f t="shared" si="74"/>
        <v>0</v>
      </c>
      <c r="EW83">
        <f t="shared" si="73"/>
        <v>0</v>
      </c>
      <c r="EX83">
        <f t="shared" si="73"/>
        <v>0</v>
      </c>
      <c r="EY83">
        <f t="shared" si="73"/>
        <v>0</v>
      </c>
      <c r="EZ83">
        <f t="shared" si="73"/>
        <v>0</v>
      </c>
      <c r="FA83">
        <f t="shared" si="73"/>
        <v>0</v>
      </c>
      <c r="FB83">
        <f t="shared" si="73"/>
        <v>0</v>
      </c>
      <c r="FC83">
        <f t="shared" si="73"/>
        <v>0</v>
      </c>
      <c r="FD83">
        <f t="shared" si="73"/>
        <v>0</v>
      </c>
      <c r="FE83">
        <f t="shared" si="73"/>
        <v>0</v>
      </c>
      <c r="FG83" s="48" t="str">
        <f t="shared" si="80"/>
        <v/>
      </c>
      <c r="FI83" s="1" t="str">
        <f t="shared" si="77"/>
        <v/>
      </c>
      <c r="FJ83">
        <f t="shared" si="78"/>
        <v>75</v>
      </c>
      <c r="FK83">
        <f>FM8-FJ82+1</f>
        <v>-30</v>
      </c>
      <c r="FM83">
        <f>IF(FM82="","",IF($FI82="Y",0,INDEX(Capacity!$S$3:$T$258,MATCH(MOD(INDEX(Capacity!$V$3:$W$258,MATCH(INDEX($J82:$FE82,1,$FJ82),Capacity!$V$3:$V$258,0),2)+FM$9,255),Capacity!$S$3:$S$258,0),2)))</f>
        <v>43</v>
      </c>
      <c r="FN83">
        <f>IF(FN82="","",IF($FI82="Y",0,INDEX(Capacity!$S$3:$T$258,MATCH(MOD(INDEX(Capacity!$V$3:$W$258,MATCH(INDEX($J82:$FE82,1,$FJ82),Capacity!$V$3:$V$258,0),2)+FN$9,255),Capacity!$S$3:$S$258,0),2)))</f>
        <v>249</v>
      </c>
      <c r="FO83">
        <f>IF(FO82="","",IF($FI82="Y",0,INDEX(Capacity!$S$3:$T$258,MATCH(MOD(INDEX(Capacity!$V$3:$W$258,MATCH(INDEX($J82:$FE82,1,$FJ82),Capacity!$V$3:$V$258,0),2)+FO$9,255),Capacity!$S$3:$S$258,0),2)))</f>
        <v>96</v>
      </c>
      <c r="FP83">
        <f>IF(FP82="","",IF($FI82="Y",0,INDEX(Capacity!$S$3:$T$258,MATCH(MOD(INDEX(Capacity!$V$3:$W$258,MATCH(INDEX($J82:$FE82,1,$FJ82),Capacity!$V$3:$V$258,0),2)+FP$9,255),Capacity!$S$3:$S$258,0),2)))</f>
        <v>58</v>
      </c>
      <c r="FQ83">
        <f>IF(FQ82="","",IF($FI82="Y",0,INDEX(Capacity!$S$3:$T$258,MATCH(MOD(INDEX(Capacity!$V$3:$W$258,MATCH(INDEX($J82:$FE82,1,$FJ82),Capacity!$V$3:$V$258,0),2)+FQ$9,255),Capacity!$S$3:$S$258,0),2)))</f>
        <v>143</v>
      </c>
      <c r="FR83">
        <f>IF(FR82="","",IF($FI82="Y",0,INDEX(Capacity!$S$3:$T$258,MATCH(MOD(INDEX(Capacity!$V$3:$W$258,MATCH(INDEX($J82:$FE82,1,$FJ82),Capacity!$V$3:$V$258,0),2)+FR$9,255),Capacity!$S$3:$S$258,0),2)))</f>
        <v>231</v>
      </c>
      <c r="FS83">
        <f>IF(FS82="","",IF($FI82="Y",0,INDEX(Capacity!$S$3:$T$258,MATCH(MOD(INDEX(Capacity!$V$3:$W$258,MATCH(INDEX($J82:$FE82,1,$FJ82),Capacity!$V$3:$V$258,0),2)+FS$9,255),Capacity!$S$3:$S$258,0),2)))</f>
        <v>39</v>
      </c>
      <c r="FT83">
        <f>IF(FT82="","",IF($FI82="Y",0,INDEX(Capacity!$S$3:$T$258,MATCH(MOD(INDEX(Capacity!$V$3:$W$258,MATCH(INDEX($J82:$FE82,1,$FJ82),Capacity!$V$3:$V$258,0),2)+FT$9,255),Capacity!$S$3:$S$258,0),2)))</f>
        <v>12</v>
      </c>
      <c r="FU83">
        <f>IF(FU82="","",IF($FI82="Y",0,INDEX(Capacity!$S$3:$T$258,MATCH(MOD(INDEX(Capacity!$V$3:$W$258,MATCH(INDEX($J82:$FE82,1,$FJ82),Capacity!$V$3:$V$258,0),2)+FU$9,255),Capacity!$S$3:$S$258,0),2)))</f>
        <v>186</v>
      </c>
      <c r="FV83">
        <f>IF(FV82="","",IF($FI82="Y",0,INDEX(Capacity!$S$3:$T$258,MATCH(MOD(INDEX(Capacity!$V$3:$W$258,MATCH(INDEX($J82:$FE82,1,$FJ82),Capacity!$V$3:$V$258,0),2)+FV$9,255),Capacity!$S$3:$S$258,0),2)))</f>
        <v>108</v>
      </c>
      <c r="FW83">
        <f>IF(FW82="","",IF($FI82="Y",0,INDEX(Capacity!$S$3:$T$258,MATCH(MOD(INDEX(Capacity!$V$3:$W$258,MATCH(INDEX($J82:$FE82,1,$FJ82),Capacity!$V$3:$V$258,0),2)+FW$9,255),Capacity!$S$3:$S$258,0),2)))</f>
        <v>29</v>
      </c>
      <c r="FX83" t="str">
        <f>IF(FX82="","",IF($FI82="Y",0,INDEX(Capacity!$S$3:$T$258,MATCH(MOD(INDEX(Capacity!$V$3:$W$258,MATCH(INDEX($J82:$FE82,1,$FJ82),Capacity!$V$3:$V$258,0),2)+FX$9,255),Capacity!$S$3:$S$258,0),2)))</f>
        <v/>
      </c>
      <c r="FY83" t="str">
        <f>IF(FY82="","",IF($FI82="Y",0,INDEX(Capacity!$S$3:$T$258,MATCH(MOD(INDEX(Capacity!$V$3:$W$258,MATCH(INDEX($J82:$FE82,1,$FJ82),Capacity!$V$3:$V$258,0),2)+FY$9,255),Capacity!$S$3:$S$258,0),2)))</f>
        <v/>
      </c>
      <c r="FZ83" t="str">
        <f>IF(FZ82="","",IF($FI82="Y",0,INDEX(Capacity!$S$3:$T$258,MATCH(MOD(INDEX(Capacity!$V$3:$W$258,MATCH(INDEX($J82:$FE82,1,$FJ82),Capacity!$V$3:$V$258,0),2)+FZ$9,255),Capacity!$S$3:$S$258,0),2)))</f>
        <v/>
      </c>
      <c r="GA83" t="str">
        <f>IF(GA82="","",IF($FI82="Y",0,INDEX(Capacity!$S$3:$T$258,MATCH(MOD(INDEX(Capacity!$V$3:$W$258,MATCH(INDEX($J82:$FE82,1,$FJ82),Capacity!$V$3:$V$258,0),2)+GA$9,255),Capacity!$S$3:$S$258,0),2)))</f>
        <v/>
      </c>
      <c r="GB83" t="str">
        <f>IF(GB82="","",IF($FI82="Y",0,INDEX(Capacity!$S$3:$T$258,MATCH(MOD(INDEX(Capacity!$V$3:$W$258,MATCH(INDEX($J82:$FE82,1,$FJ82),Capacity!$V$3:$V$258,0),2)+GB$9,255),Capacity!$S$3:$S$258,0),2)))</f>
        <v/>
      </c>
      <c r="GC83" t="str">
        <f>IF(GC82="","",IF($FI82="Y",0,INDEX(Capacity!$S$3:$T$258,MATCH(MOD(INDEX(Capacity!$V$3:$W$258,MATCH(INDEX($J82:$FE82,1,$FJ82),Capacity!$V$3:$V$258,0),2)+GC$9,255),Capacity!$S$3:$S$258,0),2)))</f>
        <v/>
      </c>
      <c r="GD83" t="str">
        <f>IF(GD82="","",IF($FI82="Y",0,INDEX(Capacity!$S$3:$T$258,MATCH(MOD(INDEX(Capacity!$V$3:$W$258,MATCH(INDEX($J82:$FE82,1,$FJ82),Capacity!$V$3:$V$258,0),2)+GD$9,255),Capacity!$S$3:$S$258,0),2)))</f>
        <v/>
      </c>
      <c r="GE83" t="str">
        <f>IF(GE82="","",IF($FI82="Y",0,INDEX(Capacity!$S$3:$T$258,MATCH(MOD(INDEX(Capacity!$V$3:$W$258,MATCH(INDEX($J82:$FE82,1,$FJ82),Capacity!$V$3:$V$258,0),2)+GE$9,255),Capacity!$S$3:$S$258,0),2)))</f>
        <v/>
      </c>
      <c r="GF83" t="str">
        <f>IF(GF82="","",IF($FI82="Y",0,INDEX(Capacity!$S$3:$T$258,MATCH(MOD(INDEX(Capacity!$V$3:$W$258,MATCH(INDEX($J82:$FE82,1,$FJ82),Capacity!$V$3:$V$258,0),2)+GF$9,255),Capacity!$S$3:$S$258,0),2)))</f>
        <v/>
      </c>
      <c r="GG83" t="str">
        <f>IF(GG82="","",IF($FI82="Y",0,INDEX(Capacity!$S$3:$T$258,MATCH(MOD(INDEX(Capacity!$V$3:$W$258,MATCH(INDEX($J82:$FE82,1,$FJ82),Capacity!$V$3:$V$258,0),2)+GG$9,255),Capacity!$S$3:$S$258,0),2)))</f>
        <v/>
      </c>
      <c r="GH83" t="str">
        <f>IF(GH82="","",IF($FI82="Y",0,INDEX(Capacity!$S$3:$T$258,MATCH(MOD(INDEX(Capacity!$V$3:$W$258,MATCH(INDEX($J82:$FE82,1,$FJ82),Capacity!$V$3:$V$258,0),2)+GH$9,255),Capacity!$S$3:$S$258,0),2)))</f>
        <v/>
      </c>
      <c r="GI83" t="str">
        <f>IF(GI82="","",IF($FI82="Y",0,INDEX(Capacity!$S$3:$T$258,MATCH(MOD(INDEX(Capacity!$V$3:$W$258,MATCH(INDEX($J82:$FE82,1,$FJ82),Capacity!$V$3:$V$258,0),2)+GI$9,255),Capacity!$S$3:$S$258,0),2)))</f>
        <v/>
      </c>
      <c r="GJ83" t="str">
        <f>IF(GJ82="","",IF($FI82="Y",0,INDEX(Capacity!$S$3:$T$258,MATCH(MOD(INDEX(Capacity!$V$3:$W$258,MATCH(INDEX($J82:$FE82,1,$FJ82),Capacity!$V$3:$V$258,0),2)+GJ$9,255),Capacity!$S$3:$S$258,0),2)))</f>
        <v/>
      </c>
      <c r="GK83" t="str">
        <f>IF(GK82="","",IF($FI82="Y",0,INDEX(Capacity!$S$3:$T$258,MATCH(MOD(INDEX(Capacity!$V$3:$W$258,MATCH(INDEX($J82:$FE82,1,$FJ82),Capacity!$V$3:$V$258,0),2)+GK$9,255),Capacity!$S$3:$S$258,0),2)))</f>
        <v/>
      </c>
      <c r="GL83" t="str">
        <f>IF(GL82="","",IF($FI82="Y",0,INDEX(Capacity!$S$3:$T$258,MATCH(MOD(INDEX(Capacity!$V$3:$W$258,MATCH(INDEX($J82:$FE82,1,$FJ82),Capacity!$V$3:$V$258,0),2)+GL$9,255),Capacity!$S$3:$S$258,0),2)))</f>
        <v/>
      </c>
      <c r="GM83" t="str">
        <f>IF(GM82="","",IF($FI82="Y",0,INDEX(Capacity!$S$3:$T$258,MATCH(MOD(INDEX(Capacity!$V$3:$W$258,MATCH(INDEX($J82:$FE82,1,$FJ82),Capacity!$V$3:$V$258,0),2)+GM$9,255),Capacity!$S$3:$S$258,0),2)))</f>
        <v/>
      </c>
      <c r="GN83" t="str">
        <f>IF(GN82="","",IF($FI82="Y",0,INDEX(Capacity!$S$3:$T$258,MATCH(MOD(INDEX(Capacity!$V$3:$W$258,MATCH(INDEX($J82:$FE82,1,$FJ82),Capacity!$V$3:$V$258,0),2)+GN$9,255),Capacity!$S$3:$S$258,0),2)))</f>
        <v/>
      </c>
      <c r="GO83" t="str">
        <f>IF(GO82="","",IF($FI82="Y",0,INDEX(Capacity!$S$3:$T$258,MATCH(MOD(INDEX(Capacity!$V$3:$W$258,MATCH(INDEX($J82:$FE82,1,$FJ82),Capacity!$V$3:$V$258,0),2)+GO$9,255),Capacity!$S$3:$S$258,0),2)))</f>
        <v/>
      </c>
      <c r="GP83" t="str">
        <f>IF(GP82="","",IF($FI82="Y",0,INDEX(Capacity!$S$3:$T$258,MATCH(MOD(INDEX(Capacity!$V$3:$W$258,MATCH(INDEX($J82:$FE82,1,$FJ82),Capacity!$V$3:$V$258,0),2)+GP$9,255),Capacity!$S$3:$S$258,0),2)))</f>
        <v/>
      </c>
      <c r="GQ83" t="str">
        <f>IF(GQ82="","",IF($FI82="Y",0,INDEX(Capacity!$S$3:$T$258,MATCH(MOD(INDEX(Capacity!$V$3:$W$258,MATCH(INDEX($J82:$FE82,1,$FJ82),Capacity!$V$3:$V$258,0),2)+GQ$9,255),Capacity!$S$3:$S$258,0),2)))</f>
        <v/>
      </c>
      <c r="GR83" t="str">
        <f>IF(GR82="","",IF($FI82="Y",0,INDEX(Capacity!$S$3:$T$258,MATCH(MOD(INDEX(Capacity!$V$3:$W$258,MATCH(INDEX($J82:$FE82,1,$FJ82),Capacity!$V$3:$V$258,0),2)+GR$9,255),Capacity!$S$3:$S$258,0),2)))</f>
        <v/>
      </c>
      <c r="GS83" t="str">
        <f>IF(GS82="","",IF($FI82="Y",0,INDEX(Capacity!$S$3:$T$258,MATCH(MOD(INDEX(Capacity!$V$3:$W$258,MATCH(INDEX($J82:$FE82,1,$FJ82),Capacity!$V$3:$V$258,0),2)+GS$9,255),Capacity!$S$3:$S$258,0),2)))</f>
        <v/>
      </c>
      <c r="GT83" t="str">
        <f>IF(GT82="","",IF($FI82="Y",0,INDEX(Capacity!$S$3:$T$258,MATCH(MOD(INDEX(Capacity!$V$3:$W$258,MATCH(INDEX($J82:$FE82,1,$FJ82),Capacity!$V$3:$V$258,0),2)+GT$9,255),Capacity!$S$3:$S$258,0),2)))</f>
        <v/>
      </c>
      <c r="GU83" t="str">
        <f>IF(GU82="","",IF($FI82="Y",0,INDEX(Capacity!$S$3:$T$258,MATCH(MOD(INDEX(Capacity!$V$3:$W$258,MATCH(INDEX($J82:$FE82,1,$FJ82),Capacity!$V$3:$V$258,0),2)+GU$9,255),Capacity!$S$3:$S$258,0),2)))</f>
        <v/>
      </c>
      <c r="GV83" t="str">
        <f>IF(GV82="","",IF($FI82="Y",0,INDEX(Capacity!$S$3:$T$258,MATCH(MOD(INDEX(Capacity!$V$3:$W$258,MATCH(INDEX($J82:$FE82,1,$FJ82),Capacity!$V$3:$V$258,0),2)+GV$9,255),Capacity!$S$3:$S$258,0),2)))</f>
        <v/>
      </c>
      <c r="GW83" t="str">
        <f>IF(GW82="","",IF($FI82="Y",0,INDEX(Capacity!$S$3:$T$258,MATCH(MOD(INDEX(Capacity!$V$3:$W$258,MATCH(INDEX($J82:$FE82,1,$FJ82),Capacity!$V$3:$V$258,0),2)+GW$9,255),Capacity!$S$3:$S$258,0),2)))</f>
        <v/>
      </c>
      <c r="GX83" t="str">
        <f>IF(GX82="","",IF($FI82="Y",0,INDEX(Capacity!$S$3:$T$258,MATCH(MOD(INDEX(Capacity!$V$3:$W$258,MATCH(INDEX($J82:$FE82,1,$FJ82),Capacity!$V$3:$V$258,0),2)+GX$9,255),Capacity!$S$3:$S$258,0),2)))</f>
        <v/>
      </c>
      <c r="GY83" t="str">
        <f>IF(GY82="","",IF($FI82="Y",0,INDEX(Capacity!$S$3:$T$258,MATCH(MOD(INDEX(Capacity!$V$3:$W$258,MATCH(INDEX($J82:$FE82,1,$FJ82),Capacity!$V$3:$V$258,0),2)+GY$9,255),Capacity!$S$3:$S$258,0),2)))</f>
        <v/>
      </c>
      <c r="GZ83" t="str">
        <f>IF(GZ82="","",IF($FI82="Y",0,INDEX(Capacity!$S$3:$T$258,MATCH(MOD(INDEX(Capacity!$V$3:$W$258,MATCH(INDEX($J82:$FE82,1,$FJ82),Capacity!$V$3:$V$258,0),2)+GZ$9,255),Capacity!$S$3:$S$258,0),2)))</f>
        <v/>
      </c>
      <c r="HA83" t="str">
        <f>IF(HA82="","",IF($FI82="Y",0,INDEX(Capacity!$S$3:$T$258,MATCH(MOD(INDEX(Capacity!$V$3:$W$258,MATCH(INDEX($J82:$FE82,1,$FJ82),Capacity!$V$3:$V$258,0),2)+HA$9,255),Capacity!$S$3:$S$258,0),2)))</f>
        <v/>
      </c>
      <c r="HB83" t="str">
        <f>IF(HB82="","",IF($FI82="Y",0,INDEX(Capacity!$S$3:$T$258,MATCH(MOD(INDEX(Capacity!$V$3:$W$258,MATCH(INDEX($J82:$FE82,1,$FJ82),Capacity!$V$3:$V$258,0),2)+HB$9,255),Capacity!$S$3:$S$258,0),2)))</f>
        <v/>
      </c>
      <c r="HC83" t="str">
        <f>IF(HC82="","",IF($FI82="Y",0,INDEX(Capacity!$S$3:$T$258,MATCH(MOD(INDEX(Capacity!$V$3:$W$258,MATCH(INDEX($J82:$FE82,1,$FJ82),Capacity!$V$3:$V$258,0),2)+HC$9,255),Capacity!$S$3:$S$258,0),2)))</f>
        <v/>
      </c>
      <c r="HD83" t="str">
        <f>IF(HD82="","",IF($FI82="Y",0,INDEX(Capacity!$S$3:$T$258,MATCH(MOD(INDEX(Capacity!$V$3:$W$258,MATCH(INDEX($J82:$FE82,1,$FJ82),Capacity!$V$3:$V$258,0),2)+HD$9,255),Capacity!$S$3:$S$258,0),2)))</f>
        <v/>
      </c>
      <c r="HE83" t="str">
        <f>IF(HE82="","",IF($FI82="Y",0,INDEX(Capacity!$S$3:$T$258,MATCH(MOD(INDEX(Capacity!$V$3:$W$258,MATCH(INDEX($J82:$FE82,1,$FJ82),Capacity!$V$3:$V$258,0),2)+HE$9,255),Capacity!$S$3:$S$258,0),2)))</f>
        <v/>
      </c>
      <c r="HF83" t="str">
        <f>IF(HF82="","",IF($FI82="Y",0,INDEX(Capacity!$S$3:$T$258,MATCH(MOD(INDEX(Capacity!$V$3:$W$258,MATCH(INDEX($J82:$FE82,1,$FJ82),Capacity!$V$3:$V$258,0),2)+HF$9,255),Capacity!$S$3:$S$258,0),2)))</f>
        <v/>
      </c>
      <c r="HG83" t="str">
        <f>IF(HG82="","",IF($FI82="Y",0,INDEX(Capacity!$S$3:$T$258,MATCH(MOD(INDEX(Capacity!$V$3:$W$258,MATCH(INDEX($J82:$FE82,1,$FJ82),Capacity!$V$3:$V$258,0),2)+HG$9,255),Capacity!$S$3:$S$258,0),2)))</f>
        <v/>
      </c>
      <c r="HH83" t="str">
        <f>IF(HH82="","",IF($FI82="Y",0,INDEX(Capacity!$S$3:$T$258,MATCH(MOD(INDEX(Capacity!$V$3:$W$258,MATCH(INDEX($J82:$FE82,1,$FJ82),Capacity!$V$3:$V$258,0),2)+HH$9,255),Capacity!$S$3:$S$258,0),2)))</f>
        <v/>
      </c>
      <c r="HI83" t="str">
        <f>IF(HI82="","",IF($FI82="Y",0,INDEX(Capacity!$S$3:$T$258,MATCH(MOD(INDEX(Capacity!$V$3:$W$258,MATCH(INDEX($J82:$FE82,1,$FJ82),Capacity!$V$3:$V$258,0),2)+HI$9,255),Capacity!$S$3:$S$258,0),2)))</f>
        <v/>
      </c>
      <c r="HJ83" t="str">
        <f>IF(HJ82="","",IF($FI82="Y",0,INDEX(Capacity!$S$3:$T$258,MATCH(MOD(INDEX(Capacity!$V$3:$W$258,MATCH(INDEX($J82:$FE82,1,$FJ82),Capacity!$V$3:$V$258,0),2)+HJ$9,255),Capacity!$S$3:$S$258,0),2)))</f>
        <v/>
      </c>
      <c r="HK83" t="str">
        <f>IF(HK82="","",IF($FI82="Y",0,INDEX(Capacity!$S$3:$T$258,MATCH(MOD(INDEX(Capacity!$V$3:$W$258,MATCH(INDEX($J82:$FE82,1,$FJ82),Capacity!$V$3:$V$258,0),2)+HK$9,255),Capacity!$S$3:$S$258,0),2)))</f>
        <v/>
      </c>
      <c r="HL83" t="str">
        <f>IF(HL82="","",IF($FI82="Y",0,INDEX(Capacity!$S$3:$T$258,MATCH(MOD(INDEX(Capacity!$V$3:$W$258,MATCH(INDEX($J82:$FE82,1,$FJ82),Capacity!$V$3:$V$258,0),2)+HL$9,255),Capacity!$S$3:$S$258,0),2)))</f>
        <v/>
      </c>
      <c r="HM83" t="str">
        <f>IF(HM82="","",IF($FI82="Y",0,INDEX(Capacity!$S$3:$T$258,MATCH(MOD(INDEX(Capacity!$V$3:$W$258,MATCH(INDEX($J82:$FE82,1,$FJ82),Capacity!$V$3:$V$258,0),2)+HM$9,255),Capacity!$S$3:$S$258,0),2)))</f>
        <v/>
      </c>
      <c r="HN83" t="str">
        <f>IF(HN82="","",IF($FI82="Y",0,INDEX(Capacity!$S$3:$T$258,MATCH(MOD(INDEX(Capacity!$V$3:$W$258,MATCH(INDEX($J82:$FE82,1,$FJ82),Capacity!$V$3:$V$258,0),2)+HN$9,255),Capacity!$S$3:$S$258,0),2)))</f>
        <v/>
      </c>
      <c r="HO83" t="str">
        <f>IF(HO82="","",IF($FI82="Y",0,INDEX(Capacity!$S$3:$T$258,MATCH(MOD(INDEX(Capacity!$V$3:$W$258,MATCH(INDEX($J82:$FE82,1,$FJ82),Capacity!$V$3:$V$258,0),2)+HO$9,255),Capacity!$S$3:$S$258,0),2)))</f>
        <v/>
      </c>
      <c r="HP83" t="str">
        <f>IF(HP82="","",IF($FI82="Y",0,INDEX(Capacity!$S$3:$T$258,MATCH(MOD(INDEX(Capacity!$V$3:$W$258,MATCH(INDEX($J82:$FE82,1,$FJ82),Capacity!$V$3:$V$258,0),2)+HP$9,255),Capacity!$S$3:$S$258,0),2)))</f>
        <v/>
      </c>
      <c r="HQ83" t="str">
        <f>IF(HQ82="","",IF($FI82="Y",0,INDEX(Capacity!$S$3:$T$258,MATCH(MOD(INDEX(Capacity!$V$3:$W$258,MATCH(INDEX($J82:$FE82,1,$FJ82),Capacity!$V$3:$V$258,0),2)+HQ$9,255),Capacity!$S$3:$S$258,0),2)))</f>
        <v/>
      </c>
      <c r="HR83" t="str">
        <f>IF(HR82="","",IF($FI82="Y",0,INDEX(Capacity!$S$3:$T$258,MATCH(MOD(INDEX(Capacity!$V$3:$W$258,MATCH(INDEX($J82:$FE82,1,$FJ82),Capacity!$V$3:$V$258,0),2)+HR$9,255),Capacity!$S$3:$S$258,0),2)))</f>
        <v/>
      </c>
      <c r="HS83" t="str">
        <f>IF(HS82="","",IF($FI82="Y",0,INDEX(Capacity!$S$3:$T$258,MATCH(MOD(INDEX(Capacity!$V$3:$W$258,MATCH(INDEX($J82:$FE82,1,$FJ82),Capacity!$V$3:$V$258,0),2)+HS$9,255),Capacity!$S$3:$S$258,0),2)))</f>
        <v/>
      </c>
      <c r="HT83" t="str">
        <f>IF(HT82="","",IF($FI82="Y",0,INDEX(Capacity!$S$3:$T$258,MATCH(MOD(INDEX(Capacity!$V$3:$W$258,MATCH(INDEX($J82:$FE82,1,$FJ82),Capacity!$V$3:$V$258,0),2)+HT$9,255),Capacity!$S$3:$S$258,0),2)))</f>
        <v/>
      </c>
      <c r="HU83" t="str">
        <f>IF(HU82="","",IF($FI82="Y",0,INDEX(Capacity!$S$3:$T$258,MATCH(MOD(INDEX(Capacity!$V$3:$W$258,MATCH(INDEX($J82:$FE82,1,$FJ82),Capacity!$V$3:$V$258,0),2)+HU$9,255),Capacity!$S$3:$S$258,0),2)))</f>
        <v/>
      </c>
      <c r="HV83" t="str">
        <f>IF(HV82="","",IF($FI82="Y",0,INDEX(Capacity!$S$3:$T$258,MATCH(MOD(INDEX(Capacity!$V$3:$W$258,MATCH(INDEX($J82:$FE82,1,$FJ82),Capacity!$V$3:$V$258,0),2)+HV$9,255),Capacity!$S$3:$S$258,0),2)))</f>
        <v/>
      </c>
      <c r="HW83" t="str">
        <f>IF(HW82="","",IF($FI82="Y",0,INDEX(Capacity!$S$3:$T$258,MATCH(MOD(INDEX(Capacity!$V$3:$W$258,MATCH(INDEX($J82:$FE82,1,$FJ82),Capacity!$V$3:$V$258,0),2)+HW$9,255),Capacity!$S$3:$S$258,0),2)))</f>
        <v/>
      </c>
      <c r="HX83" t="str">
        <f>IF(HX82="","",IF($FI82="Y",0,INDEX(Capacity!$S$3:$T$258,MATCH(MOD(INDEX(Capacity!$V$3:$W$258,MATCH(INDEX($J82:$FE82,1,$FJ82),Capacity!$V$3:$V$258,0),2)+HX$9,255),Capacity!$S$3:$S$258,0),2)))</f>
        <v/>
      </c>
      <c r="HY83" t="str">
        <f>IF(HY82="","",IF($FI82="Y",0,INDEX(Capacity!$S$3:$T$258,MATCH(MOD(INDEX(Capacity!$V$3:$W$258,MATCH(INDEX($J82:$FE82,1,$FJ82),Capacity!$V$3:$V$258,0),2)+HY$9,255),Capacity!$S$3:$S$258,0),2)))</f>
        <v/>
      </c>
      <c r="HZ83" t="str">
        <f>IF(HZ82="","",IF($FI82="Y",0,INDEX(Capacity!$S$3:$T$258,MATCH(MOD(INDEX(Capacity!$V$3:$W$258,MATCH(INDEX($J82:$FE82,1,$FJ82),Capacity!$V$3:$V$258,0),2)+HZ$9,255),Capacity!$S$3:$S$258,0),2)))</f>
        <v/>
      </c>
      <c r="IA83" t="str">
        <f>IF(IA82="","",IF($FI82="Y",0,INDEX(Capacity!$S$3:$T$258,MATCH(MOD(INDEX(Capacity!$V$3:$W$258,MATCH(INDEX($J82:$FE82,1,$FJ82),Capacity!$V$3:$V$258,0),2)+IA$9,255),Capacity!$S$3:$S$258,0),2)))</f>
        <v/>
      </c>
      <c r="IB83" t="str">
        <f>IF(IB82="","",IF($FI82="Y",0,INDEX(Capacity!$S$3:$T$258,MATCH(MOD(INDEX(Capacity!$V$3:$W$258,MATCH(INDEX($J82:$FE82,1,$FJ82),Capacity!$V$3:$V$258,0),2)+IB$9,255),Capacity!$S$3:$S$258,0),2)))</f>
        <v/>
      </c>
      <c r="IC83" t="str">
        <f>IF(IC82="","",IF($FI82="Y",0,INDEX(Capacity!$S$3:$T$258,MATCH(MOD(INDEX(Capacity!$V$3:$W$258,MATCH(INDEX($J82:$FE82,1,$FJ82),Capacity!$V$3:$V$258,0),2)+IC$9,255),Capacity!$S$3:$S$258,0),2)))</f>
        <v/>
      </c>
      <c r="ID83" t="str">
        <f>IF(ID82="","",IF($FI82="Y",0,INDEX(Capacity!$S$3:$T$258,MATCH(MOD(INDEX(Capacity!$V$3:$W$258,MATCH(INDEX($J82:$FE82,1,$FJ82),Capacity!$V$3:$V$258,0),2)+ID$9,255),Capacity!$S$3:$S$258,0),2)))</f>
        <v/>
      </c>
      <c r="IE83" t="str">
        <f>IF(IE82="","",IF($FI82="Y",0,INDEX(Capacity!$S$3:$T$258,MATCH(MOD(INDEX(Capacity!$V$3:$W$258,MATCH(INDEX($J82:$FE82,1,$FJ82),Capacity!$V$3:$V$258,0),2)+IE$9,255),Capacity!$S$3:$S$258,0),2)))</f>
        <v/>
      </c>
      <c r="IF83" t="str">
        <f>IF(IF82="","",IF($FI82="Y",0,INDEX(Capacity!$S$3:$T$258,MATCH(MOD(INDEX(Capacity!$V$3:$W$258,MATCH(INDEX($J82:$FE82,1,$FJ82),Capacity!$V$3:$V$258,0),2)+IF$9,255),Capacity!$S$3:$S$258,0),2)))</f>
        <v/>
      </c>
      <c r="IG83" t="str">
        <f>IF(IG82="","",IF($FI82="Y",0,INDEX(Capacity!$S$3:$T$258,MATCH(MOD(INDEX(Capacity!$V$3:$W$258,MATCH(INDEX($J82:$FE82,1,$FJ82),Capacity!$V$3:$V$258,0),2)+IG$9,255),Capacity!$S$3:$S$258,0),2)))</f>
        <v/>
      </c>
      <c r="IH83" t="str">
        <f>IF(IH82="","",IF($FI82="Y",0,INDEX(Capacity!$S$3:$T$258,MATCH(MOD(INDEX(Capacity!$V$3:$W$258,MATCH(INDEX($J82:$FE82,1,$FJ82),Capacity!$V$3:$V$258,0),2)+IH$9,255),Capacity!$S$3:$S$258,0),2)))</f>
        <v/>
      </c>
      <c r="II83" t="str">
        <f>IF(II82="","",IF($FI82="Y",0,INDEX(Capacity!$S$3:$T$258,MATCH(MOD(INDEX(Capacity!$V$3:$W$258,MATCH(INDEX($J82:$FE82,1,$FJ82),Capacity!$V$3:$V$258,0),2)+II$9,255),Capacity!$S$3:$S$258,0),2)))</f>
        <v/>
      </c>
      <c r="IJ83" t="str">
        <f>IF(IJ82="","",IF($FI82="Y",0,INDEX(Capacity!$S$3:$T$258,MATCH(MOD(INDEX(Capacity!$V$3:$W$258,MATCH(INDEX($J82:$FE82,1,$FJ82),Capacity!$V$3:$V$258,0),2)+IJ$9,255),Capacity!$S$3:$S$258,0),2)))</f>
        <v/>
      </c>
      <c r="IK83" t="str">
        <f>IF(IK82="","",IF($FI82="Y",0,INDEX(Capacity!$S$3:$T$258,MATCH(MOD(INDEX(Capacity!$V$3:$W$258,MATCH(INDEX($J82:$FE82,1,$FJ82),Capacity!$V$3:$V$258,0),2)+IK$9,255),Capacity!$S$3:$S$258,0),2)))</f>
        <v/>
      </c>
      <c r="IL83" t="str">
        <f>IF(IL82="","",IF($FI82="Y",0,INDEX(Capacity!$S$3:$T$258,MATCH(MOD(INDEX(Capacity!$V$3:$W$258,MATCH(INDEX($J82:$FE82,1,$FJ82),Capacity!$V$3:$V$258,0),2)+IL$9,255),Capacity!$S$3:$S$258,0),2)))</f>
        <v/>
      </c>
      <c r="IM83" t="str">
        <f>IF(IM82="","",IF($FI82="Y",0,INDEX(Capacity!$S$3:$T$258,MATCH(MOD(INDEX(Capacity!$V$3:$W$258,MATCH(INDEX($J82:$FE82,1,$FJ82),Capacity!$V$3:$V$258,0),2)+IM$9,255),Capacity!$S$3:$S$258,0),2)))</f>
        <v/>
      </c>
      <c r="IN83" t="str">
        <f>IF(IN82="","",IF($FI82="Y",0,INDEX(Capacity!$S$3:$T$258,MATCH(MOD(INDEX(Capacity!$V$3:$W$258,MATCH(INDEX($J82:$FE82,1,$FJ82),Capacity!$V$3:$V$258,0),2)+IN$9,255),Capacity!$S$3:$S$258,0),2)))</f>
        <v/>
      </c>
      <c r="IO83" t="str">
        <f>IF(IO82="","",IF($FI82="Y",0,INDEX(Capacity!$S$3:$T$258,MATCH(MOD(INDEX(Capacity!$V$3:$W$258,MATCH(INDEX($J82:$FE82,1,$FJ82),Capacity!$V$3:$V$258,0),2)+IO$9,255),Capacity!$S$3:$S$258,0),2)))</f>
        <v/>
      </c>
      <c r="IP83" t="str">
        <f>IF(IP82="","",IF($FI82="Y",0,INDEX(Capacity!$S$3:$T$258,MATCH(MOD(INDEX(Capacity!$V$3:$W$258,MATCH(INDEX($J82:$FE82,1,$FJ82),Capacity!$V$3:$V$258,0),2)+IP$9,255),Capacity!$S$3:$S$258,0),2)))</f>
        <v/>
      </c>
      <c r="IQ83" t="str">
        <f>IF(IQ82="","",IF($FI82="Y",0,INDEX(Capacity!$S$3:$T$258,MATCH(MOD(INDEX(Capacity!$V$3:$W$258,MATCH(INDEX($J82:$FE82,1,$FJ82),Capacity!$V$3:$V$258,0),2)+IQ$9,255),Capacity!$S$3:$S$258,0),2)))</f>
        <v/>
      </c>
      <c r="IR83" t="str">
        <f>IF(IR82="","",IF($FI82="Y",0,INDEX(Capacity!$S$3:$T$258,MATCH(MOD(INDEX(Capacity!$V$3:$W$258,MATCH(INDEX($J82:$FE82,1,$FJ82),Capacity!$V$3:$V$258,0),2)+IR$9,255),Capacity!$S$3:$S$258,0),2)))</f>
        <v/>
      </c>
      <c r="IS83" t="str">
        <f>IF(IS82="","",IF($FI82="Y",0,INDEX(Capacity!$S$3:$T$258,MATCH(MOD(INDEX(Capacity!$V$3:$W$258,MATCH(INDEX($J82:$FE82,1,$FJ82),Capacity!$V$3:$V$258,0),2)+IS$9,255),Capacity!$S$3:$S$258,0),2)))</f>
        <v/>
      </c>
      <c r="IT83" t="str">
        <f>IF(IT82="","",IF($FI82="Y",0,INDEX(Capacity!$S$3:$T$258,MATCH(MOD(INDEX(Capacity!$V$3:$W$258,MATCH(INDEX($J82:$FE82,1,$FJ82),Capacity!$V$3:$V$258,0),2)+IT$9,255),Capacity!$S$3:$S$258,0),2)))</f>
        <v/>
      </c>
      <c r="IU83" t="str">
        <f>IF(IU82="","",IF($FI82="Y",0,INDEX(Capacity!$S$3:$T$258,MATCH(MOD(INDEX(Capacity!$V$3:$W$258,MATCH(INDEX($J82:$FE82,1,$FJ82),Capacity!$V$3:$V$258,0),2)+IU$9,255),Capacity!$S$3:$S$258,0),2)))</f>
        <v/>
      </c>
      <c r="IV83" t="str">
        <f>IF(IV82="","",IF($FI82="Y",0,INDEX(Capacity!$S$3:$T$258,MATCH(MOD(INDEX(Capacity!$V$3:$W$258,MATCH(INDEX($J82:$FE82,1,$FJ82),Capacity!$V$3:$V$258,0),2)+IV$9,255),Capacity!$S$3:$S$258,0),2)))</f>
        <v/>
      </c>
      <c r="IW83" t="str">
        <f>IF(IW82="","",IF($FI82="Y",0,INDEX(Capacity!$S$3:$T$258,MATCH(MOD(INDEX(Capacity!$V$3:$W$258,MATCH(INDEX($J82:$FE82,1,$FJ82),Capacity!$V$3:$V$258,0),2)+IW$9,255),Capacity!$S$3:$S$258,0),2)))</f>
        <v/>
      </c>
      <c r="IX83" t="str">
        <f>IF(IX82="","",IF($FI82="Y",0,INDEX(Capacity!$S$3:$T$258,MATCH(MOD(INDEX(Capacity!$V$3:$W$258,MATCH(INDEX($J82:$FE82,1,$FJ82),Capacity!$V$3:$V$258,0),2)+IX$9,255),Capacity!$S$3:$S$258,0),2)))</f>
        <v/>
      </c>
      <c r="IY83" t="str">
        <f>IF(IY82="","",IF($FI82="Y",0,INDEX(Capacity!$S$3:$T$258,MATCH(MOD(INDEX(Capacity!$V$3:$W$258,MATCH(INDEX($J82:$FE82,1,$FJ82),Capacity!$V$3:$V$258,0),2)+IY$9,255),Capacity!$S$3:$S$258,0),2)))</f>
        <v/>
      </c>
      <c r="IZ83" t="str">
        <f>IF(IZ82="","",IF($FI82="Y",0,INDEX(Capacity!$S$3:$T$258,MATCH(MOD(INDEX(Capacity!$V$3:$W$258,MATCH(INDEX($J82:$FE82,1,$FJ82),Capacity!$V$3:$V$258,0),2)+IZ$9,255),Capacity!$S$3:$S$258,0),2)))</f>
        <v/>
      </c>
      <c r="JA83" t="str">
        <f>IF(JA82="","",IF($FI82="Y",0,INDEX(Capacity!$S$3:$T$258,MATCH(MOD(INDEX(Capacity!$V$3:$W$258,MATCH(INDEX($J82:$FE82,1,$FJ82),Capacity!$V$3:$V$258,0),2)+JA$9,255),Capacity!$S$3:$S$258,0),2)))</f>
        <v/>
      </c>
      <c r="JB83" t="str">
        <f>IF(JB82="","",IF($FI82="Y",0,INDEX(Capacity!$S$3:$T$258,MATCH(MOD(INDEX(Capacity!$V$3:$W$258,MATCH(INDEX($J82:$FE82,1,$FJ82),Capacity!$V$3:$V$258,0),2)+JB$9,255),Capacity!$S$3:$S$258,0),2)))</f>
        <v/>
      </c>
      <c r="JC83" t="str">
        <f>IF(JC82="","",IF($FI82="Y",0,INDEX(Capacity!$S$3:$T$258,MATCH(MOD(INDEX(Capacity!$V$3:$W$258,MATCH(INDEX($J82:$FE82,1,$FJ82),Capacity!$V$3:$V$258,0),2)+JC$9,255),Capacity!$S$3:$S$258,0),2)))</f>
        <v/>
      </c>
      <c r="JD83" t="str">
        <f>IF(JD82="","",IF($FI82="Y",0,INDEX(Capacity!$S$3:$T$258,MATCH(MOD(INDEX(Capacity!$V$3:$W$258,MATCH(INDEX($J82:$FE82,1,$FJ82),Capacity!$V$3:$V$258,0),2)+JD$9,255),Capacity!$S$3:$S$258,0),2)))</f>
        <v/>
      </c>
      <c r="JE83" t="str">
        <f>IF(JE82="","",IF($FI82="Y",0,INDEX(Capacity!$S$3:$T$258,MATCH(MOD(INDEX(Capacity!$V$3:$W$258,MATCH(INDEX($J82:$FE82,1,$FJ82),Capacity!$V$3:$V$258,0),2)+JE$9,255),Capacity!$S$3:$S$258,0),2)))</f>
        <v/>
      </c>
      <c r="JF83" t="str">
        <f>IF(JF82="","",IF($FI82="Y",0,INDEX(Capacity!$S$3:$T$258,MATCH(MOD(INDEX(Capacity!$V$3:$W$258,MATCH(INDEX($J82:$FE82,1,$FJ82),Capacity!$V$3:$V$258,0),2)+JF$9,255),Capacity!$S$3:$S$258,0),2)))</f>
        <v/>
      </c>
      <c r="JG83" t="str">
        <f>IF(JG82="","",IF($FI82="Y",0,INDEX(Capacity!$S$3:$T$258,MATCH(MOD(INDEX(Capacity!$V$3:$W$258,MATCH(INDEX($J82:$FE82,1,$FJ82),Capacity!$V$3:$V$258,0),2)+JG$9,255),Capacity!$S$3:$S$258,0),2)))</f>
        <v/>
      </c>
      <c r="JH83" t="str">
        <f>IF(JH82="","",IF($FI82="Y",0,INDEX(Capacity!$S$3:$T$258,MATCH(MOD(INDEX(Capacity!$V$3:$W$258,MATCH(INDEX($J82:$FE82,1,$FJ82),Capacity!$V$3:$V$258,0),2)+JH$9,255),Capacity!$S$3:$S$258,0),2)))</f>
        <v/>
      </c>
      <c r="JI83" t="str">
        <f>IF(JI82="","",IF($FI82="Y",0,INDEX(Capacity!$S$3:$T$258,MATCH(MOD(INDEX(Capacity!$V$3:$W$258,MATCH(INDEX($J82:$FE82,1,$FJ82),Capacity!$V$3:$V$258,0),2)+JI$9,255),Capacity!$S$3:$S$258,0),2)))</f>
        <v/>
      </c>
      <c r="JJ83" t="str">
        <f>IF(JJ82="","",IF($FI82="Y",0,INDEX(Capacity!$S$3:$T$258,MATCH(MOD(INDEX(Capacity!$V$3:$W$258,MATCH(INDEX($J82:$FE82,1,$FJ82),Capacity!$V$3:$V$258,0),2)+JJ$9,255),Capacity!$S$3:$S$258,0),2)))</f>
        <v/>
      </c>
      <c r="JK83" t="str">
        <f>IF(JK82="","",IF($FI82="Y",0,INDEX(Capacity!$S$3:$T$258,MATCH(MOD(INDEX(Capacity!$V$3:$W$258,MATCH(INDEX($J82:$FE82,1,$FJ82),Capacity!$V$3:$V$258,0),2)+JK$9,255),Capacity!$S$3:$S$258,0),2)))</f>
        <v/>
      </c>
      <c r="JL83" t="str">
        <f>IF(JL82="","",IF($FI82="Y",0,INDEX(Capacity!$S$3:$T$258,MATCH(MOD(INDEX(Capacity!$V$3:$W$258,MATCH(INDEX($J82:$FE82,1,$FJ82),Capacity!$V$3:$V$258,0),2)+JL$9,255),Capacity!$S$3:$S$258,0),2)))</f>
        <v/>
      </c>
      <c r="JM83" t="str">
        <f>IF(JM82="","",IF($FI82="Y",0,INDEX(Capacity!$S$3:$T$258,MATCH(MOD(INDEX(Capacity!$V$3:$W$258,MATCH(INDEX($J82:$FE82,1,$FJ82),Capacity!$V$3:$V$258,0),2)+JM$9,255),Capacity!$S$3:$S$258,0),2)))</f>
        <v/>
      </c>
      <c r="JN83" t="str">
        <f>IF(JN82="","",IF($FI82="Y",0,INDEX(Capacity!$S$3:$T$258,MATCH(MOD(INDEX(Capacity!$V$3:$W$258,MATCH(INDEX($J82:$FE82,1,$FJ82),Capacity!$V$3:$V$258,0),2)+JN$9,255),Capacity!$S$3:$S$258,0),2)))</f>
        <v/>
      </c>
      <c r="JO83" t="str">
        <f>IF(JO82="","",IF($FI82="Y",0,INDEX(Capacity!$S$3:$T$258,MATCH(MOD(INDEX(Capacity!$V$3:$W$258,MATCH(INDEX($J82:$FE82,1,$FJ82),Capacity!$V$3:$V$258,0),2)+JO$9,255),Capacity!$S$3:$S$258,0),2)))</f>
        <v/>
      </c>
      <c r="JP83" t="str">
        <f>IF(JP82="","",IF($FI82="Y",0,INDEX(Capacity!$S$3:$T$258,MATCH(MOD(INDEX(Capacity!$V$3:$W$258,MATCH(INDEX($J82:$FE82,1,$FJ82),Capacity!$V$3:$V$258,0),2)+JP$9,255),Capacity!$S$3:$S$258,0),2)))</f>
        <v/>
      </c>
      <c r="JQ83" t="str">
        <f>IF(JQ82="","",IF($FI82="Y",0,INDEX(Capacity!$S$3:$T$258,MATCH(MOD(INDEX(Capacity!$V$3:$W$258,MATCH(INDEX($J82:$FE82,1,$FJ82),Capacity!$V$3:$V$258,0),2)+JQ$9,255),Capacity!$S$3:$S$258,0),2)))</f>
        <v/>
      </c>
      <c r="JR83" t="str">
        <f>IF(JR82="","",IF($FI82="Y",0,INDEX(Capacity!$S$3:$T$258,MATCH(MOD(INDEX(Capacity!$V$3:$W$258,MATCH(INDEX($J82:$FE82,1,$FJ82),Capacity!$V$3:$V$258,0),2)+JR$9,255),Capacity!$S$3:$S$258,0),2)))</f>
        <v/>
      </c>
      <c r="JS83" t="str">
        <f>IF(JS82="","",IF($FI82="Y",0,INDEX(Capacity!$S$3:$T$258,MATCH(MOD(INDEX(Capacity!$V$3:$W$258,MATCH(INDEX($J82:$FE82,1,$FJ82),Capacity!$V$3:$V$258,0),2)+JS$9,255),Capacity!$S$3:$S$258,0),2)))</f>
        <v/>
      </c>
      <c r="JT83" t="str">
        <f>IF(JT82="","",IF($FI82="Y",0,INDEX(Capacity!$S$3:$T$258,MATCH(MOD(INDEX(Capacity!$V$3:$W$258,MATCH(INDEX($J82:$FE82,1,$FJ82),Capacity!$V$3:$V$258,0),2)+JT$9,255),Capacity!$S$3:$S$258,0),2)))</f>
        <v/>
      </c>
      <c r="JU83" t="str">
        <f>IF(JU82="","",IF($FI82="Y",0,INDEX(Capacity!$S$3:$T$258,MATCH(MOD(INDEX(Capacity!$V$3:$W$258,MATCH(INDEX($J82:$FE82,1,$FJ82),Capacity!$V$3:$V$258,0),2)+JU$9,255),Capacity!$S$3:$S$258,0),2)))</f>
        <v/>
      </c>
      <c r="JV83" t="str">
        <f>IF(JV82="","",IF($FI82="Y",0,INDEX(Capacity!$S$3:$T$258,MATCH(MOD(INDEX(Capacity!$V$3:$W$258,MATCH(INDEX($J82:$FE82,1,$FJ82),Capacity!$V$3:$V$258,0),2)+JV$9,255),Capacity!$S$3:$S$258,0),2)))</f>
        <v/>
      </c>
      <c r="JW83" t="str">
        <f>IF(JW82="","",IF($FI82="Y",0,INDEX(Capacity!$S$3:$T$258,MATCH(MOD(INDEX(Capacity!$V$3:$W$258,MATCH(INDEX($J82:$FE82,1,$FJ82),Capacity!$V$3:$V$258,0),2)+JW$9,255),Capacity!$S$3:$S$258,0),2)))</f>
        <v/>
      </c>
      <c r="JX83" t="str">
        <f>IF(JX82="","",IF($FI82="Y",0,INDEX(Capacity!$S$3:$T$258,MATCH(MOD(INDEX(Capacity!$V$3:$W$258,MATCH(INDEX($J82:$FE82,1,$FJ82),Capacity!$V$3:$V$258,0),2)+JX$9,255),Capacity!$S$3:$S$258,0),2)))</f>
        <v/>
      </c>
      <c r="JY83" t="str">
        <f>IF(JY82="","",IF($FI82="Y",0,INDEX(Capacity!$S$3:$T$258,MATCH(MOD(INDEX(Capacity!$V$3:$W$258,MATCH(INDEX($J82:$FE82,1,$FJ82),Capacity!$V$3:$V$258,0),2)+JY$9,255),Capacity!$S$3:$S$258,0),2)))</f>
        <v/>
      </c>
      <c r="JZ83" t="str">
        <f>IF(JZ82="","",IF($FI82="Y",0,INDEX(Capacity!$S$3:$T$258,MATCH(MOD(INDEX(Capacity!$V$3:$W$258,MATCH(INDEX($J82:$FE82,1,$FJ82),Capacity!$V$3:$V$258,0),2)+JZ$9,255),Capacity!$S$3:$S$258,0),2)))</f>
        <v/>
      </c>
      <c r="KA83" t="str">
        <f>IF(KA82="","",IF($FI82="Y",0,INDEX(Capacity!$S$3:$T$258,MATCH(MOD(INDEX(Capacity!$V$3:$W$258,MATCH(INDEX($J82:$FE82,1,$FJ82),Capacity!$V$3:$V$258,0),2)+KA$9,255),Capacity!$S$3:$S$258,0),2)))</f>
        <v/>
      </c>
      <c r="KB83" t="str">
        <f>IF(KB82="","",IF($FI82="Y",0,INDEX(Capacity!$S$3:$T$258,MATCH(MOD(INDEX(Capacity!$V$3:$W$258,MATCH(INDEX($J82:$FE82,1,$FJ82),Capacity!$V$3:$V$258,0),2)+KB$9,255),Capacity!$S$3:$S$258,0),2)))</f>
        <v/>
      </c>
      <c r="KC83" t="str">
        <f>IF(KC82="","",IF($FI82="Y",0,INDEX(Capacity!$S$3:$T$258,MATCH(MOD(INDEX(Capacity!$V$3:$W$258,MATCH(INDEX($J82:$FE82,1,$FJ82),Capacity!$V$3:$V$258,0),2)+KC$9,255),Capacity!$S$3:$S$258,0),2)))</f>
        <v/>
      </c>
      <c r="KD83" t="str">
        <f>IF(KD82="","",IF($FI82="Y",0,INDEX(Capacity!$S$3:$T$258,MATCH(MOD(INDEX(Capacity!$V$3:$W$258,MATCH(INDEX($J82:$FE82,1,$FJ82),Capacity!$V$3:$V$258,0),2)+KD$9,255),Capacity!$S$3:$S$258,0),2)))</f>
        <v/>
      </c>
      <c r="KE83" t="str">
        <f>IF(KE82="","",IF($FI82="Y",0,INDEX(Capacity!$S$3:$T$258,MATCH(MOD(INDEX(Capacity!$V$3:$W$258,MATCH(INDEX($J82:$FE82,1,$FJ82),Capacity!$V$3:$V$258,0),2)+KE$9,255),Capacity!$S$3:$S$258,0),2)))</f>
        <v/>
      </c>
      <c r="KF83" t="str">
        <f>IF(KF82="","",IF($FI82="Y",0,INDEX(Capacity!$S$3:$T$258,MATCH(MOD(INDEX(Capacity!$V$3:$W$258,MATCH(INDEX($J82:$FE82,1,$FJ82),Capacity!$V$3:$V$258,0),2)+KF$9,255),Capacity!$S$3:$S$258,0),2)))</f>
        <v/>
      </c>
      <c r="KG83" t="str">
        <f>IF(KG82="","",IF($FI82="Y",0,INDEX(Capacity!$S$3:$T$258,MATCH(MOD(INDEX(Capacity!$V$3:$W$258,MATCH(INDEX($J82:$FE82,1,$FJ82),Capacity!$V$3:$V$258,0),2)+KG$9,255),Capacity!$S$3:$S$258,0),2)))</f>
        <v/>
      </c>
      <c r="KH83" t="str">
        <f>IF(KH82="","",IF($FI82="Y",0,INDEX(Capacity!$S$3:$T$258,MATCH(MOD(INDEX(Capacity!$V$3:$W$258,MATCH(INDEX($J82:$FE82,1,$FJ82),Capacity!$V$3:$V$258,0),2)+KH$9,255),Capacity!$S$3:$S$258,0),2)))</f>
        <v/>
      </c>
      <c r="KI83" t="str">
        <f>IF(KI82="","",IF($FI82="Y",0,INDEX(Capacity!$S$3:$T$258,MATCH(MOD(INDEX(Capacity!$V$3:$W$258,MATCH(INDEX($J82:$FE82,1,$FJ82),Capacity!$V$3:$V$258,0),2)+KI$9,255),Capacity!$S$3:$S$258,0),2)))</f>
        <v/>
      </c>
      <c r="KJ83" t="str">
        <f>IF(KJ82="","",IF($FI82="Y",0,INDEX(Capacity!$S$3:$T$258,MATCH(MOD(INDEX(Capacity!$V$3:$W$258,MATCH(INDEX($J82:$FE82,1,$FJ82),Capacity!$V$3:$V$258,0),2)+KJ$9,255),Capacity!$S$3:$S$258,0),2)))</f>
        <v/>
      </c>
      <c r="KK83" t="str">
        <f>IF(KK82="","",IF($FI82="Y",0,INDEX(Capacity!$S$3:$T$258,MATCH(MOD(INDEX(Capacity!$V$3:$W$258,MATCH(INDEX($J82:$FE82,1,$FJ82),Capacity!$V$3:$V$258,0),2)+KK$9,255),Capacity!$S$3:$S$258,0),2)))</f>
        <v/>
      </c>
      <c r="KL83" t="str">
        <f>IF(KL82="","",IF($FI82="Y",0,INDEX(Capacity!$S$3:$T$258,MATCH(MOD(INDEX(Capacity!$V$3:$W$258,MATCH(INDEX($J82:$FE82,1,$FJ82),Capacity!$V$3:$V$258,0),2)+KL$9,255),Capacity!$S$3:$S$258,0),2)))</f>
        <v/>
      </c>
      <c r="KM83" t="str">
        <f>IF(KM82="","",IF($FI82="Y",0,INDEX(Capacity!$S$3:$T$258,MATCH(MOD(INDEX(Capacity!$V$3:$W$258,MATCH(INDEX($J82:$FE82,1,$FJ82),Capacity!$V$3:$V$258,0),2)+KM$9,255),Capacity!$S$3:$S$258,0),2)))</f>
        <v/>
      </c>
      <c r="KN83" t="str">
        <f>IF(KN82="","",IF($FI82="Y",0,INDEX(Capacity!$S$3:$T$258,MATCH(MOD(INDEX(Capacity!$V$3:$W$258,MATCH(INDEX($J82:$FE82,1,$FJ82),Capacity!$V$3:$V$258,0),2)+KN$9,255),Capacity!$S$3:$S$258,0),2)))</f>
        <v/>
      </c>
      <c r="KO83" t="str">
        <f>IF(KO82="","",IF($FI82="Y",0,INDEX(Capacity!$S$3:$T$258,MATCH(MOD(INDEX(Capacity!$V$3:$W$258,MATCH(INDEX($J82:$FE82,1,$FJ82),Capacity!$V$3:$V$258,0),2)+KO$9,255),Capacity!$S$3:$S$258,0),2)))</f>
        <v/>
      </c>
      <c r="KP83" t="str">
        <f>IF(KP82="","",IF($FI82="Y",0,INDEX(Capacity!$S$3:$T$258,MATCH(MOD(INDEX(Capacity!$V$3:$W$258,MATCH(INDEX($J82:$FE82,1,$FJ82),Capacity!$V$3:$V$258,0),2)+KP$9,255),Capacity!$S$3:$S$258,0),2)))</f>
        <v/>
      </c>
      <c r="KQ83" t="str">
        <f>IF(KQ82="","",IF($FI82="Y",0,INDEX(Capacity!$S$3:$T$258,MATCH(MOD(INDEX(Capacity!$V$3:$W$258,MATCH(INDEX($J82:$FE82,1,$FJ82),Capacity!$V$3:$V$258,0),2)+KQ$9,255),Capacity!$S$3:$S$258,0),2)))</f>
        <v/>
      </c>
      <c r="KR83" t="str">
        <f>IF(KR82="","",IF($FI82="Y",0,INDEX(Capacity!$S$3:$T$258,MATCH(MOD(INDEX(Capacity!$V$3:$W$258,MATCH(INDEX($J82:$FE82,1,$FJ82),Capacity!$V$3:$V$258,0),2)+KR$9,255),Capacity!$S$3:$S$258,0),2)))</f>
        <v/>
      </c>
      <c r="KS83" t="str">
        <f>IF(KS82="","",IF($FI82="Y",0,INDEX(Capacity!$S$3:$T$258,MATCH(MOD(INDEX(Capacity!$V$3:$W$258,MATCH(INDEX($J82:$FE82,1,$FJ82),Capacity!$V$3:$V$258,0),2)+KS$9,255),Capacity!$S$3:$S$258,0),2)))</f>
        <v/>
      </c>
      <c r="KT83" t="str">
        <f>IF(KT82="","",IF($FI82="Y",0,INDEX(Capacity!$S$3:$T$258,MATCH(MOD(INDEX(Capacity!$V$3:$W$258,MATCH(INDEX($J82:$FE82,1,$FJ82),Capacity!$V$3:$V$258,0),2)+KT$9,255),Capacity!$S$3:$S$258,0),2)))</f>
        <v/>
      </c>
      <c r="KU83" t="str">
        <f>IF(KU82="","",IF($FI82="Y",0,INDEX(Capacity!$S$3:$T$258,MATCH(MOD(INDEX(Capacity!$V$3:$W$258,MATCH(INDEX($J82:$FE82,1,$FJ82),Capacity!$V$3:$V$258,0),2)+KU$9,255),Capacity!$S$3:$S$258,0),2)))</f>
        <v/>
      </c>
      <c r="KV83" t="str">
        <f>IF(KV82="","",IF($FI82="Y",0,INDEX(Capacity!$S$3:$T$258,MATCH(MOD(INDEX(Capacity!$V$3:$W$258,MATCH(INDEX($J82:$FE82,1,$FJ82),Capacity!$V$3:$V$258,0),2)+KV$9,255),Capacity!$S$3:$S$258,0),2)))</f>
        <v/>
      </c>
      <c r="KW83" t="str">
        <f>IF(KW82="","",IF($FI82="Y",0,INDEX(Capacity!$S$3:$T$258,MATCH(MOD(INDEX(Capacity!$V$3:$W$258,MATCH(INDEX($J82:$FE82,1,$FJ82),Capacity!$V$3:$V$258,0),2)+KW$9,255),Capacity!$S$3:$S$258,0),2)))</f>
        <v/>
      </c>
      <c r="KX83" t="str">
        <f>IF(KX82="","",IF($FI82="Y",0,INDEX(Capacity!$S$3:$T$258,MATCH(MOD(INDEX(Capacity!$V$3:$W$258,MATCH(INDEX($J82:$FE82,1,$FJ82),Capacity!$V$3:$V$258,0),2)+KX$9,255),Capacity!$S$3:$S$258,0),2)))</f>
        <v/>
      </c>
      <c r="KY83" t="str">
        <f>IF(KY82="","",IF($FI82="Y",0,INDEX(Capacity!$S$3:$T$258,MATCH(MOD(INDEX(Capacity!$V$3:$W$258,MATCH(INDEX($J82:$FE82,1,$FJ82),Capacity!$V$3:$V$258,0),2)+KY$9,255),Capacity!$S$3:$S$258,0),2)))</f>
        <v/>
      </c>
      <c r="KZ83" t="str">
        <f>IF(KZ82="","",IF($FI82="Y",0,INDEX(Capacity!$S$3:$T$258,MATCH(MOD(INDEX(Capacity!$V$3:$W$258,MATCH(INDEX($J82:$FE82,1,$FJ82),Capacity!$V$3:$V$258,0),2)+KZ$9,255),Capacity!$S$3:$S$258,0),2)))</f>
        <v/>
      </c>
      <c r="LA83" t="str">
        <f>IF(LA82="","",IF($FI82="Y",0,INDEX(Capacity!$S$3:$T$258,MATCH(MOD(INDEX(Capacity!$V$3:$W$258,MATCH(INDEX($J82:$FE82,1,$FJ82),Capacity!$V$3:$V$258,0),2)+LA$9,255),Capacity!$S$3:$S$258,0),2)))</f>
        <v/>
      </c>
      <c r="LB83" t="str">
        <f>IF(LB82="","",IF($FI82="Y",0,INDEX(Capacity!$S$3:$T$258,MATCH(MOD(INDEX(Capacity!$V$3:$W$258,MATCH(INDEX($J82:$FE82,1,$FJ82),Capacity!$V$3:$V$258,0),2)+LB$9,255),Capacity!$S$3:$S$258,0),2)))</f>
        <v/>
      </c>
      <c r="LC83" t="str">
        <f>IF(LC82="","",IF($FI82="Y",0,INDEX(Capacity!$S$3:$T$258,MATCH(MOD(INDEX(Capacity!$V$3:$W$258,MATCH(INDEX($J82:$FE82,1,$FJ82),Capacity!$V$3:$V$258,0),2)+LC$9,255),Capacity!$S$3:$S$258,0),2)))</f>
        <v/>
      </c>
      <c r="LD83" t="str">
        <f>IF(LD82="","",IF($FI82="Y",0,INDEX(Capacity!$S$3:$T$258,MATCH(MOD(INDEX(Capacity!$V$3:$W$258,MATCH(INDEX($J82:$FE82,1,$FJ82),Capacity!$V$3:$V$258,0),2)+LD$9,255),Capacity!$S$3:$S$258,0),2)))</f>
        <v/>
      </c>
      <c r="LE83" t="str">
        <f>IF(LE82="","",IF($FI82="Y",0,INDEX(Capacity!$S$3:$T$258,MATCH(MOD(INDEX(Capacity!$V$3:$W$258,MATCH(INDEX($J82:$FE82,1,$FJ82),Capacity!$V$3:$V$258,0),2)+LE$9,255),Capacity!$S$3:$S$258,0),2)))</f>
        <v/>
      </c>
      <c r="LF83" t="str">
        <f>IF(LF82="","",IF($FI82="Y",0,INDEX(Capacity!$S$3:$T$258,MATCH(MOD(INDEX(Capacity!$V$3:$W$258,MATCH(INDEX($J82:$FE82,1,$FJ82),Capacity!$V$3:$V$258,0),2)+LF$9,255),Capacity!$S$3:$S$258,0),2)))</f>
        <v/>
      </c>
      <c r="LG83" t="str">
        <f>IF(LG82="","",IF($FI82="Y",0,INDEX(Capacity!$S$3:$T$258,MATCH(MOD(INDEX(Capacity!$V$3:$W$258,MATCH(INDEX($J82:$FE82,1,$FJ82),Capacity!$V$3:$V$258,0),2)+LG$9,255),Capacity!$S$3:$S$258,0),2)))</f>
        <v/>
      </c>
      <c r="LH83" t="str">
        <f>IF(LH82="","",IF($FI82="Y",0,INDEX(Capacity!$S$3:$T$258,MATCH(MOD(INDEX(Capacity!$V$3:$W$258,MATCH(INDEX($J82:$FE82,1,$FJ82),Capacity!$V$3:$V$258,0),2)+LH$9,255),Capacity!$S$3:$S$258,0),2)))</f>
        <v/>
      </c>
    </row>
    <row r="84" spans="9:320" x14ac:dyDescent="0.25">
      <c r="I84" s="7">
        <f t="shared" si="79"/>
        <v>75</v>
      </c>
      <c r="J84" t="str">
        <f t="shared" si="86"/>
        <v/>
      </c>
      <c r="K84" t="str">
        <f t="shared" si="86"/>
        <v/>
      </c>
      <c r="L84" t="str">
        <f t="shared" si="86"/>
        <v/>
      </c>
      <c r="M84" t="str">
        <f t="shared" si="86"/>
        <v/>
      </c>
      <c r="N84" t="str">
        <f t="shared" si="86"/>
        <v/>
      </c>
      <c r="O84" t="str">
        <f t="shared" si="86"/>
        <v/>
      </c>
      <c r="P84" t="str">
        <f t="shared" si="86"/>
        <v/>
      </c>
      <c r="Q84" t="str">
        <f t="shared" si="86"/>
        <v/>
      </c>
      <c r="R84" t="str">
        <f t="shared" si="86"/>
        <v/>
      </c>
      <c r="S84" t="str">
        <f t="shared" si="86"/>
        <v/>
      </c>
      <c r="T84" t="str">
        <f t="shared" si="86"/>
        <v/>
      </c>
      <c r="U84" t="str">
        <f t="shared" si="86"/>
        <v/>
      </c>
      <c r="V84" t="str">
        <f t="shared" si="86"/>
        <v/>
      </c>
      <c r="W84" t="str">
        <f t="shared" si="86"/>
        <v/>
      </c>
      <c r="X84" t="str">
        <f t="shared" si="86"/>
        <v/>
      </c>
      <c r="Y84" t="str">
        <f t="shared" si="85"/>
        <v/>
      </c>
      <c r="Z84" t="str">
        <f t="shared" si="85"/>
        <v/>
      </c>
      <c r="AA84" t="str">
        <f t="shared" si="85"/>
        <v/>
      </c>
      <c r="AB84" t="str">
        <f t="shared" si="85"/>
        <v/>
      </c>
      <c r="AC84" t="str">
        <f t="shared" si="85"/>
        <v/>
      </c>
      <c r="AD84" t="str">
        <f t="shared" si="85"/>
        <v/>
      </c>
      <c r="AE84" t="str">
        <f t="shared" si="85"/>
        <v/>
      </c>
      <c r="AF84" t="str">
        <f t="shared" si="85"/>
        <v/>
      </c>
      <c r="AG84" t="str">
        <f t="shared" si="85"/>
        <v/>
      </c>
      <c r="AH84" t="str">
        <f t="shared" si="85"/>
        <v/>
      </c>
      <c r="AI84" t="str">
        <f t="shared" si="85"/>
        <v/>
      </c>
      <c r="AJ84" t="str">
        <f t="shared" si="85"/>
        <v/>
      </c>
      <c r="AK84" t="str">
        <f t="shared" si="85"/>
        <v/>
      </c>
      <c r="AL84" t="str">
        <f t="shared" si="85"/>
        <v/>
      </c>
      <c r="AM84" t="str">
        <f t="shared" si="85"/>
        <v/>
      </c>
      <c r="AN84" t="str">
        <f t="shared" si="85"/>
        <v/>
      </c>
      <c r="AO84" t="str">
        <f t="shared" si="85"/>
        <v/>
      </c>
      <c r="AP84" t="str">
        <f t="shared" si="72"/>
        <v/>
      </c>
      <c r="AQ84" t="str">
        <f t="shared" si="72"/>
        <v/>
      </c>
      <c r="AR84" t="str">
        <f t="shared" si="72"/>
        <v/>
      </c>
      <c r="AS84" t="str">
        <f t="shared" si="72"/>
        <v/>
      </c>
      <c r="AT84" t="str">
        <f t="shared" si="72"/>
        <v/>
      </c>
      <c r="AU84" t="str">
        <f t="shared" si="72"/>
        <v/>
      </c>
      <c r="AV84" t="str">
        <f t="shared" si="72"/>
        <v/>
      </c>
      <c r="AW84" t="str">
        <f t="shared" si="72"/>
        <v/>
      </c>
      <c r="AX84" t="str">
        <f t="shared" si="72"/>
        <v/>
      </c>
      <c r="AY84" t="str">
        <f t="shared" si="72"/>
        <v/>
      </c>
      <c r="AZ84" t="str">
        <f t="shared" si="72"/>
        <v/>
      </c>
      <c r="BA84" t="str">
        <f t="shared" si="72"/>
        <v/>
      </c>
      <c r="BB84" t="str">
        <f t="shared" si="72"/>
        <v/>
      </c>
      <c r="BC84" t="str">
        <f t="shared" si="72"/>
        <v/>
      </c>
      <c r="BD84" t="str">
        <f t="shared" si="72"/>
        <v/>
      </c>
      <c r="BE84" t="str">
        <f t="shared" si="72"/>
        <v/>
      </c>
      <c r="BF84" t="str">
        <f t="shared" si="81"/>
        <v/>
      </c>
      <c r="BG84" t="str">
        <f t="shared" si="81"/>
        <v/>
      </c>
      <c r="BH84" t="str">
        <f t="shared" si="81"/>
        <v/>
      </c>
      <c r="BI84" t="str">
        <f t="shared" si="81"/>
        <v/>
      </c>
      <c r="BJ84" t="str">
        <f t="shared" si="81"/>
        <v/>
      </c>
      <c r="BK84" t="str">
        <f t="shared" si="81"/>
        <v/>
      </c>
      <c r="BL84" t="str">
        <f t="shared" si="81"/>
        <v/>
      </c>
      <c r="BM84" t="str">
        <f t="shared" si="81"/>
        <v/>
      </c>
      <c r="BN84" t="str">
        <f t="shared" si="81"/>
        <v/>
      </c>
      <c r="BO84" t="str">
        <f t="shared" si="81"/>
        <v/>
      </c>
      <c r="BP84" t="str">
        <f t="shared" si="81"/>
        <v/>
      </c>
      <c r="BQ84" t="str">
        <f t="shared" si="81"/>
        <v/>
      </c>
      <c r="BR84" t="str">
        <f t="shared" si="81"/>
        <v/>
      </c>
      <c r="BS84" t="str">
        <f t="shared" si="81"/>
        <v/>
      </c>
      <c r="BT84" t="str">
        <f t="shared" si="81"/>
        <v/>
      </c>
      <c r="BU84" t="str">
        <f t="shared" si="75"/>
        <v/>
      </c>
      <c r="BV84" t="str">
        <f t="shared" si="75"/>
        <v/>
      </c>
      <c r="BW84" t="str">
        <f t="shared" si="75"/>
        <v/>
      </c>
      <c r="BX84" t="str">
        <f t="shared" si="75"/>
        <v/>
      </c>
      <c r="BY84" t="str">
        <f t="shared" si="75"/>
        <v/>
      </c>
      <c r="BZ84" t="str">
        <f t="shared" si="75"/>
        <v/>
      </c>
      <c r="CA84" t="str">
        <f t="shared" si="75"/>
        <v/>
      </c>
      <c r="CB84" t="str">
        <f t="shared" si="75"/>
        <v/>
      </c>
      <c r="CC84" t="str">
        <f t="shared" si="75"/>
        <v/>
      </c>
      <c r="CD84" t="str">
        <f t="shared" si="75"/>
        <v/>
      </c>
      <c r="CE84" t="str">
        <f t="shared" si="75"/>
        <v/>
      </c>
      <c r="CF84">
        <f t="shared" si="75"/>
        <v>0</v>
      </c>
      <c r="CG84">
        <f t="shared" si="75"/>
        <v>67</v>
      </c>
      <c r="CH84">
        <f t="shared" si="75"/>
        <v>93</v>
      </c>
      <c r="CI84">
        <f t="shared" si="75"/>
        <v>35</v>
      </c>
      <c r="CJ84">
        <f t="shared" si="75"/>
        <v>82</v>
      </c>
      <c r="CK84">
        <f t="shared" si="83"/>
        <v>60</v>
      </c>
      <c r="CL84">
        <f t="shared" si="82"/>
        <v>7</v>
      </c>
      <c r="CM84">
        <f t="shared" si="82"/>
        <v>173</v>
      </c>
      <c r="CN84">
        <f t="shared" si="82"/>
        <v>218</v>
      </c>
      <c r="CO84">
        <f t="shared" si="82"/>
        <v>25</v>
      </c>
      <c r="CP84">
        <f t="shared" si="82"/>
        <v>38</v>
      </c>
      <c r="CQ84">
        <f t="shared" si="82"/>
        <v>0</v>
      </c>
      <c r="CR84">
        <f t="shared" si="82"/>
        <v>0</v>
      </c>
      <c r="CS84">
        <f t="shared" si="82"/>
        <v>0</v>
      </c>
      <c r="CT84">
        <f t="shared" si="82"/>
        <v>0</v>
      </c>
      <c r="CU84">
        <f t="shared" si="82"/>
        <v>0</v>
      </c>
      <c r="CV84">
        <f t="shared" si="82"/>
        <v>0</v>
      </c>
      <c r="CW84">
        <f t="shared" si="82"/>
        <v>0</v>
      </c>
      <c r="CX84">
        <f t="shared" si="82"/>
        <v>0</v>
      </c>
      <c r="CY84">
        <f t="shared" si="82"/>
        <v>0</v>
      </c>
      <c r="CZ84">
        <f t="shared" si="82"/>
        <v>0</v>
      </c>
      <c r="DA84">
        <f t="shared" si="82"/>
        <v>0</v>
      </c>
      <c r="DB84">
        <f t="shared" si="87"/>
        <v>0</v>
      </c>
      <c r="DC84">
        <f t="shared" si="87"/>
        <v>0</v>
      </c>
      <c r="DD84">
        <f t="shared" si="87"/>
        <v>0</v>
      </c>
      <c r="DE84">
        <f t="shared" si="87"/>
        <v>0</v>
      </c>
      <c r="DF84">
        <f t="shared" si="87"/>
        <v>0</v>
      </c>
      <c r="DG84">
        <f t="shared" si="87"/>
        <v>0</v>
      </c>
      <c r="DH84">
        <f t="shared" si="87"/>
        <v>0</v>
      </c>
      <c r="DI84">
        <f t="shared" si="87"/>
        <v>0</v>
      </c>
      <c r="DJ84">
        <f t="shared" si="87"/>
        <v>0</v>
      </c>
      <c r="DK84">
        <f t="shared" si="87"/>
        <v>0</v>
      </c>
      <c r="DL84">
        <f t="shared" si="87"/>
        <v>0</v>
      </c>
      <c r="DM84">
        <f t="shared" si="87"/>
        <v>0</v>
      </c>
      <c r="DN84">
        <f t="shared" si="87"/>
        <v>0</v>
      </c>
      <c r="DO84">
        <f t="shared" si="87"/>
        <v>0</v>
      </c>
      <c r="DP84">
        <f t="shared" si="87"/>
        <v>0</v>
      </c>
      <c r="DQ84">
        <f t="shared" si="84"/>
        <v>0</v>
      </c>
      <c r="DR84">
        <f t="shared" si="84"/>
        <v>0</v>
      </c>
      <c r="DS84">
        <f t="shared" si="84"/>
        <v>0</v>
      </c>
      <c r="DT84">
        <f t="shared" si="84"/>
        <v>0</v>
      </c>
      <c r="DU84">
        <f t="shared" si="84"/>
        <v>0</v>
      </c>
      <c r="DV84">
        <f t="shared" si="84"/>
        <v>0</v>
      </c>
      <c r="DW84">
        <f t="shared" si="84"/>
        <v>0</v>
      </c>
      <c r="DX84">
        <f t="shared" si="84"/>
        <v>0</v>
      </c>
      <c r="DY84">
        <f t="shared" si="76"/>
        <v>0</v>
      </c>
      <c r="DZ84">
        <f t="shared" si="76"/>
        <v>0</v>
      </c>
      <c r="EA84">
        <f t="shared" si="76"/>
        <v>0</v>
      </c>
      <c r="EB84">
        <f t="shared" si="76"/>
        <v>0</v>
      </c>
      <c r="EC84">
        <f t="shared" si="76"/>
        <v>0</v>
      </c>
      <c r="ED84">
        <f t="shared" si="76"/>
        <v>0</v>
      </c>
      <c r="EE84">
        <f t="shared" si="76"/>
        <v>0</v>
      </c>
      <c r="EF84">
        <f t="shared" si="76"/>
        <v>0</v>
      </c>
      <c r="EG84">
        <f t="shared" si="76"/>
        <v>0</v>
      </c>
      <c r="EH84">
        <f t="shared" si="76"/>
        <v>0</v>
      </c>
      <c r="EI84">
        <f t="shared" si="76"/>
        <v>0</v>
      </c>
      <c r="EJ84">
        <f t="shared" si="74"/>
        <v>0</v>
      </c>
      <c r="EK84">
        <f t="shared" si="74"/>
        <v>0</v>
      </c>
      <c r="EL84">
        <f t="shared" si="74"/>
        <v>0</v>
      </c>
      <c r="EM84">
        <f t="shared" si="74"/>
        <v>0</v>
      </c>
      <c r="EN84">
        <f t="shared" si="74"/>
        <v>0</v>
      </c>
      <c r="EO84">
        <f t="shared" si="74"/>
        <v>0</v>
      </c>
      <c r="EP84">
        <f t="shared" si="74"/>
        <v>0</v>
      </c>
      <c r="EQ84">
        <f t="shared" si="74"/>
        <v>0</v>
      </c>
      <c r="ER84">
        <f t="shared" si="74"/>
        <v>0</v>
      </c>
      <c r="ES84">
        <f t="shared" si="74"/>
        <v>0</v>
      </c>
      <c r="ET84">
        <f t="shared" si="74"/>
        <v>0</v>
      </c>
      <c r="EU84">
        <f t="shared" si="74"/>
        <v>0</v>
      </c>
      <c r="EV84">
        <f t="shared" si="74"/>
        <v>0</v>
      </c>
      <c r="EW84">
        <f t="shared" si="73"/>
        <v>0</v>
      </c>
      <c r="EX84">
        <f t="shared" si="73"/>
        <v>0</v>
      </c>
      <c r="EY84">
        <f t="shared" si="73"/>
        <v>0</v>
      </c>
      <c r="EZ84">
        <f t="shared" si="73"/>
        <v>0</v>
      </c>
      <c r="FA84">
        <f t="shared" si="73"/>
        <v>0</v>
      </c>
      <c r="FB84">
        <f t="shared" si="73"/>
        <v>0</v>
      </c>
      <c r="FC84">
        <f t="shared" si="73"/>
        <v>0</v>
      </c>
      <c r="FD84">
        <f t="shared" si="73"/>
        <v>0</v>
      </c>
      <c r="FE84">
        <f t="shared" si="73"/>
        <v>0</v>
      </c>
      <c r="FG84" s="48" t="str">
        <f t="shared" si="80"/>
        <v/>
      </c>
      <c r="FI84" s="1" t="str">
        <f t="shared" si="77"/>
        <v/>
      </c>
      <c r="FJ84">
        <f t="shared" si="78"/>
        <v>76</v>
      </c>
      <c r="FK84">
        <f>FM8-FJ83+1</f>
        <v>-31</v>
      </c>
      <c r="FM84">
        <f>IF(FM83="","",IF($FI83="Y",0,INDEX(Capacity!$S$3:$T$258,MATCH(MOD(INDEX(Capacity!$V$3:$W$258,MATCH(INDEX($J83:$FE83,1,$FJ83),Capacity!$V$3:$V$258,0),2)+FM$9,255),Capacity!$S$3:$S$258,0),2)))</f>
        <v>36</v>
      </c>
      <c r="FN84">
        <f>IF(FN83="","",IF($FI83="Y",0,INDEX(Capacity!$S$3:$T$258,MATCH(MOD(INDEX(Capacity!$V$3:$W$258,MATCH(INDEX($J83:$FE83,1,$FJ83),Capacity!$V$3:$V$258,0),2)+FN$9,255),Capacity!$S$3:$S$258,0),2)))</f>
        <v>69</v>
      </c>
      <c r="FO84">
        <f>IF(FO83="","",IF($FI83="Y",0,INDEX(Capacity!$S$3:$T$258,MATCH(MOD(INDEX(Capacity!$V$3:$W$258,MATCH(INDEX($J83:$FE83,1,$FJ83),Capacity!$V$3:$V$258,0),2)+FO$9,255),Capacity!$S$3:$S$258,0),2)))</f>
        <v>74</v>
      </c>
      <c r="FP84">
        <f>IF(FP83="","",IF($FI83="Y",0,INDEX(Capacity!$S$3:$T$258,MATCH(MOD(INDEX(Capacity!$V$3:$W$258,MATCH(INDEX($J83:$FE83,1,$FJ83),Capacity!$V$3:$V$258,0),2)+FP$9,255),Capacity!$S$3:$S$258,0),2)))</f>
        <v>76</v>
      </c>
      <c r="FQ84">
        <f>IF(FQ83="","",IF($FI83="Y",0,INDEX(Capacity!$S$3:$T$258,MATCH(MOD(INDEX(Capacity!$V$3:$W$258,MATCH(INDEX($J83:$FE83,1,$FJ83),Capacity!$V$3:$V$258,0),2)+FQ$9,255),Capacity!$S$3:$S$258,0),2)))</f>
        <v>192</v>
      </c>
      <c r="FR84">
        <f>IF(FR83="","",IF($FI83="Y",0,INDEX(Capacity!$S$3:$T$258,MATCH(MOD(INDEX(Capacity!$V$3:$W$258,MATCH(INDEX($J83:$FE83,1,$FJ83),Capacity!$V$3:$V$258,0),2)+FR$9,255),Capacity!$S$3:$S$258,0),2)))</f>
        <v>254</v>
      </c>
      <c r="FS84">
        <f>IF(FS83="","",IF($FI83="Y",0,INDEX(Capacity!$S$3:$T$258,MATCH(MOD(INDEX(Capacity!$V$3:$W$258,MATCH(INDEX($J83:$FE83,1,$FJ83),Capacity!$V$3:$V$258,0),2)+FS$9,255),Capacity!$S$3:$S$258,0),2)))</f>
        <v>106</v>
      </c>
      <c r="FT84">
        <f>IF(FT83="","",IF($FI83="Y",0,INDEX(Capacity!$S$3:$T$258,MATCH(MOD(INDEX(Capacity!$V$3:$W$258,MATCH(INDEX($J83:$FE83,1,$FJ83),Capacity!$V$3:$V$258,0),2)+FT$9,255),Capacity!$S$3:$S$258,0),2)))</f>
        <v>78</v>
      </c>
      <c r="FU84">
        <f>IF(FU83="","",IF($FI83="Y",0,INDEX(Capacity!$S$3:$T$258,MATCH(MOD(INDEX(Capacity!$V$3:$W$258,MATCH(INDEX($J83:$FE83,1,$FJ83),Capacity!$V$3:$V$258,0),2)+FU$9,255),Capacity!$S$3:$S$258,0),2)))</f>
        <v>95</v>
      </c>
      <c r="FV84">
        <f>IF(FV83="","",IF($FI83="Y",0,INDEX(Capacity!$S$3:$T$258,MATCH(MOD(INDEX(Capacity!$V$3:$W$258,MATCH(INDEX($J83:$FE83,1,$FJ83),Capacity!$V$3:$V$258,0),2)+FV$9,255),Capacity!$S$3:$S$258,0),2)))</f>
        <v>4</v>
      </c>
      <c r="FW84">
        <f>IF(FW83="","",IF($FI83="Y",0,INDEX(Capacity!$S$3:$T$258,MATCH(MOD(INDEX(Capacity!$V$3:$W$258,MATCH(INDEX($J83:$FE83,1,$FJ83),Capacity!$V$3:$V$258,0),2)+FW$9,255),Capacity!$S$3:$S$258,0),2)))</f>
        <v>38</v>
      </c>
      <c r="FX84" t="str">
        <f>IF(FX83="","",IF($FI83="Y",0,INDEX(Capacity!$S$3:$T$258,MATCH(MOD(INDEX(Capacity!$V$3:$W$258,MATCH(INDEX($J83:$FE83,1,$FJ83),Capacity!$V$3:$V$258,0),2)+FX$9,255),Capacity!$S$3:$S$258,0),2)))</f>
        <v/>
      </c>
      <c r="FY84" t="str">
        <f>IF(FY83="","",IF($FI83="Y",0,INDEX(Capacity!$S$3:$T$258,MATCH(MOD(INDEX(Capacity!$V$3:$W$258,MATCH(INDEX($J83:$FE83,1,$FJ83),Capacity!$V$3:$V$258,0),2)+FY$9,255),Capacity!$S$3:$S$258,0),2)))</f>
        <v/>
      </c>
      <c r="FZ84" t="str">
        <f>IF(FZ83="","",IF($FI83="Y",0,INDEX(Capacity!$S$3:$T$258,MATCH(MOD(INDEX(Capacity!$V$3:$W$258,MATCH(INDEX($J83:$FE83,1,$FJ83),Capacity!$V$3:$V$258,0),2)+FZ$9,255),Capacity!$S$3:$S$258,0),2)))</f>
        <v/>
      </c>
      <c r="GA84" t="str">
        <f>IF(GA83="","",IF($FI83="Y",0,INDEX(Capacity!$S$3:$T$258,MATCH(MOD(INDEX(Capacity!$V$3:$W$258,MATCH(INDEX($J83:$FE83,1,$FJ83),Capacity!$V$3:$V$258,0),2)+GA$9,255),Capacity!$S$3:$S$258,0),2)))</f>
        <v/>
      </c>
      <c r="GB84" t="str">
        <f>IF(GB83="","",IF($FI83="Y",0,INDEX(Capacity!$S$3:$T$258,MATCH(MOD(INDEX(Capacity!$V$3:$W$258,MATCH(INDEX($J83:$FE83,1,$FJ83),Capacity!$V$3:$V$258,0),2)+GB$9,255),Capacity!$S$3:$S$258,0),2)))</f>
        <v/>
      </c>
      <c r="GC84" t="str">
        <f>IF(GC83="","",IF($FI83="Y",0,INDEX(Capacity!$S$3:$T$258,MATCH(MOD(INDEX(Capacity!$V$3:$W$258,MATCH(INDEX($J83:$FE83,1,$FJ83),Capacity!$V$3:$V$258,0),2)+GC$9,255),Capacity!$S$3:$S$258,0),2)))</f>
        <v/>
      </c>
      <c r="GD84" t="str">
        <f>IF(GD83="","",IF($FI83="Y",0,INDEX(Capacity!$S$3:$T$258,MATCH(MOD(INDEX(Capacity!$V$3:$W$258,MATCH(INDEX($J83:$FE83,1,$FJ83),Capacity!$V$3:$V$258,0),2)+GD$9,255),Capacity!$S$3:$S$258,0),2)))</f>
        <v/>
      </c>
      <c r="GE84" t="str">
        <f>IF(GE83="","",IF($FI83="Y",0,INDEX(Capacity!$S$3:$T$258,MATCH(MOD(INDEX(Capacity!$V$3:$W$258,MATCH(INDEX($J83:$FE83,1,$FJ83),Capacity!$V$3:$V$258,0),2)+GE$9,255),Capacity!$S$3:$S$258,0),2)))</f>
        <v/>
      </c>
      <c r="GF84" t="str">
        <f>IF(GF83="","",IF($FI83="Y",0,INDEX(Capacity!$S$3:$T$258,MATCH(MOD(INDEX(Capacity!$V$3:$W$258,MATCH(INDEX($J83:$FE83,1,$FJ83),Capacity!$V$3:$V$258,0),2)+GF$9,255),Capacity!$S$3:$S$258,0),2)))</f>
        <v/>
      </c>
      <c r="GG84" t="str">
        <f>IF(GG83="","",IF($FI83="Y",0,INDEX(Capacity!$S$3:$T$258,MATCH(MOD(INDEX(Capacity!$V$3:$W$258,MATCH(INDEX($J83:$FE83,1,$FJ83),Capacity!$V$3:$V$258,0),2)+GG$9,255),Capacity!$S$3:$S$258,0),2)))</f>
        <v/>
      </c>
      <c r="GH84" t="str">
        <f>IF(GH83="","",IF($FI83="Y",0,INDEX(Capacity!$S$3:$T$258,MATCH(MOD(INDEX(Capacity!$V$3:$W$258,MATCH(INDEX($J83:$FE83,1,$FJ83),Capacity!$V$3:$V$258,0),2)+GH$9,255),Capacity!$S$3:$S$258,0),2)))</f>
        <v/>
      </c>
      <c r="GI84" t="str">
        <f>IF(GI83="","",IF($FI83="Y",0,INDEX(Capacity!$S$3:$T$258,MATCH(MOD(INDEX(Capacity!$V$3:$W$258,MATCH(INDEX($J83:$FE83,1,$FJ83),Capacity!$V$3:$V$258,0),2)+GI$9,255),Capacity!$S$3:$S$258,0),2)))</f>
        <v/>
      </c>
      <c r="GJ84" t="str">
        <f>IF(GJ83="","",IF($FI83="Y",0,INDEX(Capacity!$S$3:$T$258,MATCH(MOD(INDEX(Capacity!$V$3:$W$258,MATCH(INDEX($J83:$FE83,1,$FJ83),Capacity!$V$3:$V$258,0),2)+GJ$9,255),Capacity!$S$3:$S$258,0),2)))</f>
        <v/>
      </c>
      <c r="GK84" t="str">
        <f>IF(GK83="","",IF($FI83="Y",0,INDEX(Capacity!$S$3:$T$258,MATCH(MOD(INDEX(Capacity!$V$3:$W$258,MATCH(INDEX($J83:$FE83,1,$FJ83),Capacity!$V$3:$V$258,0),2)+GK$9,255),Capacity!$S$3:$S$258,0),2)))</f>
        <v/>
      </c>
      <c r="GL84" t="str">
        <f>IF(GL83="","",IF($FI83="Y",0,INDEX(Capacity!$S$3:$T$258,MATCH(MOD(INDEX(Capacity!$V$3:$W$258,MATCH(INDEX($J83:$FE83,1,$FJ83),Capacity!$V$3:$V$258,0),2)+GL$9,255),Capacity!$S$3:$S$258,0),2)))</f>
        <v/>
      </c>
      <c r="GM84" t="str">
        <f>IF(GM83="","",IF($FI83="Y",0,INDEX(Capacity!$S$3:$T$258,MATCH(MOD(INDEX(Capacity!$V$3:$W$258,MATCH(INDEX($J83:$FE83,1,$FJ83),Capacity!$V$3:$V$258,0),2)+GM$9,255),Capacity!$S$3:$S$258,0),2)))</f>
        <v/>
      </c>
      <c r="GN84" t="str">
        <f>IF(GN83="","",IF($FI83="Y",0,INDEX(Capacity!$S$3:$T$258,MATCH(MOD(INDEX(Capacity!$V$3:$W$258,MATCH(INDEX($J83:$FE83,1,$FJ83),Capacity!$V$3:$V$258,0),2)+GN$9,255),Capacity!$S$3:$S$258,0),2)))</f>
        <v/>
      </c>
      <c r="GO84" t="str">
        <f>IF(GO83="","",IF($FI83="Y",0,INDEX(Capacity!$S$3:$T$258,MATCH(MOD(INDEX(Capacity!$V$3:$W$258,MATCH(INDEX($J83:$FE83,1,$FJ83),Capacity!$V$3:$V$258,0),2)+GO$9,255),Capacity!$S$3:$S$258,0),2)))</f>
        <v/>
      </c>
      <c r="GP84" t="str">
        <f>IF(GP83="","",IF($FI83="Y",0,INDEX(Capacity!$S$3:$T$258,MATCH(MOD(INDEX(Capacity!$V$3:$W$258,MATCH(INDEX($J83:$FE83,1,$FJ83),Capacity!$V$3:$V$258,0),2)+GP$9,255),Capacity!$S$3:$S$258,0),2)))</f>
        <v/>
      </c>
      <c r="GQ84" t="str">
        <f>IF(GQ83="","",IF($FI83="Y",0,INDEX(Capacity!$S$3:$T$258,MATCH(MOD(INDEX(Capacity!$V$3:$W$258,MATCH(INDEX($J83:$FE83,1,$FJ83),Capacity!$V$3:$V$258,0),2)+GQ$9,255),Capacity!$S$3:$S$258,0),2)))</f>
        <v/>
      </c>
      <c r="GR84" t="str">
        <f>IF(GR83="","",IF($FI83="Y",0,INDEX(Capacity!$S$3:$T$258,MATCH(MOD(INDEX(Capacity!$V$3:$W$258,MATCH(INDEX($J83:$FE83,1,$FJ83),Capacity!$V$3:$V$258,0),2)+GR$9,255),Capacity!$S$3:$S$258,0),2)))</f>
        <v/>
      </c>
      <c r="GS84" t="str">
        <f>IF(GS83="","",IF($FI83="Y",0,INDEX(Capacity!$S$3:$T$258,MATCH(MOD(INDEX(Capacity!$V$3:$W$258,MATCH(INDEX($J83:$FE83,1,$FJ83),Capacity!$V$3:$V$258,0),2)+GS$9,255),Capacity!$S$3:$S$258,0),2)))</f>
        <v/>
      </c>
      <c r="GT84" t="str">
        <f>IF(GT83="","",IF($FI83="Y",0,INDEX(Capacity!$S$3:$T$258,MATCH(MOD(INDEX(Capacity!$V$3:$W$258,MATCH(INDEX($J83:$FE83,1,$FJ83),Capacity!$V$3:$V$258,0),2)+GT$9,255),Capacity!$S$3:$S$258,0),2)))</f>
        <v/>
      </c>
      <c r="GU84" t="str">
        <f>IF(GU83="","",IF($FI83="Y",0,INDEX(Capacity!$S$3:$T$258,MATCH(MOD(INDEX(Capacity!$V$3:$W$258,MATCH(INDEX($J83:$FE83,1,$FJ83),Capacity!$V$3:$V$258,0),2)+GU$9,255),Capacity!$S$3:$S$258,0),2)))</f>
        <v/>
      </c>
      <c r="GV84" t="str">
        <f>IF(GV83="","",IF($FI83="Y",0,INDEX(Capacity!$S$3:$T$258,MATCH(MOD(INDEX(Capacity!$V$3:$W$258,MATCH(INDEX($J83:$FE83,1,$FJ83),Capacity!$V$3:$V$258,0),2)+GV$9,255),Capacity!$S$3:$S$258,0),2)))</f>
        <v/>
      </c>
      <c r="GW84" t="str">
        <f>IF(GW83="","",IF($FI83="Y",0,INDEX(Capacity!$S$3:$T$258,MATCH(MOD(INDEX(Capacity!$V$3:$W$258,MATCH(INDEX($J83:$FE83,1,$FJ83),Capacity!$V$3:$V$258,0),2)+GW$9,255),Capacity!$S$3:$S$258,0),2)))</f>
        <v/>
      </c>
      <c r="GX84" t="str">
        <f>IF(GX83="","",IF($FI83="Y",0,INDEX(Capacity!$S$3:$T$258,MATCH(MOD(INDEX(Capacity!$V$3:$W$258,MATCH(INDEX($J83:$FE83,1,$FJ83),Capacity!$V$3:$V$258,0),2)+GX$9,255),Capacity!$S$3:$S$258,0),2)))</f>
        <v/>
      </c>
      <c r="GY84" t="str">
        <f>IF(GY83="","",IF($FI83="Y",0,INDEX(Capacity!$S$3:$T$258,MATCH(MOD(INDEX(Capacity!$V$3:$W$258,MATCH(INDEX($J83:$FE83,1,$FJ83),Capacity!$V$3:$V$258,0),2)+GY$9,255),Capacity!$S$3:$S$258,0),2)))</f>
        <v/>
      </c>
      <c r="GZ84" t="str">
        <f>IF(GZ83="","",IF($FI83="Y",0,INDEX(Capacity!$S$3:$T$258,MATCH(MOD(INDEX(Capacity!$V$3:$W$258,MATCH(INDEX($J83:$FE83,1,$FJ83),Capacity!$V$3:$V$258,0),2)+GZ$9,255),Capacity!$S$3:$S$258,0),2)))</f>
        <v/>
      </c>
      <c r="HA84" t="str">
        <f>IF(HA83="","",IF($FI83="Y",0,INDEX(Capacity!$S$3:$T$258,MATCH(MOD(INDEX(Capacity!$V$3:$W$258,MATCH(INDEX($J83:$FE83,1,$FJ83),Capacity!$V$3:$V$258,0),2)+HA$9,255),Capacity!$S$3:$S$258,0),2)))</f>
        <v/>
      </c>
      <c r="HB84" t="str">
        <f>IF(HB83="","",IF($FI83="Y",0,INDEX(Capacity!$S$3:$T$258,MATCH(MOD(INDEX(Capacity!$V$3:$W$258,MATCH(INDEX($J83:$FE83,1,$FJ83),Capacity!$V$3:$V$258,0),2)+HB$9,255),Capacity!$S$3:$S$258,0),2)))</f>
        <v/>
      </c>
      <c r="HC84" t="str">
        <f>IF(HC83="","",IF($FI83="Y",0,INDEX(Capacity!$S$3:$T$258,MATCH(MOD(INDEX(Capacity!$V$3:$W$258,MATCH(INDEX($J83:$FE83,1,$FJ83),Capacity!$V$3:$V$258,0),2)+HC$9,255),Capacity!$S$3:$S$258,0),2)))</f>
        <v/>
      </c>
      <c r="HD84" t="str">
        <f>IF(HD83="","",IF($FI83="Y",0,INDEX(Capacity!$S$3:$T$258,MATCH(MOD(INDEX(Capacity!$V$3:$W$258,MATCH(INDEX($J83:$FE83,1,$FJ83),Capacity!$V$3:$V$258,0),2)+HD$9,255),Capacity!$S$3:$S$258,0),2)))</f>
        <v/>
      </c>
      <c r="HE84" t="str">
        <f>IF(HE83="","",IF($FI83="Y",0,INDEX(Capacity!$S$3:$T$258,MATCH(MOD(INDEX(Capacity!$V$3:$W$258,MATCH(INDEX($J83:$FE83,1,$FJ83),Capacity!$V$3:$V$258,0),2)+HE$9,255),Capacity!$S$3:$S$258,0),2)))</f>
        <v/>
      </c>
      <c r="HF84" t="str">
        <f>IF(HF83="","",IF($FI83="Y",0,INDEX(Capacity!$S$3:$T$258,MATCH(MOD(INDEX(Capacity!$V$3:$W$258,MATCH(INDEX($J83:$FE83,1,$FJ83),Capacity!$V$3:$V$258,0),2)+HF$9,255),Capacity!$S$3:$S$258,0),2)))</f>
        <v/>
      </c>
      <c r="HG84" t="str">
        <f>IF(HG83="","",IF($FI83="Y",0,INDEX(Capacity!$S$3:$T$258,MATCH(MOD(INDEX(Capacity!$V$3:$W$258,MATCH(INDEX($J83:$FE83,1,$FJ83),Capacity!$V$3:$V$258,0),2)+HG$9,255),Capacity!$S$3:$S$258,0),2)))</f>
        <v/>
      </c>
      <c r="HH84" t="str">
        <f>IF(HH83="","",IF($FI83="Y",0,INDEX(Capacity!$S$3:$T$258,MATCH(MOD(INDEX(Capacity!$V$3:$W$258,MATCH(INDEX($J83:$FE83,1,$FJ83),Capacity!$V$3:$V$258,0),2)+HH$9,255),Capacity!$S$3:$S$258,0),2)))</f>
        <v/>
      </c>
      <c r="HI84" t="str">
        <f>IF(HI83="","",IF($FI83="Y",0,INDEX(Capacity!$S$3:$T$258,MATCH(MOD(INDEX(Capacity!$V$3:$W$258,MATCH(INDEX($J83:$FE83,1,$FJ83),Capacity!$V$3:$V$258,0),2)+HI$9,255),Capacity!$S$3:$S$258,0),2)))</f>
        <v/>
      </c>
      <c r="HJ84" t="str">
        <f>IF(HJ83="","",IF($FI83="Y",0,INDEX(Capacity!$S$3:$T$258,MATCH(MOD(INDEX(Capacity!$V$3:$W$258,MATCH(INDEX($J83:$FE83,1,$FJ83),Capacity!$V$3:$V$258,0),2)+HJ$9,255),Capacity!$S$3:$S$258,0),2)))</f>
        <v/>
      </c>
      <c r="HK84" t="str">
        <f>IF(HK83="","",IF($FI83="Y",0,INDEX(Capacity!$S$3:$T$258,MATCH(MOD(INDEX(Capacity!$V$3:$W$258,MATCH(INDEX($J83:$FE83,1,$FJ83),Capacity!$V$3:$V$258,0),2)+HK$9,255),Capacity!$S$3:$S$258,0),2)))</f>
        <v/>
      </c>
      <c r="HL84" t="str">
        <f>IF(HL83="","",IF($FI83="Y",0,INDEX(Capacity!$S$3:$T$258,MATCH(MOD(INDEX(Capacity!$V$3:$W$258,MATCH(INDEX($J83:$FE83,1,$FJ83),Capacity!$V$3:$V$258,0),2)+HL$9,255),Capacity!$S$3:$S$258,0),2)))</f>
        <v/>
      </c>
      <c r="HM84" t="str">
        <f>IF(HM83="","",IF($FI83="Y",0,INDEX(Capacity!$S$3:$T$258,MATCH(MOD(INDEX(Capacity!$V$3:$W$258,MATCH(INDEX($J83:$FE83,1,$FJ83),Capacity!$V$3:$V$258,0),2)+HM$9,255),Capacity!$S$3:$S$258,0),2)))</f>
        <v/>
      </c>
      <c r="HN84" t="str">
        <f>IF(HN83="","",IF($FI83="Y",0,INDEX(Capacity!$S$3:$T$258,MATCH(MOD(INDEX(Capacity!$V$3:$W$258,MATCH(INDEX($J83:$FE83,1,$FJ83),Capacity!$V$3:$V$258,0),2)+HN$9,255),Capacity!$S$3:$S$258,0),2)))</f>
        <v/>
      </c>
      <c r="HO84" t="str">
        <f>IF(HO83="","",IF($FI83="Y",0,INDEX(Capacity!$S$3:$T$258,MATCH(MOD(INDEX(Capacity!$V$3:$W$258,MATCH(INDEX($J83:$FE83,1,$FJ83),Capacity!$V$3:$V$258,0),2)+HO$9,255),Capacity!$S$3:$S$258,0),2)))</f>
        <v/>
      </c>
      <c r="HP84" t="str">
        <f>IF(HP83="","",IF($FI83="Y",0,INDEX(Capacity!$S$3:$T$258,MATCH(MOD(INDEX(Capacity!$V$3:$W$258,MATCH(INDEX($J83:$FE83,1,$FJ83),Capacity!$V$3:$V$258,0),2)+HP$9,255),Capacity!$S$3:$S$258,0),2)))</f>
        <v/>
      </c>
      <c r="HQ84" t="str">
        <f>IF(HQ83="","",IF($FI83="Y",0,INDEX(Capacity!$S$3:$T$258,MATCH(MOD(INDEX(Capacity!$V$3:$W$258,MATCH(INDEX($J83:$FE83,1,$FJ83),Capacity!$V$3:$V$258,0),2)+HQ$9,255),Capacity!$S$3:$S$258,0),2)))</f>
        <v/>
      </c>
      <c r="HR84" t="str">
        <f>IF(HR83="","",IF($FI83="Y",0,INDEX(Capacity!$S$3:$T$258,MATCH(MOD(INDEX(Capacity!$V$3:$W$258,MATCH(INDEX($J83:$FE83,1,$FJ83),Capacity!$V$3:$V$258,0),2)+HR$9,255),Capacity!$S$3:$S$258,0),2)))</f>
        <v/>
      </c>
      <c r="HS84" t="str">
        <f>IF(HS83="","",IF($FI83="Y",0,INDEX(Capacity!$S$3:$T$258,MATCH(MOD(INDEX(Capacity!$V$3:$W$258,MATCH(INDEX($J83:$FE83,1,$FJ83),Capacity!$V$3:$V$258,0),2)+HS$9,255),Capacity!$S$3:$S$258,0),2)))</f>
        <v/>
      </c>
      <c r="HT84" t="str">
        <f>IF(HT83="","",IF($FI83="Y",0,INDEX(Capacity!$S$3:$T$258,MATCH(MOD(INDEX(Capacity!$V$3:$W$258,MATCH(INDEX($J83:$FE83,1,$FJ83),Capacity!$V$3:$V$258,0),2)+HT$9,255),Capacity!$S$3:$S$258,0),2)))</f>
        <v/>
      </c>
      <c r="HU84" t="str">
        <f>IF(HU83="","",IF($FI83="Y",0,INDEX(Capacity!$S$3:$T$258,MATCH(MOD(INDEX(Capacity!$V$3:$W$258,MATCH(INDEX($J83:$FE83,1,$FJ83),Capacity!$V$3:$V$258,0),2)+HU$9,255),Capacity!$S$3:$S$258,0),2)))</f>
        <v/>
      </c>
      <c r="HV84" t="str">
        <f>IF(HV83="","",IF($FI83="Y",0,INDEX(Capacity!$S$3:$T$258,MATCH(MOD(INDEX(Capacity!$V$3:$W$258,MATCH(INDEX($J83:$FE83,1,$FJ83),Capacity!$V$3:$V$258,0),2)+HV$9,255),Capacity!$S$3:$S$258,0),2)))</f>
        <v/>
      </c>
      <c r="HW84" t="str">
        <f>IF(HW83="","",IF($FI83="Y",0,INDEX(Capacity!$S$3:$T$258,MATCH(MOD(INDEX(Capacity!$V$3:$W$258,MATCH(INDEX($J83:$FE83,1,$FJ83),Capacity!$V$3:$V$258,0),2)+HW$9,255),Capacity!$S$3:$S$258,0),2)))</f>
        <v/>
      </c>
      <c r="HX84" t="str">
        <f>IF(HX83="","",IF($FI83="Y",0,INDEX(Capacity!$S$3:$T$258,MATCH(MOD(INDEX(Capacity!$V$3:$W$258,MATCH(INDEX($J83:$FE83,1,$FJ83),Capacity!$V$3:$V$258,0),2)+HX$9,255),Capacity!$S$3:$S$258,0),2)))</f>
        <v/>
      </c>
      <c r="HY84" t="str">
        <f>IF(HY83="","",IF($FI83="Y",0,INDEX(Capacity!$S$3:$T$258,MATCH(MOD(INDEX(Capacity!$V$3:$W$258,MATCH(INDEX($J83:$FE83,1,$FJ83),Capacity!$V$3:$V$258,0),2)+HY$9,255),Capacity!$S$3:$S$258,0),2)))</f>
        <v/>
      </c>
      <c r="HZ84" t="str">
        <f>IF(HZ83="","",IF($FI83="Y",0,INDEX(Capacity!$S$3:$T$258,MATCH(MOD(INDEX(Capacity!$V$3:$W$258,MATCH(INDEX($J83:$FE83,1,$FJ83),Capacity!$V$3:$V$258,0),2)+HZ$9,255),Capacity!$S$3:$S$258,0),2)))</f>
        <v/>
      </c>
      <c r="IA84" t="str">
        <f>IF(IA83="","",IF($FI83="Y",0,INDEX(Capacity!$S$3:$T$258,MATCH(MOD(INDEX(Capacity!$V$3:$W$258,MATCH(INDEX($J83:$FE83,1,$FJ83),Capacity!$V$3:$V$258,0),2)+IA$9,255),Capacity!$S$3:$S$258,0),2)))</f>
        <v/>
      </c>
      <c r="IB84" t="str">
        <f>IF(IB83="","",IF($FI83="Y",0,INDEX(Capacity!$S$3:$T$258,MATCH(MOD(INDEX(Capacity!$V$3:$W$258,MATCH(INDEX($J83:$FE83,1,$FJ83),Capacity!$V$3:$V$258,0),2)+IB$9,255),Capacity!$S$3:$S$258,0),2)))</f>
        <v/>
      </c>
      <c r="IC84" t="str">
        <f>IF(IC83="","",IF($FI83="Y",0,INDEX(Capacity!$S$3:$T$258,MATCH(MOD(INDEX(Capacity!$V$3:$W$258,MATCH(INDEX($J83:$FE83,1,$FJ83),Capacity!$V$3:$V$258,0),2)+IC$9,255),Capacity!$S$3:$S$258,0),2)))</f>
        <v/>
      </c>
      <c r="ID84" t="str">
        <f>IF(ID83="","",IF($FI83="Y",0,INDEX(Capacity!$S$3:$T$258,MATCH(MOD(INDEX(Capacity!$V$3:$W$258,MATCH(INDEX($J83:$FE83,1,$FJ83),Capacity!$V$3:$V$258,0),2)+ID$9,255),Capacity!$S$3:$S$258,0),2)))</f>
        <v/>
      </c>
      <c r="IE84" t="str">
        <f>IF(IE83="","",IF($FI83="Y",0,INDEX(Capacity!$S$3:$T$258,MATCH(MOD(INDEX(Capacity!$V$3:$W$258,MATCH(INDEX($J83:$FE83,1,$FJ83),Capacity!$V$3:$V$258,0),2)+IE$9,255),Capacity!$S$3:$S$258,0),2)))</f>
        <v/>
      </c>
      <c r="IF84" t="str">
        <f>IF(IF83="","",IF($FI83="Y",0,INDEX(Capacity!$S$3:$T$258,MATCH(MOD(INDEX(Capacity!$V$3:$W$258,MATCH(INDEX($J83:$FE83,1,$FJ83),Capacity!$V$3:$V$258,0),2)+IF$9,255),Capacity!$S$3:$S$258,0),2)))</f>
        <v/>
      </c>
      <c r="IG84" t="str">
        <f>IF(IG83="","",IF($FI83="Y",0,INDEX(Capacity!$S$3:$T$258,MATCH(MOD(INDEX(Capacity!$V$3:$W$258,MATCH(INDEX($J83:$FE83,1,$FJ83),Capacity!$V$3:$V$258,0),2)+IG$9,255),Capacity!$S$3:$S$258,0),2)))</f>
        <v/>
      </c>
      <c r="IH84" t="str">
        <f>IF(IH83="","",IF($FI83="Y",0,INDEX(Capacity!$S$3:$T$258,MATCH(MOD(INDEX(Capacity!$V$3:$W$258,MATCH(INDEX($J83:$FE83,1,$FJ83),Capacity!$V$3:$V$258,0),2)+IH$9,255),Capacity!$S$3:$S$258,0),2)))</f>
        <v/>
      </c>
      <c r="II84" t="str">
        <f>IF(II83="","",IF($FI83="Y",0,INDEX(Capacity!$S$3:$T$258,MATCH(MOD(INDEX(Capacity!$V$3:$W$258,MATCH(INDEX($J83:$FE83,1,$FJ83),Capacity!$V$3:$V$258,0),2)+II$9,255),Capacity!$S$3:$S$258,0),2)))</f>
        <v/>
      </c>
      <c r="IJ84" t="str">
        <f>IF(IJ83="","",IF($FI83="Y",0,INDEX(Capacity!$S$3:$T$258,MATCH(MOD(INDEX(Capacity!$V$3:$W$258,MATCH(INDEX($J83:$FE83,1,$FJ83),Capacity!$V$3:$V$258,0),2)+IJ$9,255),Capacity!$S$3:$S$258,0),2)))</f>
        <v/>
      </c>
      <c r="IK84" t="str">
        <f>IF(IK83="","",IF($FI83="Y",0,INDEX(Capacity!$S$3:$T$258,MATCH(MOD(INDEX(Capacity!$V$3:$W$258,MATCH(INDEX($J83:$FE83,1,$FJ83),Capacity!$V$3:$V$258,0),2)+IK$9,255),Capacity!$S$3:$S$258,0),2)))</f>
        <v/>
      </c>
      <c r="IL84" t="str">
        <f>IF(IL83="","",IF($FI83="Y",0,INDEX(Capacity!$S$3:$T$258,MATCH(MOD(INDEX(Capacity!$V$3:$W$258,MATCH(INDEX($J83:$FE83,1,$FJ83),Capacity!$V$3:$V$258,0),2)+IL$9,255),Capacity!$S$3:$S$258,0),2)))</f>
        <v/>
      </c>
      <c r="IM84" t="str">
        <f>IF(IM83="","",IF($FI83="Y",0,INDEX(Capacity!$S$3:$T$258,MATCH(MOD(INDEX(Capacity!$V$3:$W$258,MATCH(INDEX($J83:$FE83,1,$FJ83),Capacity!$V$3:$V$258,0),2)+IM$9,255),Capacity!$S$3:$S$258,0),2)))</f>
        <v/>
      </c>
      <c r="IN84" t="str">
        <f>IF(IN83="","",IF($FI83="Y",0,INDEX(Capacity!$S$3:$T$258,MATCH(MOD(INDEX(Capacity!$V$3:$W$258,MATCH(INDEX($J83:$FE83,1,$FJ83),Capacity!$V$3:$V$258,0),2)+IN$9,255),Capacity!$S$3:$S$258,0),2)))</f>
        <v/>
      </c>
      <c r="IO84" t="str">
        <f>IF(IO83="","",IF($FI83="Y",0,INDEX(Capacity!$S$3:$T$258,MATCH(MOD(INDEX(Capacity!$V$3:$W$258,MATCH(INDEX($J83:$FE83,1,$FJ83),Capacity!$V$3:$V$258,0),2)+IO$9,255),Capacity!$S$3:$S$258,0),2)))</f>
        <v/>
      </c>
      <c r="IP84" t="str">
        <f>IF(IP83="","",IF($FI83="Y",0,INDEX(Capacity!$S$3:$T$258,MATCH(MOD(INDEX(Capacity!$V$3:$W$258,MATCH(INDEX($J83:$FE83,1,$FJ83),Capacity!$V$3:$V$258,0),2)+IP$9,255),Capacity!$S$3:$S$258,0),2)))</f>
        <v/>
      </c>
      <c r="IQ84" t="str">
        <f>IF(IQ83="","",IF($FI83="Y",0,INDEX(Capacity!$S$3:$T$258,MATCH(MOD(INDEX(Capacity!$V$3:$W$258,MATCH(INDEX($J83:$FE83,1,$FJ83),Capacity!$V$3:$V$258,0),2)+IQ$9,255),Capacity!$S$3:$S$258,0),2)))</f>
        <v/>
      </c>
      <c r="IR84" t="str">
        <f>IF(IR83="","",IF($FI83="Y",0,INDEX(Capacity!$S$3:$T$258,MATCH(MOD(INDEX(Capacity!$V$3:$W$258,MATCH(INDEX($J83:$FE83,1,$FJ83),Capacity!$V$3:$V$258,0),2)+IR$9,255),Capacity!$S$3:$S$258,0),2)))</f>
        <v/>
      </c>
      <c r="IS84" t="str">
        <f>IF(IS83="","",IF($FI83="Y",0,INDEX(Capacity!$S$3:$T$258,MATCH(MOD(INDEX(Capacity!$V$3:$W$258,MATCH(INDEX($J83:$FE83,1,$FJ83),Capacity!$V$3:$V$258,0),2)+IS$9,255),Capacity!$S$3:$S$258,0),2)))</f>
        <v/>
      </c>
      <c r="IT84" t="str">
        <f>IF(IT83="","",IF($FI83="Y",0,INDEX(Capacity!$S$3:$T$258,MATCH(MOD(INDEX(Capacity!$V$3:$W$258,MATCH(INDEX($J83:$FE83,1,$FJ83),Capacity!$V$3:$V$258,0),2)+IT$9,255),Capacity!$S$3:$S$258,0),2)))</f>
        <v/>
      </c>
      <c r="IU84" t="str">
        <f>IF(IU83="","",IF($FI83="Y",0,INDEX(Capacity!$S$3:$T$258,MATCH(MOD(INDEX(Capacity!$V$3:$W$258,MATCH(INDEX($J83:$FE83,1,$FJ83),Capacity!$V$3:$V$258,0),2)+IU$9,255),Capacity!$S$3:$S$258,0),2)))</f>
        <v/>
      </c>
      <c r="IV84" t="str">
        <f>IF(IV83="","",IF($FI83="Y",0,INDEX(Capacity!$S$3:$T$258,MATCH(MOD(INDEX(Capacity!$V$3:$W$258,MATCH(INDEX($J83:$FE83,1,$FJ83),Capacity!$V$3:$V$258,0),2)+IV$9,255),Capacity!$S$3:$S$258,0),2)))</f>
        <v/>
      </c>
      <c r="IW84" t="str">
        <f>IF(IW83="","",IF($FI83="Y",0,INDEX(Capacity!$S$3:$T$258,MATCH(MOD(INDEX(Capacity!$V$3:$W$258,MATCH(INDEX($J83:$FE83,1,$FJ83),Capacity!$V$3:$V$258,0),2)+IW$9,255),Capacity!$S$3:$S$258,0),2)))</f>
        <v/>
      </c>
      <c r="IX84" t="str">
        <f>IF(IX83="","",IF($FI83="Y",0,INDEX(Capacity!$S$3:$T$258,MATCH(MOD(INDEX(Capacity!$V$3:$W$258,MATCH(INDEX($J83:$FE83,1,$FJ83),Capacity!$V$3:$V$258,0),2)+IX$9,255),Capacity!$S$3:$S$258,0),2)))</f>
        <v/>
      </c>
      <c r="IY84" t="str">
        <f>IF(IY83="","",IF($FI83="Y",0,INDEX(Capacity!$S$3:$T$258,MATCH(MOD(INDEX(Capacity!$V$3:$W$258,MATCH(INDEX($J83:$FE83,1,$FJ83),Capacity!$V$3:$V$258,0),2)+IY$9,255),Capacity!$S$3:$S$258,0),2)))</f>
        <v/>
      </c>
      <c r="IZ84" t="str">
        <f>IF(IZ83="","",IF($FI83="Y",0,INDEX(Capacity!$S$3:$T$258,MATCH(MOD(INDEX(Capacity!$V$3:$W$258,MATCH(INDEX($J83:$FE83,1,$FJ83),Capacity!$V$3:$V$258,0),2)+IZ$9,255),Capacity!$S$3:$S$258,0),2)))</f>
        <v/>
      </c>
      <c r="JA84" t="str">
        <f>IF(JA83="","",IF($FI83="Y",0,INDEX(Capacity!$S$3:$T$258,MATCH(MOD(INDEX(Capacity!$V$3:$W$258,MATCH(INDEX($J83:$FE83,1,$FJ83),Capacity!$V$3:$V$258,0),2)+JA$9,255),Capacity!$S$3:$S$258,0),2)))</f>
        <v/>
      </c>
      <c r="JB84" t="str">
        <f>IF(JB83="","",IF($FI83="Y",0,INDEX(Capacity!$S$3:$T$258,MATCH(MOD(INDEX(Capacity!$V$3:$W$258,MATCH(INDEX($J83:$FE83,1,$FJ83),Capacity!$V$3:$V$258,0),2)+JB$9,255),Capacity!$S$3:$S$258,0),2)))</f>
        <v/>
      </c>
      <c r="JC84" t="str">
        <f>IF(JC83="","",IF($FI83="Y",0,INDEX(Capacity!$S$3:$T$258,MATCH(MOD(INDEX(Capacity!$V$3:$W$258,MATCH(INDEX($J83:$FE83,1,$FJ83),Capacity!$V$3:$V$258,0),2)+JC$9,255),Capacity!$S$3:$S$258,0),2)))</f>
        <v/>
      </c>
      <c r="JD84" t="str">
        <f>IF(JD83="","",IF($FI83="Y",0,INDEX(Capacity!$S$3:$T$258,MATCH(MOD(INDEX(Capacity!$V$3:$W$258,MATCH(INDEX($J83:$FE83,1,$FJ83),Capacity!$V$3:$V$258,0),2)+JD$9,255),Capacity!$S$3:$S$258,0),2)))</f>
        <v/>
      </c>
      <c r="JE84" t="str">
        <f>IF(JE83="","",IF($FI83="Y",0,INDEX(Capacity!$S$3:$T$258,MATCH(MOD(INDEX(Capacity!$V$3:$W$258,MATCH(INDEX($J83:$FE83,1,$FJ83),Capacity!$V$3:$V$258,0),2)+JE$9,255),Capacity!$S$3:$S$258,0),2)))</f>
        <v/>
      </c>
      <c r="JF84" t="str">
        <f>IF(JF83="","",IF($FI83="Y",0,INDEX(Capacity!$S$3:$T$258,MATCH(MOD(INDEX(Capacity!$V$3:$W$258,MATCH(INDEX($J83:$FE83,1,$FJ83),Capacity!$V$3:$V$258,0),2)+JF$9,255),Capacity!$S$3:$S$258,0),2)))</f>
        <v/>
      </c>
      <c r="JG84" t="str">
        <f>IF(JG83="","",IF($FI83="Y",0,INDEX(Capacity!$S$3:$T$258,MATCH(MOD(INDEX(Capacity!$V$3:$W$258,MATCH(INDEX($J83:$FE83,1,$FJ83),Capacity!$V$3:$V$258,0),2)+JG$9,255),Capacity!$S$3:$S$258,0),2)))</f>
        <v/>
      </c>
      <c r="JH84" t="str">
        <f>IF(JH83="","",IF($FI83="Y",0,INDEX(Capacity!$S$3:$T$258,MATCH(MOD(INDEX(Capacity!$V$3:$W$258,MATCH(INDEX($J83:$FE83,1,$FJ83),Capacity!$V$3:$V$258,0),2)+JH$9,255),Capacity!$S$3:$S$258,0),2)))</f>
        <v/>
      </c>
      <c r="JI84" t="str">
        <f>IF(JI83="","",IF($FI83="Y",0,INDEX(Capacity!$S$3:$T$258,MATCH(MOD(INDEX(Capacity!$V$3:$W$258,MATCH(INDEX($J83:$FE83,1,$FJ83),Capacity!$V$3:$V$258,0),2)+JI$9,255),Capacity!$S$3:$S$258,0),2)))</f>
        <v/>
      </c>
      <c r="JJ84" t="str">
        <f>IF(JJ83="","",IF($FI83="Y",0,INDEX(Capacity!$S$3:$T$258,MATCH(MOD(INDEX(Capacity!$V$3:$W$258,MATCH(INDEX($J83:$FE83,1,$FJ83),Capacity!$V$3:$V$258,0),2)+JJ$9,255),Capacity!$S$3:$S$258,0),2)))</f>
        <v/>
      </c>
      <c r="JK84" t="str">
        <f>IF(JK83="","",IF($FI83="Y",0,INDEX(Capacity!$S$3:$T$258,MATCH(MOD(INDEX(Capacity!$V$3:$W$258,MATCH(INDEX($J83:$FE83,1,$FJ83),Capacity!$V$3:$V$258,0),2)+JK$9,255),Capacity!$S$3:$S$258,0),2)))</f>
        <v/>
      </c>
      <c r="JL84" t="str">
        <f>IF(JL83="","",IF($FI83="Y",0,INDEX(Capacity!$S$3:$T$258,MATCH(MOD(INDEX(Capacity!$V$3:$W$258,MATCH(INDEX($J83:$FE83,1,$FJ83),Capacity!$V$3:$V$258,0),2)+JL$9,255),Capacity!$S$3:$S$258,0),2)))</f>
        <v/>
      </c>
      <c r="JM84" t="str">
        <f>IF(JM83="","",IF($FI83="Y",0,INDEX(Capacity!$S$3:$T$258,MATCH(MOD(INDEX(Capacity!$V$3:$W$258,MATCH(INDEX($J83:$FE83,1,$FJ83),Capacity!$V$3:$V$258,0),2)+JM$9,255),Capacity!$S$3:$S$258,0),2)))</f>
        <v/>
      </c>
      <c r="JN84" t="str">
        <f>IF(JN83="","",IF($FI83="Y",0,INDEX(Capacity!$S$3:$T$258,MATCH(MOD(INDEX(Capacity!$V$3:$W$258,MATCH(INDEX($J83:$FE83,1,$FJ83),Capacity!$V$3:$V$258,0),2)+JN$9,255),Capacity!$S$3:$S$258,0),2)))</f>
        <v/>
      </c>
      <c r="JO84" t="str">
        <f>IF(JO83="","",IF($FI83="Y",0,INDEX(Capacity!$S$3:$T$258,MATCH(MOD(INDEX(Capacity!$V$3:$W$258,MATCH(INDEX($J83:$FE83,1,$FJ83),Capacity!$V$3:$V$258,0),2)+JO$9,255),Capacity!$S$3:$S$258,0),2)))</f>
        <v/>
      </c>
      <c r="JP84" t="str">
        <f>IF(JP83="","",IF($FI83="Y",0,INDEX(Capacity!$S$3:$T$258,MATCH(MOD(INDEX(Capacity!$V$3:$W$258,MATCH(INDEX($J83:$FE83,1,$FJ83),Capacity!$V$3:$V$258,0),2)+JP$9,255),Capacity!$S$3:$S$258,0),2)))</f>
        <v/>
      </c>
      <c r="JQ84" t="str">
        <f>IF(JQ83="","",IF($FI83="Y",0,INDEX(Capacity!$S$3:$T$258,MATCH(MOD(INDEX(Capacity!$V$3:$W$258,MATCH(INDEX($J83:$FE83,1,$FJ83),Capacity!$V$3:$V$258,0),2)+JQ$9,255),Capacity!$S$3:$S$258,0),2)))</f>
        <v/>
      </c>
      <c r="JR84" t="str">
        <f>IF(JR83="","",IF($FI83="Y",0,INDEX(Capacity!$S$3:$T$258,MATCH(MOD(INDEX(Capacity!$V$3:$W$258,MATCH(INDEX($J83:$FE83,1,$FJ83),Capacity!$V$3:$V$258,0),2)+JR$9,255),Capacity!$S$3:$S$258,0),2)))</f>
        <v/>
      </c>
      <c r="JS84" t="str">
        <f>IF(JS83="","",IF($FI83="Y",0,INDEX(Capacity!$S$3:$T$258,MATCH(MOD(INDEX(Capacity!$V$3:$W$258,MATCH(INDEX($J83:$FE83,1,$FJ83),Capacity!$V$3:$V$258,0),2)+JS$9,255),Capacity!$S$3:$S$258,0),2)))</f>
        <v/>
      </c>
      <c r="JT84" t="str">
        <f>IF(JT83="","",IF($FI83="Y",0,INDEX(Capacity!$S$3:$T$258,MATCH(MOD(INDEX(Capacity!$V$3:$W$258,MATCH(INDEX($J83:$FE83,1,$FJ83),Capacity!$V$3:$V$258,0),2)+JT$9,255),Capacity!$S$3:$S$258,0),2)))</f>
        <v/>
      </c>
      <c r="JU84" t="str">
        <f>IF(JU83="","",IF($FI83="Y",0,INDEX(Capacity!$S$3:$T$258,MATCH(MOD(INDEX(Capacity!$V$3:$W$258,MATCH(INDEX($J83:$FE83,1,$FJ83),Capacity!$V$3:$V$258,0),2)+JU$9,255),Capacity!$S$3:$S$258,0),2)))</f>
        <v/>
      </c>
      <c r="JV84" t="str">
        <f>IF(JV83="","",IF($FI83="Y",0,INDEX(Capacity!$S$3:$T$258,MATCH(MOD(INDEX(Capacity!$V$3:$W$258,MATCH(INDEX($J83:$FE83,1,$FJ83),Capacity!$V$3:$V$258,0),2)+JV$9,255),Capacity!$S$3:$S$258,0),2)))</f>
        <v/>
      </c>
      <c r="JW84" t="str">
        <f>IF(JW83="","",IF($FI83="Y",0,INDEX(Capacity!$S$3:$T$258,MATCH(MOD(INDEX(Capacity!$V$3:$W$258,MATCH(INDEX($J83:$FE83,1,$FJ83),Capacity!$V$3:$V$258,0),2)+JW$9,255),Capacity!$S$3:$S$258,0),2)))</f>
        <v/>
      </c>
      <c r="JX84" t="str">
        <f>IF(JX83="","",IF($FI83="Y",0,INDEX(Capacity!$S$3:$T$258,MATCH(MOD(INDEX(Capacity!$V$3:$W$258,MATCH(INDEX($J83:$FE83,1,$FJ83),Capacity!$V$3:$V$258,0),2)+JX$9,255),Capacity!$S$3:$S$258,0),2)))</f>
        <v/>
      </c>
      <c r="JY84" t="str">
        <f>IF(JY83="","",IF($FI83="Y",0,INDEX(Capacity!$S$3:$T$258,MATCH(MOD(INDEX(Capacity!$V$3:$W$258,MATCH(INDEX($J83:$FE83,1,$FJ83),Capacity!$V$3:$V$258,0),2)+JY$9,255),Capacity!$S$3:$S$258,0),2)))</f>
        <v/>
      </c>
      <c r="JZ84" t="str">
        <f>IF(JZ83="","",IF($FI83="Y",0,INDEX(Capacity!$S$3:$T$258,MATCH(MOD(INDEX(Capacity!$V$3:$W$258,MATCH(INDEX($J83:$FE83,1,$FJ83),Capacity!$V$3:$V$258,0),2)+JZ$9,255),Capacity!$S$3:$S$258,0),2)))</f>
        <v/>
      </c>
      <c r="KA84" t="str">
        <f>IF(KA83="","",IF($FI83="Y",0,INDEX(Capacity!$S$3:$T$258,MATCH(MOD(INDEX(Capacity!$V$3:$W$258,MATCH(INDEX($J83:$FE83,1,$FJ83),Capacity!$V$3:$V$258,0),2)+KA$9,255),Capacity!$S$3:$S$258,0),2)))</f>
        <v/>
      </c>
      <c r="KB84" t="str">
        <f>IF(KB83="","",IF($FI83="Y",0,INDEX(Capacity!$S$3:$T$258,MATCH(MOD(INDEX(Capacity!$V$3:$W$258,MATCH(INDEX($J83:$FE83,1,$FJ83),Capacity!$V$3:$V$258,0),2)+KB$9,255),Capacity!$S$3:$S$258,0),2)))</f>
        <v/>
      </c>
      <c r="KC84" t="str">
        <f>IF(KC83="","",IF($FI83="Y",0,INDEX(Capacity!$S$3:$T$258,MATCH(MOD(INDEX(Capacity!$V$3:$W$258,MATCH(INDEX($J83:$FE83,1,$FJ83),Capacity!$V$3:$V$258,0),2)+KC$9,255),Capacity!$S$3:$S$258,0),2)))</f>
        <v/>
      </c>
      <c r="KD84" t="str">
        <f>IF(KD83="","",IF($FI83="Y",0,INDEX(Capacity!$S$3:$T$258,MATCH(MOD(INDEX(Capacity!$V$3:$W$258,MATCH(INDEX($J83:$FE83,1,$FJ83),Capacity!$V$3:$V$258,0),2)+KD$9,255),Capacity!$S$3:$S$258,0),2)))</f>
        <v/>
      </c>
      <c r="KE84" t="str">
        <f>IF(KE83="","",IF($FI83="Y",0,INDEX(Capacity!$S$3:$T$258,MATCH(MOD(INDEX(Capacity!$V$3:$W$258,MATCH(INDEX($J83:$FE83,1,$FJ83),Capacity!$V$3:$V$258,0),2)+KE$9,255),Capacity!$S$3:$S$258,0),2)))</f>
        <v/>
      </c>
      <c r="KF84" t="str">
        <f>IF(KF83="","",IF($FI83="Y",0,INDEX(Capacity!$S$3:$T$258,MATCH(MOD(INDEX(Capacity!$V$3:$W$258,MATCH(INDEX($J83:$FE83,1,$FJ83),Capacity!$V$3:$V$258,0),2)+KF$9,255),Capacity!$S$3:$S$258,0),2)))</f>
        <v/>
      </c>
      <c r="KG84" t="str">
        <f>IF(KG83="","",IF($FI83="Y",0,INDEX(Capacity!$S$3:$T$258,MATCH(MOD(INDEX(Capacity!$V$3:$W$258,MATCH(INDEX($J83:$FE83,1,$FJ83),Capacity!$V$3:$V$258,0),2)+KG$9,255),Capacity!$S$3:$S$258,0),2)))</f>
        <v/>
      </c>
      <c r="KH84" t="str">
        <f>IF(KH83="","",IF($FI83="Y",0,INDEX(Capacity!$S$3:$T$258,MATCH(MOD(INDEX(Capacity!$V$3:$W$258,MATCH(INDEX($J83:$FE83,1,$FJ83),Capacity!$V$3:$V$258,0),2)+KH$9,255),Capacity!$S$3:$S$258,0),2)))</f>
        <v/>
      </c>
      <c r="KI84" t="str">
        <f>IF(KI83="","",IF($FI83="Y",0,INDEX(Capacity!$S$3:$T$258,MATCH(MOD(INDEX(Capacity!$V$3:$W$258,MATCH(INDEX($J83:$FE83,1,$FJ83),Capacity!$V$3:$V$258,0),2)+KI$9,255),Capacity!$S$3:$S$258,0),2)))</f>
        <v/>
      </c>
      <c r="KJ84" t="str">
        <f>IF(KJ83="","",IF($FI83="Y",0,INDEX(Capacity!$S$3:$T$258,MATCH(MOD(INDEX(Capacity!$V$3:$W$258,MATCH(INDEX($J83:$FE83,1,$FJ83),Capacity!$V$3:$V$258,0),2)+KJ$9,255),Capacity!$S$3:$S$258,0),2)))</f>
        <v/>
      </c>
      <c r="KK84" t="str">
        <f>IF(KK83="","",IF($FI83="Y",0,INDEX(Capacity!$S$3:$T$258,MATCH(MOD(INDEX(Capacity!$V$3:$W$258,MATCH(INDEX($J83:$FE83,1,$FJ83),Capacity!$V$3:$V$258,0),2)+KK$9,255),Capacity!$S$3:$S$258,0),2)))</f>
        <v/>
      </c>
      <c r="KL84" t="str">
        <f>IF(KL83="","",IF($FI83="Y",0,INDEX(Capacity!$S$3:$T$258,MATCH(MOD(INDEX(Capacity!$V$3:$W$258,MATCH(INDEX($J83:$FE83,1,$FJ83),Capacity!$V$3:$V$258,0),2)+KL$9,255),Capacity!$S$3:$S$258,0),2)))</f>
        <v/>
      </c>
      <c r="KM84" t="str">
        <f>IF(KM83="","",IF($FI83="Y",0,INDEX(Capacity!$S$3:$T$258,MATCH(MOD(INDEX(Capacity!$V$3:$W$258,MATCH(INDEX($J83:$FE83,1,$FJ83),Capacity!$V$3:$V$258,0),2)+KM$9,255),Capacity!$S$3:$S$258,0),2)))</f>
        <v/>
      </c>
      <c r="KN84" t="str">
        <f>IF(KN83="","",IF($FI83="Y",0,INDEX(Capacity!$S$3:$T$258,MATCH(MOD(INDEX(Capacity!$V$3:$W$258,MATCH(INDEX($J83:$FE83,1,$FJ83),Capacity!$V$3:$V$258,0),2)+KN$9,255),Capacity!$S$3:$S$258,0),2)))</f>
        <v/>
      </c>
      <c r="KO84" t="str">
        <f>IF(KO83="","",IF($FI83="Y",0,INDEX(Capacity!$S$3:$T$258,MATCH(MOD(INDEX(Capacity!$V$3:$W$258,MATCH(INDEX($J83:$FE83,1,$FJ83),Capacity!$V$3:$V$258,0),2)+KO$9,255),Capacity!$S$3:$S$258,0),2)))</f>
        <v/>
      </c>
      <c r="KP84" t="str">
        <f>IF(KP83="","",IF($FI83="Y",0,INDEX(Capacity!$S$3:$T$258,MATCH(MOD(INDEX(Capacity!$V$3:$W$258,MATCH(INDEX($J83:$FE83,1,$FJ83),Capacity!$V$3:$V$258,0),2)+KP$9,255),Capacity!$S$3:$S$258,0),2)))</f>
        <v/>
      </c>
      <c r="KQ84" t="str">
        <f>IF(KQ83="","",IF($FI83="Y",0,INDEX(Capacity!$S$3:$T$258,MATCH(MOD(INDEX(Capacity!$V$3:$W$258,MATCH(INDEX($J83:$FE83,1,$FJ83),Capacity!$V$3:$V$258,0),2)+KQ$9,255),Capacity!$S$3:$S$258,0),2)))</f>
        <v/>
      </c>
      <c r="KR84" t="str">
        <f>IF(KR83="","",IF($FI83="Y",0,INDEX(Capacity!$S$3:$T$258,MATCH(MOD(INDEX(Capacity!$V$3:$W$258,MATCH(INDEX($J83:$FE83,1,$FJ83),Capacity!$V$3:$V$258,0),2)+KR$9,255),Capacity!$S$3:$S$258,0),2)))</f>
        <v/>
      </c>
      <c r="KS84" t="str">
        <f>IF(KS83="","",IF($FI83="Y",0,INDEX(Capacity!$S$3:$T$258,MATCH(MOD(INDEX(Capacity!$V$3:$W$258,MATCH(INDEX($J83:$FE83,1,$FJ83),Capacity!$V$3:$V$258,0),2)+KS$9,255),Capacity!$S$3:$S$258,0),2)))</f>
        <v/>
      </c>
      <c r="KT84" t="str">
        <f>IF(KT83="","",IF($FI83="Y",0,INDEX(Capacity!$S$3:$T$258,MATCH(MOD(INDEX(Capacity!$V$3:$W$258,MATCH(INDEX($J83:$FE83,1,$FJ83),Capacity!$V$3:$V$258,0),2)+KT$9,255),Capacity!$S$3:$S$258,0),2)))</f>
        <v/>
      </c>
      <c r="KU84" t="str">
        <f>IF(KU83="","",IF($FI83="Y",0,INDEX(Capacity!$S$3:$T$258,MATCH(MOD(INDEX(Capacity!$V$3:$W$258,MATCH(INDEX($J83:$FE83,1,$FJ83),Capacity!$V$3:$V$258,0),2)+KU$9,255),Capacity!$S$3:$S$258,0),2)))</f>
        <v/>
      </c>
      <c r="KV84" t="str">
        <f>IF(KV83="","",IF($FI83="Y",0,INDEX(Capacity!$S$3:$T$258,MATCH(MOD(INDEX(Capacity!$V$3:$W$258,MATCH(INDEX($J83:$FE83,1,$FJ83),Capacity!$V$3:$V$258,0),2)+KV$9,255),Capacity!$S$3:$S$258,0),2)))</f>
        <v/>
      </c>
      <c r="KW84" t="str">
        <f>IF(KW83="","",IF($FI83="Y",0,INDEX(Capacity!$S$3:$T$258,MATCH(MOD(INDEX(Capacity!$V$3:$W$258,MATCH(INDEX($J83:$FE83,1,$FJ83),Capacity!$V$3:$V$258,0),2)+KW$9,255),Capacity!$S$3:$S$258,0),2)))</f>
        <v/>
      </c>
      <c r="KX84" t="str">
        <f>IF(KX83="","",IF($FI83="Y",0,INDEX(Capacity!$S$3:$T$258,MATCH(MOD(INDEX(Capacity!$V$3:$W$258,MATCH(INDEX($J83:$FE83,1,$FJ83),Capacity!$V$3:$V$258,0),2)+KX$9,255),Capacity!$S$3:$S$258,0),2)))</f>
        <v/>
      </c>
      <c r="KY84" t="str">
        <f>IF(KY83="","",IF($FI83="Y",0,INDEX(Capacity!$S$3:$T$258,MATCH(MOD(INDEX(Capacity!$V$3:$W$258,MATCH(INDEX($J83:$FE83,1,$FJ83),Capacity!$V$3:$V$258,0),2)+KY$9,255),Capacity!$S$3:$S$258,0),2)))</f>
        <v/>
      </c>
      <c r="KZ84" t="str">
        <f>IF(KZ83="","",IF($FI83="Y",0,INDEX(Capacity!$S$3:$T$258,MATCH(MOD(INDEX(Capacity!$V$3:$W$258,MATCH(INDEX($J83:$FE83,1,$FJ83),Capacity!$V$3:$V$258,0),2)+KZ$9,255),Capacity!$S$3:$S$258,0),2)))</f>
        <v/>
      </c>
      <c r="LA84" t="str">
        <f>IF(LA83="","",IF($FI83="Y",0,INDEX(Capacity!$S$3:$T$258,MATCH(MOD(INDEX(Capacity!$V$3:$W$258,MATCH(INDEX($J83:$FE83,1,$FJ83),Capacity!$V$3:$V$258,0),2)+LA$9,255),Capacity!$S$3:$S$258,0),2)))</f>
        <v/>
      </c>
      <c r="LB84" t="str">
        <f>IF(LB83="","",IF($FI83="Y",0,INDEX(Capacity!$S$3:$T$258,MATCH(MOD(INDEX(Capacity!$V$3:$W$258,MATCH(INDEX($J83:$FE83,1,$FJ83),Capacity!$V$3:$V$258,0),2)+LB$9,255),Capacity!$S$3:$S$258,0),2)))</f>
        <v/>
      </c>
      <c r="LC84" t="str">
        <f>IF(LC83="","",IF($FI83="Y",0,INDEX(Capacity!$S$3:$T$258,MATCH(MOD(INDEX(Capacity!$V$3:$W$258,MATCH(INDEX($J83:$FE83,1,$FJ83),Capacity!$V$3:$V$258,0),2)+LC$9,255),Capacity!$S$3:$S$258,0),2)))</f>
        <v/>
      </c>
      <c r="LD84" t="str">
        <f>IF(LD83="","",IF($FI83="Y",0,INDEX(Capacity!$S$3:$T$258,MATCH(MOD(INDEX(Capacity!$V$3:$W$258,MATCH(INDEX($J83:$FE83,1,$FJ83),Capacity!$V$3:$V$258,0),2)+LD$9,255),Capacity!$S$3:$S$258,0),2)))</f>
        <v/>
      </c>
      <c r="LE84" t="str">
        <f>IF(LE83="","",IF($FI83="Y",0,INDEX(Capacity!$S$3:$T$258,MATCH(MOD(INDEX(Capacity!$V$3:$W$258,MATCH(INDEX($J83:$FE83,1,$FJ83),Capacity!$V$3:$V$258,0),2)+LE$9,255),Capacity!$S$3:$S$258,0),2)))</f>
        <v/>
      </c>
      <c r="LF84" t="str">
        <f>IF(LF83="","",IF($FI83="Y",0,INDEX(Capacity!$S$3:$T$258,MATCH(MOD(INDEX(Capacity!$V$3:$W$258,MATCH(INDEX($J83:$FE83,1,$FJ83),Capacity!$V$3:$V$258,0),2)+LF$9,255),Capacity!$S$3:$S$258,0),2)))</f>
        <v/>
      </c>
      <c r="LG84" t="str">
        <f>IF(LG83="","",IF($FI83="Y",0,INDEX(Capacity!$S$3:$T$258,MATCH(MOD(INDEX(Capacity!$V$3:$W$258,MATCH(INDEX($J83:$FE83,1,$FJ83),Capacity!$V$3:$V$258,0),2)+LG$9,255),Capacity!$S$3:$S$258,0),2)))</f>
        <v/>
      </c>
      <c r="LH84" t="str">
        <f>IF(LH83="","",IF($FI83="Y",0,INDEX(Capacity!$S$3:$T$258,MATCH(MOD(INDEX(Capacity!$V$3:$W$258,MATCH(INDEX($J83:$FE83,1,$FJ83),Capacity!$V$3:$V$258,0),2)+LH$9,255),Capacity!$S$3:$S$258,0),2)))</f>
        <v/>
      </c>
    </row>
    <row r="85" spans="9:320" x14ac:dyDescent="0.25">
      <c r="I85" s="7">
        <f t="shared" si="79"/>
        <v>76</v>
      </c>
      <c r="J85" t="str">
        <f t="shared" si="86"/>
        <v/>
      </c>
      <c r="K85" t="str">
        <f t="shared" si="86"/>
        <v/>
      </c>
      <c r="L85" t="str">
        <f t="shared" si="86"/>
        <v/>
      </c>
      <c r="M85" t="str">
        <f t="shared" si="86"/>
        <v/>
      </c>
      <c r="N85" t="str">
        <f t="shared" si="86"/>
        <v/>
      </c>
      <c r="O85" t="str">
        <f t="shared" si="86"/>
        <v/>
      </c>
      <c r="P85" t="str">
        <f t="shared" si="86"/>
        <v/>
      </c>
      <c r="Q85" t="str">
        <f t="shared" si="86"/>
        <v/>
      </c>
      <c r="R85" t="str">
        <f t="shared" si="86"/>
        <v/>
      </c>
      <c r="S85" t="str">
        <f t="shared" si="86"/>
        <v/>
      </c>
      <c r="T85" t="str">
        <f t="shared" si="86"/>
        <v/>
      </c>
      <c r="U85" t="str">
        <f t="shared" si="86"/>
        <v/>
      </c>
      <c r="V85" t="str">
        <f t="shared" si="86"/>
        <v/>
      </c>
      <c r="W85" t="str">
        <f t="shared" si="86"/>
        <v/>
      </c>
      <c r="X85" t="str">
        <f t="shared" si="86"/>
        <v/>
      </c>
      <c r="Y85" t="str">
        <f t="shared" si="85"/>
        <v/>
      </c>
      <c r="Z85" t="str">
        <f t="shared" si="85"/>
        <v/>
      </c>
      <c r="AA85" t="str">
        <f t="shared" si="85"/>
        <v/>
      </c>
      <c r="AB85" t="str">
        <f t="shared" si="85"/>
        <v/>
      </c>
      <c r="AC85" t="str">
        <f t="shared" si="85"/>
        <v/>
      </c>
      <c r="AD85" t="str">
        <f t="shared" si="85"/>
        <v/>
      </c>
      <c r="AE85" t="str">
        <f t="shared" si="85"/>
        <v/>
      </c>
      <c r="AF85" t="str">
        <f t="shared" si="85"/>
        <v/>
      </c>
      <c r="AG85" t="str">
        <f t="shared" si="85"/>
        <v/>
      </c>
      <c r="AH85" t="str">
        <f t="shared" si="85"/>
        <v/>
      </c>
      <c r="AI85" t="str">
        <f t="shared" si="85"/>
        <v/>
      </c>
      <c r="AJ85" t="str">
        <f t="shared" si="85"/>
        <v/>
      </c>
      <c r="AK85" t="str">
        <f t="shared" si="85"/>
        <v/>
      </c>
      <c r="AL85" t="str">
        <f t="shared" si="85"/>
        <v/>
      </c>
      <c r="AM85" t="str">
        <f t="shared" si="85"/>
        <v/>
      </c>
      <c r="AN85" t="str">
        <f t="shared" si="85"/>
        <v/>
      </c>
      <c r="AO85" t="str">
        <f t="shared" si="85"/>
        <v/>
      </c>
      <c r="AP85" t="str">
        <f t="shared" si="72"/>
        <v/>
      </c>
      <c r="AQ85" t="str">
        <f t="shared" si="72"/>
        <v/>
      </c>
      <c r="AR85" t="str">
        <f t="shared" si="72"/>
        <v/>
      </c>
      <c r="AS85" t="str">
        <f t="shared" si="72"/>
        <v/>
      </c>
      <c r="AT85" t="str">
        <f t="shared" si="72"/>
        <v/>
      </c>
      <c r="AU85" t="str">
        <f t="shared" si="72"/>
        <v/>
      </c>
      <c r="AV85" t="str">
        <f t="shared" si="72"/>
        <v/>
      </c>
      <c r="AW85" t="str">
        <f t="shared" si="72"/>
        <v/>
      </c>
      <c r="AX85" t="str">
        <f t="shared" si="72"/>
        <v/>
      </c>
      <c r="AY85" t="str">
        <f t="shared" si="72"/>
        <v/>
      </c>
      <c r="AZ85" t="str">
        <f t="shared" si="72"/>
        <v/>
      </c>
      <c r="BA85" t="str">
        <f t="shared" si="72"/>
        <v/>
      </c>
      <c r="BB85" t="str">
        <f t="shared" si="72"/>
        <v/>
      </c>
      <c r="BC85" t="str">
        <f t="shared" si="72"/>
        <v/>
      </c>
      <c r="BD85" t="str">
        <f t="shared" si="72"/>
        <v/>
      </c>
      <c r="BE85" t="str">
        <f t="shared" si="72"/>
        <v/>
      </c>
      <c r="BF85" t="str">
        <f t="shared" si="81"/>
        <v/>
      </c>
      <c r="BG85" t="str">
        <f t="shared" si="81"/>
        <v/>
      </c>
      <c r="BH85" t="str">
        <f t="shared" si="81"/>
        <v/>
      </c>
      <c r="BI85" t="str">
        <f t="shared" si="81"/>
        <v/>
      </c>
      <c r="BJ85" t="str">
        <f t="shared" si="81"/>
        <v/>
      </c>
      <c r="BK85" t="str">
        <f t="shared" si="81"/>
        <v/>
      </c>
      <c r="BL85" t="str">
        <f t="shared" si="81"/>
        <v/>
      </c>
      <c r="BM85" t="str">
        <f t="shared" si="81"/>
        <v/>
      </c>
      <c r="BN85" t="str">
        <f t="shared" si="81"/>
        <v/>
      </c>
      <c r="BO85" t="str">
        <f t="shared" si="81"/>
        <v/>
      </c>
      <c r="BP85" t="str">
        <f t="shared" si="81"/>
        <v/>
      </c>
      <c r="BQ85" t="str">
        <f t="shared" si="81"/>
        <v/>
      </c>
      <c r="BR85" t="str">
        <f t="shared" si="81"/>
        <v/>
      </c>
      <c r="BS85" t="str">
        <f t="shared" si="81"/>
        <v/>
      </c>
      <c r="BT85" t="str">
        <f t="shared" si="81"/>
        <v/>
      </c>
      <c r="BU85" t="str">
        <f t="shared" si="75"/>
        <v/>
      </c>
      <c r="BV85" t="str">
        <f t="shared" si="75"/>
        <v/>
      </c>
      <c r="BW85" t="str">
        <f t="shared" si="75"/>
        <v/>
      </c>
      <c r="BX85" t="str">
        <f t="shared" si="75"/>
        <v/>
      </c>
      <c r="BY85" t="str">
        <f t="shared" si="75"/>
        <v/>
      </c>
      <c r="BZ85" t="str">
        <f t="shared" si="75"/>
        <v/>
      </c>
      <c r="CA85" t="str">
        <f t="shared" si="75"/>
        <v/>
      </c>
      <c r="CB85" t="str">
        <f t="shared" si="75"/>
        <v/>
      </c>
      <c r="CC85" t="str">
        <f t="shared" si="75"/>
        <v/>
      </c>
      <c r="CD85" t="str">
        <f t="shared" si="75"/>
        <v/>
      </c>
      <c r="CE85" t="str">
        <f t="shared" si="75"/>
        <v/>
      </c>
      <c r="CF85" t="str">
        <f t="shared" si="75"/>
        <v/>
      </c>
      <c r="CG85">
        <f t="shared" si="75"/>
        <v>0</v>
      </c>
      <c r="CH85">
        <f t="shared" si="75"/>
        <v>44</v>
      </c>
      <c r="CI85">
        <f t="shared" si="75"/>
        <v>178</v>
      </c>
      <c r="CJ85">
        <f t="shared" si="75"/>
        <v>250</v>
      </c>
      <c r="CK85">
        <f t="shared" si="83"/>
        <v>79</v>
      </c>
      <c r="CL85">
        <f t="shared" si="82"/>
        <v>196</v>
      </c>
      <c r="CM85">
        <f t="shared" si="82"/>
        <v>81</v>
      </c>
      <c r="CN85">
        <f t="shared" si="82"/>
        <v>101</v>
      </c>
      <c r="CO85">
        <f t="shared" si="82"/>
        <v>155</v>
      </c>
      <c r="CP85">
        <f t="shared" si="82"/>
        <v>8</v>
      </c>
      <c r="CQ85">
        <f t="shared" si="82"/>
        <v>84</v>
      </c>
      <c r="CR85">
        <f t="shared" si="82"/>
        <v>0</v>
      </c>
      <c r="CS85">
        <f t="shared" si="82"/>
        <v>0</v>
      </c>
      <c r="CT85">
        <f t="shared" si="82"/>
        <v>0</v>
      </c>
      <c r="CU85">
        <f t="shared" si="82"/>
        <v>0</v>
      </c>
      <c r="CV85">
        <f t="shared" si="82"/>
        <v>0</v>
      </c>
      <c r="CW85">
        <f t="shared" si="82"/>
        <v>0</v>
      </c>
      <c r="CX85">
        <f t="shared" si="82"/>
        <v>0</v>
      </c>
      <c r="CY85">
        <f t="shared" si="82"/>
        <v>0</v>
      </c>
      <c r="CZ85">
        <f t="shared" si="82"/>
        <v>0</v>
      </c>
      <c r="DA85">
        <f t="shared" si="82"/>
        <v>0</v>
      </c>
      <c r="DB85">
        <f t="shared" si="87"/>
        <v>0</v>
      </c>
      <c r="DC85">
        <f t="shared" si="87"/>
        <v>0</v>
      </c>
      <c r="DD85">
        <f t="shared" si="87"/>
        <v>0</v>
      </c>
      <c r="DE85">
        <f t="shared" si="87"/>
        <v>0</v>
      </c>
      <c r="DF85">
        <f t="shared" si="87"/>
        <v>0</v>
      </c>
      <c r="DG85">
        <f t="shared" si="87"/>
        <v>0</v>
      </c>
      <c r="DH85">
        <f t="shared" si="87"/>
        <v>0</v>
      </c>
      <c r="DI85">
        <f t="shared" si="87"/>
        <v>0</v>
      </c>
      <c r="DJ85">
        <f t="shared" si="87"/>
        <v>0</v>
      </c>
      <c r="DK85">
        <f t="shared" si="87"/>
        <v>0</v>
      </c>
      <c r="DL85">
        <f t="shared" si="87"/>
        <v>0</v>
      </c>
      <c r="DM85">
        <f t="shared" si="87"/>
        <v>0</v>
      </c>
      <c r="DN85">
        <f t="shared" si="87"/>
        <v>0</v>
      </c>
      <c r="DO85">
        <f t="shared" si="87"/>
        <v>0</v>
      </c>
      <c r="DP85">
        <f t="shared" si="87"/>
        <v>0</v>
      </c>
      <c r="DQ85">
        <f t="shared" si="84"/>
        <v>0</v>
      </c>
      <c r="DR85">
        <f t="shared" si="84"/>
        <v>0</v>
      </c>
      <c r="DS85">
        <f t="shared" si="84"/>
        <v>0</v>
      </c>
      <c r="DT85">
        <f t="shared" si="84"/>
        <v>0</v>
      </c>
      <c r="DU85">
        <f t="shared" si="84"/>
        <v>0</v>
      </c>
      <c r="DV85">
        <f t="shared" si="84"/>
        <v>0</v>
      </c>
      <c r="DW85">
        <f t="shared" si="84"/>
        <v>0</v>
      </c>
      <c r="DX85">
        <f t="shared" si="84"/>
        <v>0</v>
      </c>
      <c r="DY85">
        <f t="shared" si="76"/>
        <v>0</v>
      </c>
      <c r="DZ85">
        <f t="shared" si="76"/>
        <v>0</v>
      </c>
      <c r="EA85">
        <f t="shared" si="76"/>
        <v>0</v>
      </c>
      <c r="EB85">
        <f t="shared" si="76"/>
        <v>0</v>
      </c>
      <c r="EC85">
        <f t="shared" si="76"/>
        <v>0</v>
      </c>
      <c r="ED85">
        <f t="shared" si="76"/>
        <v>0</v>
      </c>
      <c r="EE85">
        <f t="shared" si="76"/>
        <v>0</v>
      </c>
      <c r="EF85">
        <f t="shared" si="76"/>
        <v>0</v>
      </c>
      <c r="EG85">
        <f t="shared" si="76"/>
        <v>0</v>
      </c>
      <c r="EH85">
        <f t="shared" si="76"/>
        <v>0</v>
      </c>
      <c r="EI85">
        <f t="shared" si="76"/>
        <v>0</v>
      </c>
      <c r="EJ85">
        <f t="shared" si="74"/>
        <v>0</v>
      </c>
      <c r="EK85">
        <f t="shared" si="74"/>
        <v>0</v>
      </c>
      <c r="EL85">
        <f t="shared" si="74"/>
        <v>0</v>
      </c>
      <c r="EM85">
        <f t="shared" si="74"/>
        <v>0</v>
      </c>
      <c r="EN85">
        <f t="shared" si="74"/>
        <v>0</v>
      </c>
      <c r="EO85">
        <f t="shared" si="74"/>
        <v>0</v>
      </c>
      <c r="EP85">
        <f t="shared" si="74"/>
        <v>0</v>
      </c>
      <c r="EQ85">
        <f t="shared" si="74"/>
        <v>0</v>
      </c>
      <c r="ER85">
        <f t="shared" si="74"/>
        <v>0</v>
      </c>
      <c r="ES85">
        <f t="shared" si="74"/>
        <v>0</v>
      </c>
      <c r="ET85">
        <f t="shared" si="74"/>
        <v>0</v>
      </c>
      <c r="EU85">
        <f t="shared" si="74"/>
        <v>0</v>
      </c>
      <c r="EV85">
        <f t="shared" si="74"/>
        <v>0</v>
      </c>
      <c r="EW85">
        <f t="shared" si="73"/>
        <v>0</v>
      </c>
      <c r="EX85">
        <f t="shared" si="73"/>
        <v>0</v>
      </c>
      <c r="EY85">
        <f t="shared" si="73"/>
        <v>0</v>
      </c>
      <c r="EZ85">
        <f t="shared" si="73"/>
        <v>0</v>
      </c>
      <c r="FA85">
        <f t="shared" si="73"/>
        <v>0</v>
      </c>
      <c r="FB85">
        <f t="shared" si="73"/>
        <v>0</v>
      </c>
      <c r="FC85">
        <f t="shared" si="73"/>
        <v>0</v>
      </c>
      <c r="FD85">
        <f t="shared" si="73"/>
        <v>0</v>
      </c>
      <c r="FE85">
        <f t="shared" si="73"/>
        <v>0</v>
      </c>
      <c r="FG85" s="48" t="str">
        <f t="shared" si="80"/>
        <v/>
      </c>
      <c r="FI85" s="1" t="str">
        <f t="shared" si="77"/>
        <v/>
      </c>
      <c r="FJ85">
        <f t="shared" si="78"/>
        <v>77</v>
      </c>
      <c r="FK85">
        <f>FM8-FJ84+1</f>
        <v>-32</v>
      </c>
      <c r="FM85">
        <f>IF(FM84="","",IF($FI84="Y",0,INDEX(Capacity!$S$3:$T$258,MATCH(MOD(INDEX(Capacity!$V$3:$W$258,MATCH(INDEX($J84:$FE84,1,$FJ84),Capacity!$V$3:$V$258,0),2)+FM$9,255),Capacity!$S$3:$S$258,0),2)))</f>
        <v>67</v>
      </c>
      <c r="FN85">
        <f>IF(FN84="","",IF($FI84="Y",0,INDEX(Capacity!$S$3:$T$258,MATCH(MOD(INDEX(Capacity!$V$3:$W$258,MATCH(INDEX($J84:$FE84,1,$FJ84),Capacity!$V$3:$V$258,0),2)+FN$9,255),Capacity!$S$3:$S$258,0),2)))</f>
        <v>113</v>
      </c>
      <c r="FO85">
        <f>IF(FO84="","",IF($FI84="Y",0,INDEX(Capacity!$S$3:$T$258,MATCH(MOD(INDEX(Capacity!$V$3:$W$258,MATCH(INDEX($J84:$FE84,1,$FJ84),Capacity!$V$3:$V$258,0),2)+FO$9,255),Capacity!$S$3:$S$258,0),2)))</f>
        <v>145</v>
      </c>
      <c r="FP85">
        <f>IF(FP84="","",IF($FI84="Y",0,INDEX(Capacity!$S$3:$T$258,MATCH(MOD(INDEX(Capacity!$V$3:$W$258,MATCH(INDEX($J84:$FE84,1,$FJ84),Capacity!$V$3:$V$258,0),2)+FP$9,255),Capacity!$S$3:$S$258,0),2)))</f>
        <v>168</v>
      </c>
      <c r="FQ85">
        <f>IF(FQ84="","",IF($FI84="Y",0,INDEX(Capacity!$S$3:$T$258,MATCH(MOD(INDEX(Capacity!$V$3:$W$258,MATCH(INDEX($J84:$FE84,1,$FJ84),Capacity!$V$3:$V$258,0),2)+FQ$9,255),Capacity!$S$3:$S$258,0),2)))</f>
        <v>115</v>
      </c>
      <c r="FR85">
        <f>IF(FR84="","",IF($FI84="Y",0,INDEX(Capacity!$S$3:$T$258,MATCH(MOD(INDEX(Capacity!$V$3:$W$258,MATCH(INDEX($J84:$FE84,1,$FJ84),Capacity!$V$3:$V$258,0),2)+FR$9,255),Capacity!$S$3:$S$258,0),2)))</f>
        <v>195</v>
      </c>
      <c r="FS85">
        <f>IF(FS84="","",IF($FI84="Y",0,INDEX(Capacity!$S$3:$T$258,MATCH(MOD(INDEX(Capacity!$V$3:$W$258,MATCH(INDEX($J84:$FE84,1,$FJ84),Capacity!$V$3:$V$258,0),2)+FS$9,255),Capacity!$S$3:$S$258,0),2)))</f>
        <v>252</v>
      </c>
      <c r="FT85">
        <f>IF(FT84="","",IF($FI84="Y",0,INDEX(Capacity!$S$3:$T$258,MATCH(MOD(INDEX(Capacity!$V$3:$W$258,MATCH(INDEX($J84:$FE84,1,$FJ84),Capacity!$V$3:$V$258,0),2)+FT$9,255),Capacity!$S$3:$S$258,0),2)))</f>
        <v>191</v>
      </c>
      <c r="FU85">
        <f>IF(FU84="","",IF($FI84="Y",0,INDEX(Capacity!$S$3:$T$258,MATCH(MOD(INDEX(Capacity!$V$3:$W$258,MATCH(INDEX($J84:$FE84,1,$FJ84),Capacity!$V$3:$V$258,0),2)+FU$9,255),Capacity!$S$3:$S$258,0),2)))</f>
        <v>130</v>
      </c>
      <c r="FV85">
        <f>IF(FV84="","",IF($FI84="Y",0,INDEX(Capacity!$S$3:$T$258,MATCH(MOD(INDEX(Capacity!$V$3:$W$258,MATCH(INDEX($J84:$FE84,1,$FJ84),Capacity!$V$3:$V$258,0),2)+FV$9,255),Capacity!$S$3:$S$258,0),2)))</f>
        <v>46</v>
      </c>
      <c r="FW85">
        <f>IF(FW84="","",IF($FI84="Y",0,INDEX(Capacity!$S$3:$T$258,MATCH(MOD(INDEX(Capacity!$V$3:$W$258,MATCH(INDEX($J84:$FE84,1,$FJ84),Capacity!$V$3:$V$258,0),2)+FW$9,255),Capacity!$S$3:$S$258,0),2)))</f>
        <v>84</v>
      </c>
      <c r="FX85" t="str">
        <f>IF(FX84="","",IF($FI84="Y",0,INDEX(Capacity!$S$3:$T$258,MATCH(MOD(INDEX(Capacity!$V$3:$W$258,MATCH(INDEX($J84:$FE84,1,$FJ84),Capacity!$V$3:$V$258,0),2)+FX$9,255),Capacity!$S$3:$S$258,0),2)))</f>
        <v/>
      </c>
      <c r="FY85" t="str">
        <f>IF(FY84="","",IF($FI84="Y",0,INDEX(Capacity!$S$3:$T$258,MATCH(MOD(INDEX(Capacity!$V$3:$W$258,MATCH(INDEX($J84:$FE84,1,$FJ84),Capacity!$V$3:$V$258,0),2)+FY$9,255),Capacity!$S$3:$S$258,0),2)))</f>
        <v/>
      </c>
      <c r="FZ85" t="str">
        <f>IF(FZ84="","",IF($FI84="Y",0,INDEX(Capacity!$S$3:$T$258,MATCH(MOD(INDEX(Capacity!$V$3:$W$258,MATCH(INDEX($J84:$FE84,1,$FJ84),Capacity!$V$3:$V$258,0),2)+FZ$9,255),Capacity!$S$3:$S$258,0),2)))</f>
        <v/>
      </c>
      <c r="GA85" t="str">
        <f>IF(GA84="","",IF($FI84="Y",0,INDEX(Capacity!$S$3:$T$258,MATCH(MOD(INDEX(Capacity!$V$3:$W$258,MATCH(INDEX($J84:$FE84,1,$FJ84),Capacity!$V$3:$V$258,0),2)+GA$9,255),Capacity!$S$3:$S$258,0),2)))</f>
        <v/>
      </c>
      <c r="GB85" t="str">
        <f>IF(GB84="","",IF($FI84="Y",0,INDEX(Capacity!$S$3:$T$258,MATCH(MOD(INDEX(Capacity!$V$3:$W$258,MATCH(INDEX($J84:$FE84,1,$FJ84),Capacity!$V$3:$V$258,0),2)+GB$9,255),Capacity!$S$3:$S$258,0),2)))</f>
        <v/>
      </c>
      <c r="GC85" t="str">
        <f>IF(GC84="","",IF($FI84="Y",0,INDEX(Capacity!$S$3:$T$258,MATCH(MOD(INDEX(Capacity!$V$3:$W$258,MATCH(INDEX($J84:$FE84,1,$FJ84),Capacity!$V$3:$V$258,0),2)+GC$9,255),Capacity!$S$3:$S$258,0),2)))</f>
        <v/>
      </c>
      <c r="GD85" t="str">
        <f>IF(GD84="","",IF($FI84="Y",0,INDEX(Capacity!$S$3:$T$258,MATCH(MOD(INDEX(Capacity!$V$3:$W$258,MATCH(INDEX($J84:$FE84,1,$FJ84),Capacity!$V$3:$V$258,0),2)+GD$9,255),Capacity!$S$3:$S$258,0),2)))</f>
        <v/>
      </c>
      <c r="GE85" t="str">
        <f>IF(GE84="","",IF($FI84="Y",0,INDEX(Capacity!$S$3:$T$258,MATCH(MOD(INDEX(Capacity!$V$3:$W$258,MATCH(INDEX($J84:$FE84,1,$FJ84),Capacity!$V$3:$V$258,0),2)+GE$9,255),Capacity!$S$3:$S$258,0),2)))</f>
        <v/>
      </c>
      <c r="GF85" t="str">
        <f>IF(GF84="","",IF($FI84="Y",0,INDEX(Capacity!$S$3:$T$258,MATCH(MOD(INDEX(Capacity!$V$3:$W$258,MATCH(INDEX($J84:$FE84,1,$FJ84),Capacity!$V$3:$V$258,0),2)+GF$9,255),Capacity!$S$3:$S$258,0),2)))</f>
        <v/>
      </c>
      <c r="GG85" t="str">
        <f>IF(GG84="","",IF($FI84="Y",0,INDEX(Capacity!$S$3:$T$258,MATCH(MOD(INDEX(Capacity!$V$3:$W$258,MATCH(INDEX($J84:$FE84,1,$FJ84),Capacity!$V$3:$V$258,0),2)+GG$9,255),Capacity!$S$3:$S$258,0),2)))</f>
        <v/>
      </c>
      <c r="GH85" t="str">
        <f>IF(GH84="","",IF($FI84="Y",0,INDEX(Capacity!$S$3:$T$258,MATCH(MOD(INDEX(Capacity!$V$3:$W$258,MATCH(INDEX($J84:$FE84,1,$FJ84),Capacity!$V$3:$V$258,0),2)+GH$9,255),Capacity!$S$3:$S$258,0),2)))</f>
        <v/>
      </c>
      <c r="GI85" t="str">
        <f>IF(GI84="","",IF($FI84="Y",0,INDEX(Capacity!$S$3:$T$258,MATCH(MOD(INDEX(Capacity!$V$3:$W$258,MATCH(INDEX($J84:$FE84,1,$FJ84),Capacity!$V$3:$V$258,0),2)+GI$9,255),Capacity!$S$3:$S$258,0),2)))</f>
        <v/>
      </c>
      <c r="GJ85" t="str">
        <f>IF(GJ84="","",IF($FI84="Y",0,INDEX(Capacity!$S$3:$T$258,MATCH(MOD(INDEX(Capacity!$V$3:$W$258,MATCH(INDEX($J84:$FE84,1,$FJ84),Capacity!$V$3:$V$258,0),2)+GJ$9,255),Capacity!$S$3:$S$258,0),2)))</f>
        <v/>
      </c>
      <c r="GK85" t="str">
        <f>IF(GK84="","",IF($FI84="Y",0,INDEX(Capacity!$S$3:$T$258,MATCH(MOD(INDEX(Capacity!$V$3:$W$258,MATCH(INDEX($J84:$FE84,1,$FJ84),Capacity!$V$3:$V$258,0),2)+GK$9,255),Capacity!$S$3:$S$258,0),2)))</f>
        <v/>
      </c>
      <c r="GL85" t="str">
        <f>IF(GL84="","",IF($FI84="Y",0,INDEX(Capacity!$S$3:$T$258,MATCH(MOD(INDEX(Capacity!$V$3:$W$258,MATCH(INDEX($J84:$FE84,1,$FJ84),Capacity!$V$3:$V$258,0),2)+GL$9,255),Capacity!$S$3:$S$258,0),2)))</f>
        <v/>
      </c>
      <c r="GM85" t="str">
        <f>IF(GM84="","",IF($FI84="Y",0,INDEX(Capacity!$S$3:$T$258,MATCH(MOD(INDEX(Capacity!$V$3:$W$258,MATCH(INDEX($J84:$FE84,1,$FJ84),Capacity!$V$3:$V$258,0),2)+GM$9,255),Capacity!$S$3:$S$258,0),2)))</f>
        <v/>
      </c>
      <c r="GN85" t="str">
        <f>IF(GN84="","",IF($FI84="Y",0,INDEX(Capacity!$S$3:$T$258,MATCH(MOD(INDEX(Capacity!$V$3:$W$258,MATCH(INDEX($J84:$FE84,1,$FJ84),Capacity!$V$3:$V$258,0),2)+GN$9,255),Capacity!$S$3:$S$258,0),2)))</f>
        <v/>
      </c>
      <c r="GO85" t="str">
        <f>IF(GO84="","",IF($FI84="Y",0,INDEX(Capacity!$S$3:$T$258,MATCH(MOD(INDEX(Capacity!$V$3:$W$258,MATCH(INDEX($J84:$FE84,1,$FJ84),Capacity!$V$3:$V$258,0),2)+GO$9,255),Capacity!$S$3:$S$258,0),2)))</f>
        <v/>
      </c>
      <c r="GP85" t="str">
        <f>IF(GP84="","",IF($FI84="Y",0,INDEX(Capacity!$S$3:$T$258,MATCH(MOD(INDEX(Capacity!$V$3:$W$258,MATCH(INDEX($J84:$FE84,1,$FJ84),Capacity!$V$3:$V$258,0),2)+GP$9,255),Capacity!$S$3:$S$258,0),2)))</f>
        <v/>
      </c>
      <c r="GQ85" t="str">
        <f>IF(GQ84="","",IF($FI84="Y",0,INDEX(Capacity!$S$3:$T$258,MATCH(MOD(INDEX(Capacity!$V$3:$W$258,MATCH(INDEX($J84:$FE84,1,$FJ84),Capacity!$V$3:$V$258,0),2)+GQ$9,255),Capacity!$S$3:$S$258,0),2)))</f>
        <v/>
      </c>
      <c r="GR85" t="str">
        <f>IF(GR84="","",IF($FI84="Y",0,INDEX(Capacity!$S$3:$T$258,MATCH(MOD(INDEX(Capacity!$V$3:$W$258,MATCH(INDEX($J84:$FE84,1,$FJ84),Capacity!$V$3:$V$258,0),2)+GR$9,255),Capacity!$S$3:$S$258,0),2)))</f>
        <v/>
      </c>
      <c r="GS85" t="str">
        <f>IF(GS84="","",IF($FI84="Y",0,INDEX(Capacity!$S$3:$T$258,MATCH(MOD(INDEX(Capacity!$V$3:$W$258,MATCH(INDEX($J84:$FE84,1,$FJ84),Capacity!$V$3:$V$258,0),2)+GS$9,255),Capacity!$S$3:$S$258,0),2)))</f>
        <v/>
      </c>
      <c r="GT85" t="str">
        <f>IF(GT84="","",IF($FI84="Y",0,INDEX(Capacity!$S$3:$T$258,MATCH(MOD(INDEX(Capacity!$V$3:$W$258,MATCH(INDEX($J84:$FE84,1,$FJ84),Capacity!$V$3:$V$258,0),2)+GT$9,255),Capacity!$S$3:$S$258,0),2)))</f>
        <v/>
      </c>
      <c r="GU85" t="str">
        <f>IF(GU84="","",IF($FI84="Y",0,INDEX(Capacity!$S$3:$T$258,MATCH(MOD(INDEX(Capacity!$V$3:$W$258,MATCH(INDEX($J84:$FE84,1,$FJ84),Capacity!$V$3:$V$258,0),2)+GU$9,255),Capacity!$S$3:$S$258,0),2)))</f>
        <v/>
      </c>
      <c r="GV85" t="str">
        <f>IF(GV84="","",IF($FI84="Y",0,INDEX(Capacity!$S$3:$T$258,MATCH(MOD(INDEX(Capacity!$V$3:$W$258,MATCH(INDEX($J84:$FE84,1,$FJ84),Capacity!$V$3:$V$258,0),2)+GV$9,255),Capacity!$S$3:$S$258,0),2)))</f>
        <v/>
      </c>
      <c r="GW85" t="str">
        <f>IF(GW84="","",IF($FI84="Y",0,INDEX(Capacity!$S$3:$T$258,MATCH(MOD(INDEX(Capacity!$V$3:$W$258,MATCH(INDEX($J84:$FE84,1,$FJ84),Capacity!$V$3:$V$258,0),2)+GW$9,255),Capacity!$S$3:$S$258,0),2)))</f>
        <v/>
      </c>
      <c r="GX85" t="str">
        <f>IF(GX84="","",IF($FI84="Y",0,INDEX(Capacity!$S$3:$T$258,MATCH(MOD(INDEX(Capacity!$V$3:$W$258,MATCH(INDEX($J84:$FE84,1,$FJ84),Capacity!$V$3:$V$258,0),2)+GX$9,255),Capacity!$S$3:$S$258,0),2)))</f>
        <v/>
      </c>
      <c r="GY85" t="str">
        <f>IF(GY84="","",IF($FI84="Y",0,INDEX(Capacity!$S$3:$T$258,MATCH(MOD(INDEX(Capacity!$V$3:$W$258,MATCH(INDEX($J84:$FE84,1,$FJ84),Capacity!$V$3:$V$258,0),2)+GY$9,255),Capacity!$S$3:$S$258,0),2)))</f>
        <v/>
      </c>
      <c r="GZ85" t="str">
        <f>IF(GZ84="","",IF($FI84="Y",0,INDEX(Capacity!$S$3:$T$258,MATCH(MOD(INDEX(Capacity!$V$3:$W$258,MATCH(INDEX($J84:$FE84,1,$FJ84),Capacity!$V$3:$V$258,0),2)+GZ$9,255),Capacity!$S$3:$S$258,0),2)))</f>
        <v/>
      </c>
      <c r="HA85" t="str">
        <f>IF(HA84="","",IF($FI84="Y",0,INDEX(Capacity!$S$3:$T$258,MATCH(MOD(INDEX(Capacity!$V$3:$W$258,MATCH(INDEX($J84:$FE84,1,$FJ84),Capacity!$V$3:$V$258,0),2)+HA$9,255),Capacity!$S$3:$S$258,0),2)))</f>
        <v/>
      </c>
      <c r="HB85" t="str">
        <f>IF(HB84="","",IF($FI84="Y",0,INDEX(Capacity!$S$3:$T$258,MATCH(MOD(INDEX(Capacity!$V$3:$W$258,MATCH(INDEX($J84:$FE84,1,$FJ84),Capacity!$V$3:$V$258,0),2)+HB$9,255),Capacity!$S$3:$S$258,0),2)))</f>
        <v/>
      </c>
      <c r="HC85" t="str">
        <f>IF(HC84="","",IF($FI84="Y",0,INDEX(Capacity!$S$3:$T$258,MATCH(MOD(INDEX(Capacity!$V$3:$W$258,MATCH(INDEX($J84:$FE84,1,$FJ84),Capacity!$V$3:$V$258,0),2)+HC$9,255),Capacity!$S$3:$S$258,0),2)))</f>
        <v/>
      </c>
      <c r="HD85" t="str">
        <f>IF(HD84="","",IF($FI84="Y",0,INDEX(Capacity!$S$3:$T$258,MATCH(MOD(INDEX(Capacity!$V$3:$W$258,MATCH(INDEX($J84:$FE84,1,$FJ84),Capacity!$V$3:$V$258,0),2)+HD$9,255),Capacity!$S$3:$S$258,0),2)))</f>
        <v/>
      </c>
      <c r="HE85" t="str">
        <f>IF(HE84="","",IF($FI84="Y",0,INDEX(Capacity!$S$3:$T$258,MATCH(MOD(INDEX(Capacity!$V$3:$W$258,MATCH(INDEX($J84:$FE84,1,$FJ84),Capacity!$V$3:$V$258,0),2)+HE$9,255),Capacity!$S$3:$S$258,0),2)))</f>
        <v/>
      </c>
      <c r="HF85" t="str">
        <f>IF(HF84="","",IF($FI84="Y",0,INDEX(Capacity!$S$3:$T$258,MATCH(MOD(INDEX(Capacity!$V$3:$W$258,MATCH(INDEX($J84:$FE84,1,$FJ84),Capacity!$V$3:$V$258,0),2)+HF$9,255),Capacity!$S$3:$S$258,0),2)))</f>
        <v/>
      </c>
      <c r="HG85" t="str">
        <f>IF(HG84="","",IF($FI84="Y",0,INDEX(Capacity!$S$3:$T$258,MATCH(MOD(INDEX(Capacity!$V$3:$W$258,MATCH(INDEX($J84:$FE84,1,$FJ84),Capacity!$V$3:$V$258,0),2)+HG$9,255),Capacity!$S$3:$S$258,0),2)))</f>
        <v/>
      </c>
      <c r="HH85" t="str">
        <f>IF(HH84="","",IF($FI84="Y",0,INDEX(Capacity!$S$3:$T$258,MATCH(MOD(INDEX(Capacity!$V$3:$W$258,MATCH(INDEX($J84:$FE84,1,$FJ84),Capacity!$V$3:$V$258,0),2)+HH$9,255),Capacity!$S$3:$S$258,0),2)))</f>
        <v/>
      </c>
      <c r="HI85" t="str">
        <f>IF(HI84="","",IF($FI84="Y",0,INDEX(Capacity!$S$3:$T$258,MATCH(MOD(INDEX(Capacity!$V$3:$W$258,MATCH(INDEX($J84:$FE84,1,$FJ84),Capacity!$V$3:$V$258,0),2)+HI$9,255),Capacity!$S$3:$S$258,0),2)))</f>
        <v/>
      </c>
      <c r="HJ85" t="str">
        <f>IF(HJ84="","",IF($FI84="Y",0,INDEX(Capacity!$S$3:$T$258,MATCH(MOD(INDEX(Capacity!$V$3:$W$258,MATCH(INDEX($J84:$FE84,1,$FJ84),Capacity!$V$3:$V$258,0),2)+HJ$9,255),Capacity!$S$3:$S$258,0),2)))</f>
        <v/>
      </c>
      <c r="HK85" t="str">
        <f>IF(HK84="","",IF($FI84="Y",0,INDEX(Capacity!$S$3:$T$258,MATCH(MOD(INDEX(Capacity!$V$3:$W$258,MATCH(INDEX($J84:$FE84,1,$FJ84),Capacity!$V$3:$V$258,0),2)+HK$9,255),Capacity!$S$3:$S$258,0),2)))</f>
        <v/>
      </c>
      <c r="HL85" t="str">
        <f>IF(HL84="","",IF($FI84="Y",0,INDEX(Capacity!$S$3:$T$258,MATCH(MOD(INDEX(Capacity!$V$3:$W$258,MATCH(INDEX($J84:$FE84,1,$FJ84),Capacity!$V$3:$V$258,0),2)+HL$9,255),Capacity!$S$3:$S$258,0),2)))</f>
        <v/>
      </c>
      <c r="HM85" t="str">
        <f>IF(HM84="","",IF($FI84="Y",0,INDEX(Capacity!$S$3:$T$258,MATCH(MOD(INDEX(Capacity!$V$3:$W$258,MATCH(INDEX($J84:$FE84,1,$FJ84),Capacity!$V$3:$V$258,0),2)+HM$9,255),Capacity!$S$3:$S$258,0),2)))</f>
        <v/>
      </c>
      <c r="HN85" t="str">
        <f>IF(HN84="","",IF($FI84="Y",0,INDEX(Capacity!$S$3:$T$258,MATCH(MOD(INDEX(Capacity!$V$3:$W$258,MATCH(INDEX($J84:$FE84,1,$FJ84),Capacity!$V$3:$V$258,0),2)+HN$9,255),Capacity!$S$3:$S$258,0),2)))</f>
        <v/>
      </c>
      <c r="HO85" t="str">
        <f>IF(HO84="","",IF($FI84="Y",0,INDEX(Capacity!$S$3:$T$258,MATCH(MOD(INDEX(Capacity!$V$3:$W$258,MATCH(INDEX($J84:$FE84,1,$FJ84),Capacity!$V$3:$V$258,0),2)+HO$9,255),Capacity!$S$3:$S$258,0),2)))</f>
        <v/>
      </c>
      <c r="HP85" t="str">
        <f>IF(HP84="","",IF($FI84="Y",0,INDEX(Capacity!$S$3:$T$258,MATCH(MOD(INDEX(Capacity!$V$3:$W$258,MATCH(INDEX($J84:$FE84,1,$FJ84),Capacity!$V$3:$V$258,0),2)+HP$9,255),Capacity!$S$3:$S$258,0),2)))</f>
        <v/>
      </c>
      <c r="HQ85" t="str">
        <f>IF(HQ84="","",IF($FI84="Y",0,INDEX(Capacity!$S$3:$T$258,MATCH(MOD(INDEX(Capacity!$V$3:$W$258,MATCH(INDEX($J84:$FE84,1,$FJ84),Capacity!$V$3:$V$258,0),2)+HQ$9,255),Capacity!$S$3:$S$258,0),2)))</f>
        <v/>
      </c>
      <c r="HR85" t="str">
        <f>IF(HR84="","",IF($FI84="Y",0,INDEX(Capacity!$S$3:$T$258,MATCH(MOD(INDEX(Capacity!$V$3:$W$258,MATCH(INDEX($J84:$FE84,1,$FJ84),Capacity!$V$3:$V$258,0),2)+HR$9,255),Capacity!$S$3:$S$258,0),2)))</f>
        <v/>
      </c>
      <c r="HS85" t="str">
        <f>IF(HS84="","",IF($FI84="Y",0,INDEX(Capacity!$S$3:$T$258,MATCH(MOD(INDEX(Capacity!$V$3:$W$258,MATCH(INDEX($J84:$FE84,1,$FJ84),Capacity!$V$3:$V$258,0),2)+HS$9,255),Capacity!$S$3:$S$258,0),2)))</f>
        <v/>
      </c>
      <c r="HT85" t="str">
        <f>IF(HT84="","",IF($FI84="Y",0,INDEX(Capacity!$S$3:$T$258,MATCH(MOD(INDEX(Capacity!$V$3:$W$258,MATCH(INDEX($J84:$FE84,1,$FJ84),Capacity!$V$3:$V$258,0),2)+HT$9,255),Capacity!$S$3:$S$258,0),2)))</f>
        <v/>
      </c>
      <c r="HU85" t="str">
        <f>IF(HU84="","",IF($FI84="Y",0,INDEX(Capacity!$S$3:$T$258,MATCH(MOD(INDEX(Capacity!$V$3:$W$258,MATCH(INDEX($J84:$FE84,1,$FJ84),Capacity!$V$3:$V$258,0),2)+HU$9,255),Capacity!$S$3:$S$258,0),2)))</f>
        <v/>
      </c>
      <c r="HV85" t="str">
        <f>IF(HV84="","",IF($FI84="Y",0,INDEX(Capacity!$S$3:$T$258,MATCH(MOD(INDEX(Capacity!$V$3:$W$258,MATCH(INDEX($J84:$FE84,1,$FJ84),Capacity!$V$3:$V$258,0),2)+HV$9,255),Capacity!$S$3:$S$258,0),2)))</f>
        <v/>
      </c>
      <c r="HW85" t="str">
        <f>IF(HW84="","",IF($FI84="Y",0,INDEX(Capacity!$S$3:$T$258,MATCH(MOD(INDEX(Capacity!$V$3:$W$258,MATCH(INDEX($J84:$FE84,1,$FJ84),Capacity!$V$3:$V$258,0),2)+HW$9,255),Capacity!$S$3:$S$258,0),2)))</f>
        <v/>
      </c>
      <c r="HX85" t="str">
        <f>IF(HX84="","",IF($FI84="Y",0,INDEX(Capacity!$S$3:$T$258,MATCH(MOD(INDEX(Capacity!$V$3:$W$258,MATCH(INDEX($J84:$FE84,1,$FJ84),Capacity!$V$3:$V$258,0),2)+HX$9,255),Capacity!$S$3:$S$258,0),2)))</f>
        <v/>
      </c>
      <c r="HY85" t="str">
        <f>IF(HY84="","",IF($FI84="Y",0,INDEX(Capacity!$S$3:$T$258,MATCH(MOD(INDEX(Capacity!$V$3:$W$258,MATCH(INDEX($J84:$FE84,1,$FJ84),Capacity!$V$3:$V$258,0),2)+HY$9,255),Capacity!$S$3:$S$258,0),2)))</f>
        <v/>
      </c>
      <c r="HZ85" t="str">
        <f>IF(HZ84="","",IF($FI84="Y",0,INDEX(Capacity!$S$3:$T$258,MATCH(MOD(INDEX(Capacity!$V$3:$W$258,MATCH(INDEX($J84:$FE84,1,$FJ84),Capacity!$V$3:$V$258,0),2)+HZ$9,255),Capacity!$S$3:$S$258,0),2)))</f>
        <v/>
      </c>
      <c r="IA85" t="str">
        <f>IF(IA84="","",IF($FI84="Y",0,INDEX(Capacity!$S$3:$T$258,MATCH(MOD(INDEX(Capacity!$V$3:$W$258,MATCH(INDEX($J84:$FE84,1,$FJ84),Capacity!$V$3:$V$258,0),2)+IA$9,255),Capacity!$S$3:$S$258,0),2)))</f>
        <v/>
      </c>
      <c r="IB85" t="str">
        <f>IF(IB84="","",IF($FI84="Y",0,INDEX(Capacity!$S$3:$T$258,MATCH(MOD(INDEX(Capacity!$V$3:$W$258,MATCH(INDEX($J84:$FE84,1,$FJ84),Capacity!$V$3:$V$258,0),2)+IB$9,255),Capacity!$S$3:$S$258,0),2)))</f>
        <v/>
      </c>
      <c r="IC85" t="str">
        <f>IF(IC84="","",IF($FI84="Y",0,INDEX(Capacity!$S$3:$T$258,MATCH(MOD(INDEX(Capacity!$V$3:$W$258,MATCH(INDEX($J84:$FE84,1,$FJ84),Capacity!$V$3:$V$258,0),2)+IC$9,255),Capacity!$S$3:$S$258,0),2)))</f>
        <v/>
      </c>
      <c r="ID85" t="str">
        <f>IF(ID84="","",IF($FI84="Y",0,INDEX(Capacity!$S$3:$T$258,MATCH(MOD(INDEX(Capacity!$V$3:$W$258,MATCH(INDEX($J84:$FE84,1,$FJ84),Capacity!$V$3:$V$258,0),2)+ID$9,255),Capacity!$S$3:$S$258,0),2)))</f>
        <v/>
      </c>
      <c r="IE85" t="str">
        <f>IF(IE84="","",IF($FI84="Y",0,INDEX(Capacity!$S$3:$T$258,MATCH(MOD(INDEX(Capacity!$V$3:$W$258,MATCH(INDEX($J84:$FE84,1,$FJ84),Capacity!$V$3:$V$258,0),2)+IE$9,255),Capacity!$S$3:$S$258,0),2)))</f>
        <v/>
      </c>
      <c r="IF85" t="str">
        <f>IF(IF84="","",IF($FI84="Y",0,INDEX(Capacity!$S$3:$T$258,MATCH(MOD(INDEX(Capacity!$V$3:$W$258,MATCH(INDEX($J84:$FE84,1,$FJ84),Capacity!$V$3:$V$258,0),2)+IF$9,255),Capacity!$S$3:$S$258,0),2)))</f>
        <v/>
      </c>
      <c r="IG85" t="str">
        <f>IF(IG84="","",IF($FI84="Y",0,INDEX(Capacity!$S$3:$T$258,MATCH(MOD(INDEX(Capacity!$V$3:$W$258,MATCH(INDEX($J84:$FE84,1,$FJ84),Capacity!$V$3:$V$258,0),2)+IG$9,255),Capacity!$S$3:$S$258,0),2)))</f>
        <v/>
      </c>
      <c r="IH85" t="str">
        <f>IF(IH84="","",IF($FI84="Y",0,INDEX(Capacity!$S$3:$T$258,MATCH(MOD(INDEX(Capacity!$V$3:$W$258,MATCH(INDEX($J84:$FE84,1,$FJ84),Capacity!$V$3:$V$258,0),2)+IH$9,255),Capacity!$S$3:$S$258,0),2)))</f>
        <v/>
      </c>
      <c r="II85" t="str">
        <f>IF(II84="","",IF($FI84="Y",0,INDEX(Capacity!$S$3:$T$258,MATCH(MOD(INDEX(Capacity!$V$3:$W$258,MATCH(INDEX($J84:$FE84,1,$FJ84),Capacity!$V$3:$V$258,0),2)+II$9,255),Capacity!$S$3:$S$258,0),2)))</f>
        <v/>
      </c>
      <c r="IJ85" t="str">
        <f>IF(IJ84="","",IF($FI84="Y",0,INDEX(Capacity!$S$3:$T$258,MATCH(MOD(INDEX(Capacity!$V$3:$W$258,MATCH(INDEX($J84:$FE84,1,$FJ84),Capacity!$V$3:$V$258,0),2)+IJ$9,255),Capacity!$S$3:$S$258,0),2)))</f>
        <v/>
      </c>
      <c r="IK85" t="str">
        <f>IF(IK84="","",IF($FI84="Y",0,INDEX(Capacity!$S$3:$T$258,MATCH(MOD(INDEX(Capacity!$V$3:$W$258,MATCH(INDEX($J84:$FE84,1,$FJ84),Capacity!$V$3:$V$258,0),2)+IK$9,255),Capacity!$S$3:$S$258,0),2)))</f>
        <v/>
      </c>
      <c r="IL85" t="str">
        <f>IF(IL84="","",IF($FI84="Y",0,INDEX(Capacity!$S$3:$T$258,MATCH(MOD(INDEX(Capacity!$V$3:$W$258,MATCH(INDEX($J84:$FE84,1,$FJ84),Capacity!$V$3:$V$258,0),2)+IL$9,255),Capacity!$S$3:$S$258,0),2)))</f>
        <v/>
      </c>
      <c r="IM85" t="str">
        <f>IF(IM84="","",IF($FI84="Y",0,INDEX(Capacity!$S$3:$T$258,MATCH(MOD(INDEX(Capacity!$V$3:$W$258,MATCH(INDEX($J84:$FE84,1,$FJ84),Capacity!$V$3:$V$258,0),2)+IM$9,255),Capacity!$S$3:$S$258,0),2)))</f>
        <v/>
      </c>
      <c r="IN85" t="str">
        <f>IF(IN84="","",IF($FI84="Y",0,INDEX(Capacity!$S$3:$T$258,MATCH(MOD(INDEX(Capacity!$V$3:$W$258,MATCH(INDEX($J84:$FE84,1,$FJ84),Capacity!$V$3:$V$258,0),2)+IN$9,255),Capacity!$S$3:$S$258,0),2)))</f>
        <v/>
      </c>
      <c r="IO85" t="str">
        <f>IF(IO84="","",IF($FI84="Y",0,INDEX(Capacity!$S$3:$T$258,MATCH(MOD(INDEX(Capacity!$V$3:$W$258,MATCH(INDEX($J84:$FE84,1,$FJ84),Capacity!$V$3:$V$258,0),2)+IO$9,255),Capacity!$S$3:$S$258,0),2)))</f>
        <v/>
      </c>
      <c r="IP85" t="str">
        <f>IF(IP84="","",IF($FI84="Y",0,INDEX(Capacity!$S$3:$T$258,MATCH(MOD(INDEX(Capacity!$V$3:$W$258,MATCH(INDEX($J84:$FE84,1,$FJ84),Capacity!$V$3:$V$258,0),2)+IP$9,255),Capacity!$S$3:$S$258,0),2)))</f>
        <v/>
      </c>
      <c r="IQ85" t="str">
        <f>IF(IQ84="","",IF($FI84="Y",0,INDEX(Capacity!$S$3:$T$258,MATCH(MOD(INDEX(Capacity!$V$3:$W$258,MATCH(INDEX($J84:$FE84,1,$FJ84),Capacity!$V$3:$V$258,0),2)+IQ$9,255),Capacity!$S$3:$S$258,0),2)))</f>
        <v/>
      </c>
      <c r="IR85" t="str">
        <f>IF(IR84="","",IF($FI84="Y",0,INDEX(Capacity!$S$3:$T$258,MATCH(MOD(INDEX(Capacity!$V$3:$W$258,MATCH(INDEX($J84:$FE84,1,$FJ84),Capacity!$V$3:$V$258,0),2)+IR$9,255),Capacity!$S$3:$S$258,0),2)))</f>
        <v/>
      </c>
      <c r="IS85" t="str">
        <f>IF(IS84="","",IF($FI84="Y",0,INDEX(Capacity!$S$3:$T$258,MATCH(MOD(INDEX(Capacity!$V$3:$W$258,MATCH(INDEX($J84:$FE84,1,$FJ84),Capacity!$V$3:$V$258,0),2)+IS$9,255),Capacity!$S$3:$S$258,0),2)))</f>
        <v/>
      </c>
      <c r="IT85" t="str">
        <f>IF(IT84="","",IF($FI84="Y",0,INDEX(Capacity!$S$3:$T$258,MATCH(MOD(INDEX(Capacity!$V$3:$W$258,MATCH(INDEX($J84:$FE84,1,$FJ84),Capacity!$V$3:$V$258,0),2)+IT$9,255),Capacity!$S$3:$S$258,0),2)))</f>
        <v/>
      </c>
      <c r="IU85" t="str">
        <f>IF(IU84="","",IF($FI84="Y",0,INDEX(Capacity!$S$3:$T$258,MATCH(MOD(INDEX(Capacity!$V$3:$W$258,MATCH(INDEX($J84:$FE84,1,$FJ84),Capacity!$V$3:$V$258,0),2)+IU$9,255),Capacity!$S$3:$S$258,0),2)))</f>
        <v/>
      </c>
      <c r="IV85" t="str">
        <f>IF(IV84="","",IF($FI84="Y",0,INDEX(Capacity!$S$3:$T$258,MATCH(MOD(INDEX(Capacity!$V$3:$W$258,MATCH(INDEX($J84:$FE84,1,$FJ84),Capacity!$V$3:$V$258,0),2)+IV$9,255),Capacity!$S$3:$S$258,0),2)))</f>
        <v/>
      </c>
      <c r="IW85" t="str">
        <f>IF(IW84="","",IF($FI84="Y",0,INDEX(Capacity!$S$3:$T$258,MATCH(MOD(INDEX(Capacity!$V$3:$W$258,MATCH(INDEX($J84:$FE84,1,$FJ84),Capacity!$V$3:$V$258,0),2)+IW$9,255),Capacity!$S$3:$S$258,0),2)))</f>
        <v/>
      </c>
      <c r="IX85" t="str">
        <f>IF(IX84="","",IF($FI84="Y",0,INDEX(Capacity!$S$3:$T$258,MATCH(MOD(INDEX(Capacity!$V$3:$W$258,MATCH(INDEX($J84:$FE84,1,$FJ84),Capacity!$V$3:$V$258,0),2)+IX$9,255),Capacity!$S$3:$S$258,0),2)))</f>
        <v/>
      </c>
      <c r="IY85" t="str">
        <f>IF(IY84="","",IF($FI84="Y",0,INDEX(Capacity!$S$3:$T$258,MATCH(MOD(INDEX(Capacity!$V$3:$W$258,MATCH(INDEX($J84:$FE84,1,$FJ84),Capacity!$V$3:$V$258,0),2)+IY$9,255),Capacity!$S$3:$S$258,0),2)))</f>
        <v/>
      </c>
      <c r="IZ85" t="str">
        <f>IF(IZ84="","",IF($FI84="Y",0,INDEX(Capacity!$S$3:$T$258,MATCH(MOD(INDEX(Capacity!$V$3:$W$258,MATCH(INDEX($J84:$FE84,1,$FJ84),Capacity!$V$3:$V$258,0),2)+IZ$9,255),Capacity!$S$3:$S$258,0),2)))</f>
        <v/>
      </c>
      <c r="JA85" t="str">
        <f>IF(JA84="","",IF($FI84="Y",0,INDEX(Capacity!$S$3:$T$258,MATCH(MOD(INDEX(Capacity!$V$3:$W$258,MATCH(INDEX($J84:$FE84,1,$FJ84),Capacity!$V$3:$V$258,0),2)+JA$9,255),Capacity!$S$3:$S$258,0),2)))</f>
        <v/>
      </c>
      <c r="JB85" t="str">
        <f>IF(JB84="","",IF($FI84="Y",0,INDEX(Capacity!$S$3:$T$258,MATCH(MOD(INDEX(Capacity!$V$3:$W$258,MATCH(INDEX($J84:$FE84,1,$FJ84),Capacity!$V$3:$V$258,0),2)+JB$9,255),Capacity!$S$3:$S$258,0),2)))</f>
        <v/>
      </c>
      <c r="JC85" t="str">
        <f>IF(JC84="","",IF($FI84="Y",0,INDEX(Capacity!$S$3:$T$258,MATCH(MOD(INDEX(Capacity!$V$3:$W$258,MATCH(INDEX($J84:$FE84,1,$FJ84),Capacity!$V$3:$V$258,0),2)+JC$9,255),Capacity!$S$3:$S$258,0),2)))</f>
        <v/>
      </c>
      <c r="JD85" t="str">
        <f>IF(JD84="","",IF($FI84="Y",0,INDEX(Capacity!$S$3:$T$258,MATCH(MOD(INDEX(Capacity!$V$3:$W$258,MATCH(INDEX($J84:$FE84,1,$FJ84),Capacity!$V$3:$V$258,0),2)+JD$9,255),Capacity!$S$3:$S$258,0),2)))</f>
        <v/>
      </c>
      <c r="JE85" t="str">
        <f>IF(JE84="","",IF($FI84="Y",0,INDEX(Capacity!$S$3:$T$258,MATCH(MOD(INDEX(Capacity!$V$3:$W$258,MATCH(INDEX($J84:$FE84,1,$FJ84),Capacity!$V$3:$V$258,0),2)+JE$9,255),Capacity!$S$3:$S$258,0),2)))</f>
        <v/>
      </c>
      <c r="JF85" t="str">
        <f>IF(JF84="","",IF($FI84="Y",0,INDEX(Capacity!$S$3:$T$258,MATCH(MOD(INDEX(Capacity!$V$3:$W$258,MATCH(INDEX($J84:$FE84,1,$FJ84),Capacity!$V$3:$V$258,0),2)+JF$9,255),Capacity!$S$3:$S$258,0),2)))</f>
        <v/>
      </c>
      <c r="JG85" t="str">
        <f>IF(JG84="","",IF($FI84="Y",0,INDEX(Capacity!$S$3:$T$258,MATCH(MOD(INDEX(Capacity!$V$3:$W$258,MATCH(INDEX($J84:$FE84,1,$FJ84),Capacity!$V$3:$V$258,0),2)+JG$9,255),Capacity!$S$3:$S$258,0),2)))</f>
        <v/>
      </c>
      <c r="JH85" t="str">
        <f>IF(JH84="","",IF($FI84="Y",0,INDEX(Capacity!$S$3:$T$258,MATCH(MOD(INDEX(Capacity!$V$3:$W$258,MATCH(INDEX($J84:$FE84,1,$FJ84),Capacity!$V$3:$V$258,0),2)+JH$9,255),Capacity!$S$3:$S$258,0),2)))</f>
        <v/>
      </c>
      <c r="JI85" t="str">
        <f>IF(JI84="","",IF($FI84="Y",0,INDEX(Capacity!$S$3:$T$258,MATCH(MOD(INDEX(Capacity!$V$3:$W$258,MATCH(INDEX($J84:$FE84,1,$FJ84),Capacity!$V$3:$V$258,0),2)+JI$9,255),Capacity!$S$3:$S$258,0),2)))</f>
        <v/>
      </c>
      <c r="JJ85" t="str">
        <f>IF(JJ84="","",IF($FI84="Y",0,INDEX(Capacity!$S$3:$T$258,MATCH(MOD(INDEX(Capacity!$V$3:$W$258,MATCH(INDEX($J84:$FE84,1,$FJ84),Capacity!$V$3:$V$258,0),2)+JJ$9,255),Capacity!$S$3:$S$258,0),2)))</f>
        <v/>
      </c>
      <c r="JK85" t="str">
        <f>IF(JK84="","",IF($FI84="Y",0,INDEX(Capacity!$S$3:$T$258,MATCH(MOD(INDEX(Capacity!$V$3:$W$258,MATCH(INDEX($J84:$FE84,1,$FJ84),Capacity!$V$3:$V$258,0),2)+JK$9,255),Capacity!$S$3:$S$258,0),2)))</f>
        <v/>
      </c>
      <c r="JL85" t="str">
        <f>IF(JL84="","",IF($FI84="Y",0,INDEX(Capacity!$S$3:$T$258,MATCH(MOD(INDEX(Capacity!$V$3:$W$258,MATCH(INDEX($J84:$FE84,1,$FJ84),Capacity!$V$3:$V$258,0),2)+JL$9,255),Capacity!$S$3:$S$258,0),2)))</f>
        <v/>
      </c>
      <c r="JM85" t="str">
        <f>IF(JM84="","",IF($FI84="Y",0,INDEX(Capacity!$S$3:$T$258,MATCH(MOD(INDEX(Capacity!$V$3:$W$258,MATCH(INDEX($J84:$FE84,1,$FJ84),Capacity!$V$3:$V$258,0),2)+JM$9,255),Capacity!$S$3:$S$258,0),2)))</f>
        <v/>
      </c>
      <c r="JN85" t="str">
        <f>IF(JN84="","",IF($FI84="Y",0,INDEX(Capacity!$S$3:$T$258,MATCH(MOD(INDEX(Capacity!$V$3:$W$258,MATCH(INDEX($J84:$FE84,1,$FJ84),Capacity!$V$3:$V$258,0),2)+JN$9,255),Capacity!$S$3:$S$258,0),2)))</f>
        <v/>
      </c>
      <c r="JO85" t="str">
        <f>IF(JO84="","",IF($FI84="Y",0,INDEX(Capacity!$S$3:$T$258,MATCH(MOD(INDEX(Capacity!$V$3:$W$258,MATCH(INDEX($J84:$FE84,1,$FJ84),Capacity!$V$3:$V$258,0),2)+JO$9,255),Capacity!$S$3:$S$258,0),2)))</f>
        <v/>
      </c>
      <c r="JP85" t="str">
        <f>IF(JP84="","",IF($FI84="Y",0,INDEX(Capacity!$S$3:$T$258,MATCH(MOD(INDEX(Capacity!$V$3:$W$258,MATCH(INDEX($J84:$FE84,1,$FJ84),Capacity!$V$3:$V$258,0),2)+JP$9,255),Capacity!$S$3:$S$258,0),2)))</f>
        <v/>
      </c>
      <c r="JQ85" t="str">
        <f>IF(JQ84="","",IF($FI84="Y",0,INDEX(Capacity!$S$3:$T$258,MATCH(MOD(INDEX(Capacity!$V$3:$W$258,MATCH(INDEX($J84:$FE84,1,$FJ84),Capacity!$V$3:$V$258,0),2)+JQ$9,255),Capacity!$S$3:$S$258,0),2)))</f>
        <v/>
      </c>
      <c r="JR85" t="str">
        <f>IF(JR84="","",IF($FI84="Y",0,INDEX(Capacity!$S$3:$T$258,MATCH(MOD(INDEX(Capacity!$V$3:$W$258,MATCH(INDEX($J84:$FE84,1,$FJ84),Capacity!$V$3:$V$258,0),2)+JR$9,255),Capacity!$S$3:$S$258,0),2)))</f>
        <v/>
      </c>
      <c r="JS85" t="str">
        <f>IF(JS84="","",IF($FI84="Y",0,INDEX(Capacity!$S$3:$T$258,MATCH(MOD(INDEX(Capacity!$V$3:$W$258,MATCH(INDEX($J84:$FE84,1,$FJ84),Capacity!$V$3:$V$258,0),2)+JS$9,255),Capacity!$S$3:$S$258,0),2)))</f>
        <v/>
      </c>
      <c r="JT85" t="str">
        <f>IF(JT84="","",IF($FI84="Y",0,INDEX(Capacity!$S$3:$T$258,MATCH(MOD(INDEX(Capacity!$V$3:$W$258,MATCH(INDEX($J84:$FE84,1,$FJ84),Capacity!$V$3:$V$258,0),2)+JT$9,255),Capacity!$S$3:$S$258,0),2)))</f>
        <v/>
      </c>
      <c r="JU85" t="str">
        <f>IF(JU84="","",IF($FI84="Y",0,INDEX(Capacity!$S$3:$T$258,MATCH(MOD(INDEX(Capacity!$V$3:$W$258,MATCH(INDEX($J84:$FE84,1,$FJ84),Capacity!$V$3:$V$258,0),2)+JU$9,255),Capacity!$S$3:$S$258,0),2)))</f>
        <v/>
      </c>
      <c r="JV85" t="str">
        <f>IF(JV84="","",IF($FI84="Y",0,INDEX(Capacity!$S$3:$T$258,MATCH(MOD(INDEX(Capacity!$V$3:$W$258,MATCH(INDEX($J84:$FE84,1,$FJ84),Capacity!$V$3:$V$258,0),2)+JV$9,255),Capacity!$S$3:$S$258,0),2)))</f>
        <v/>
      </c>
      <c r="JW85" t="str">
        <f>IF(JW84="","",IF($FI84="Y",0,INDEX(Capacity!$S$3:$T$258,MATCH(MOD(INDEX(Capacity!$V$3:$W$258,MATCH(INDEX($J84:$FE84,1,$FJ84),Capacity!$V$3:$V$258,0),2)+JW$9,255),Capacity!$S$3:$S$258,0),2)))</f>
        <v/>
      </c>
      <c r="JX85" t="str">
        <f>IF(JX84="","",IF($FI84="Y",0,INDEX(Capacity!$S$3:$T$258,MATCH(MOD(INDEX(Capacity!$V$3:$W$258,MATCH(INDEX($J84:$FE84,1,$FJ84),Capacity!$V$3:$V$258,0),2)+JX$9,255),Capacity!$S$3:$S$258,0),2)))</f>
        <v/>
      </c>
      <c r="JY85" t="str">
        <f>IF(JY84="","",IF($FI84="Y",0,INDEX(Capacity!$S$3:$T$258,MATCH(MOD(INDEX(Capacity!$V$3:$W$258,MATCH(INDEX($J84:$FE84,1,$FJ84),Capacity!$V$3:$V$258,0),2)+JY$9,255),Capacity!$S$3:$S$258,0),2)))</f>
        <v/>
      </c>
      <c r="JZ85" t="str">
        <f>IF(JZ84="","",IF($FI84="Y",0,INDEX(Capacity!$S$3:$T$258,MATCH(MOD(INDEX(Capacity!$V$3:$W$258,MATCH(INDEX($J84:$FE84,1,$FJ84),Capacity!$V$3:$V$258,0),2)+JZ$9,255),Capacity!$S$3:$S$258,0),2)))</f>
        <v/>
      </c>
      <c r="KA85" t="str">
        <f>IF(KA84="","",IF($FI84="Y",0,INDEX(Capacity!$S$3:$T$258,MATCH(MOD(INDEX(Capacity!$V$3:$W$258,MATCH(INDEX($J84:$FE84,1,$FJ84),Capacity!$V$3:$V$258,0),2)+KA$9,255),Capacity!$S$3:$S$258,0),2)))</f>
        <v/>
      </c>
      <c r="KB85" t="str">
        <f>IF(KB84="","",IF($FI84="Y",0,INDEX(Capacity!$S$3:$T$258,MATCH(MOD(INDEX(Capacity!$V$3:$W$258,MATCH(INDEX($J84:$FE84,1,$FJ84),Capacity!$V$3:$V$258,0),2)+KB$9,255),Capacity!$S$3:$S$258,0),2)))</f>
        <v/>
      </c>
      <c r="KC85" t="str">
        <f>IF(KC84="","",IF($FI84="Y",0,INDEX(Capacity!$S$3:$T$258,MATCH(MOD(INDEX(Capacity!$V$3:$W$258,MATCH(INDEX($J84:$FE84,1,$FJ84),Capacity!$V$3:$V$258,0),2)+KC$9,255),Capacity!$S$3:$S$258,0),2)))</f>
        <v/>
      </c>
      <c r="KD85" t="str">
        <f>IF(KD84="","",IF($FI84="Y",0,INDEX(Capacity!$S$3:$T$258,MATCH(MOD(INDEX(Capacity!$V$3:$W$258,MATCH(INDEX($J84:$FE84,1,$FJ84),Capacity!$V$3:$V$258,0),2)+KD$9,255),Capacity!$S$3:$S$258,0),2)))</f>
        <v/>
      </c>
      <c r="KE85" t="str">
        <f>IF(KE84="","",IF($FI84="Y",0,INDEX(Capacity!$S$3:$T$258,MATCH(MOD(INDEX(Capacity!$V$3:$W$258,MATCH(INDEX($J84:$FE84,1,$FJ84),Capacity!$V$3:$V$258,0),2)+KE$9,255),Capacity!$S$3:$S$258,0),2)))</f>
        <v/>
      </c>
      <c r="KF85" t="str">
        <f>IF(KF84="","",IF($FI84="Y",0,INDEX(Capacity!$S$3:$T$258,MATCH(MOD(INDEX(Capacity!$V$3:$W$258,MATCH(INDEX($J84:$FE84,1,$FJ84),Capacity!$V$3:$V$258,0),2)+KF$9,255),Capacity!$S$3:$S$258,0),2)))</f>
        <v/>
      </c>
      <c r="KG85" t="str">
        <f>IF(KG84="","",IF($FI84="Y",0,INDEX(Capacity!$S$3:$T$258,MATCH(MOD(INDEX(Capacity!$V$3:$W$258,MATCH(INDEX($J84:$FE84,1,$FJ84),Capacity!$V$3:$V$258,0),2)+KG$9,255),Capacity!$S$3:$S$258,0),2)))</f>
        <v/>
      </c>
      <c r="KH85" t="str">
        <f>IF(KH84="","",IF($FI84="Y",0,INDEX(Capacity!$S$3:$T$258,MATCH(MOD(INDEX(Capacity!$V$3:$W$258,MATCH(INDEX($J84:$FE84,1,$FJ84),Capacity!$V$3:$V$258,0),2)+KH$9,255),Capacity!$S$3:$S$258,0),2)))</f>
        <v/>
      </c>
      <c r="KI85" t="str">
        <f>IF(KI84="","",IF($FI84="Y",0,INDEX(Capacity!$S$3:$T$258,MATCH(MOD(INDEX(Capacity!$V$3:$W$258,MATCH(INDEX($J84:$FE84,1,$FJ84),Capacity!$V$3:$V$258,0),2)+KI$9,255),Capacity!$S$3:$S$258,0),2)))</f>
        <v/>
      </c>
      <c r="KJ85" t="str">
        <f>IF(KJ84="","",IF($FI84="Y",0,INDEX(Capacity!$S$3:$T$258,MATCH(MOD(INDEX(Capacity!$V$3:$W$258,MATCH(INDEX($J84:$FE84,1,$FJ84),Capacity!$V$3:$V$258,0),2)+KJ$9,255),Capacity!$S$3:$S$258,0),2)))</f>
        <v/>
      </c>
      <c r="KK85" t="str">
        <f>IF(KK84="","",IF($FI84="Y",0,INDEX(Capacity!$S$3:$T$258,MATCH(MOD(INDEX(Capacity!$V$3:$W$258,MATCH(INDEX($J84:$FE84,1,$FJ84),Capacity!$V$3:$V$258,0),2)+KK$9,255),Capacity!$S$3:$S$258,0),2)))</f>
        <v/>
      </c>
      <c r="KL85" t="str">
        <f>IF(KL84="","",IF($FI84="Y",0,INDEX(Capacity!$S$3:$T$258,MATCH(MOD(INDEX(Capacity!$V$3:$W$258,MATCH(INDEX($J84:$FE84,1,$FJ84),Capacity!$V$3:$V$258,0),2)+KL$9,255),Capacity!$S$3:$S$258,0),2)))</f>
        <v/>
      </c>
      <c r="KM85" t="str">
        <f>IF(KM84="","",IF($FI84="Y",0,INDEX(Capacity!$S$3:$T$258,MATCH(MOD(INDEX(Capacity!$V$3:$W$258,MATCH(INDEX($J84:$FE84,1,$FJ84),Capacity!$V$3:$V$258,0),2)+KM$9,255),Capacity!$S$3:$S$258,0),2)))</f>
        <v/>
      </c>
      <c r="KN85" t="str">
        <f>IF(KN84="","",IF($FI84="Y",0,INDEX(Capacity!$S$3:$T$258,MATCH(MOD(INDEX(Capacity!$V$3:$W$258,MATCH(INDEX($J84:$FE84,1,$FJ84),Capacity!$V$3:$V$258,0),2)+KN$9,255),Capacity!$S$3:$S$258,0),2)))</f>
        <v/>
      </c>
      <c r="KO85" t="str">
        <f>IF(KO84="","",IF($FI84="Y",0,INDEX(Capacity!$S$3:$T$258,MATCH(MOD(INDEX(Capacity!$V$3:$W$258,MATCH(INDEX($J84:$FE84,1,$FJ84),Capacity!$V$3:$V$258,0),2)+KO$9,255),Capacity!$S$3:$S$258,0),2)))</f>
        <v/>
      </c>
      <c r="KP85" t="str">
        <f>IF(KP84="","",IF($FI84="Y",0,INDEX(Capacity!$S$3:$T$258,MATCH(MOD(INDEX(Capacity!$V$3:$W$258,MATCH(INDEX($J84:$FE84,1,$FJ84),Capacity!$V$3:$V$258,0),2)+KP$9,255),Capacity!$S$3:$S$258,0),2)))</f>
        <v/>
      </c>
      <c r="KQ85" t="str">
        <f>IF(KQ84="","",IF($FI84="Y",0,INDEX(Capacity!$S$3:$T$258,MATCH(MOD(INDEX(Capacity!$V$3:$W$258,MATCH(INDEX($J84:$FE84,1,$FJ84),Capacity!$V$3:$V$258,0),2)+KQ$9,255),Capacity!$S$3:$S$258,0),2)))</f>
        <v/>
      </c>
      <c r="KR85" t="str">
        <f>IF(KR84="","",IF($FI84="Y",0,INDEX(Capacity!$S$3:$T$258,MATCH(MOD(INDEX(Capacity!$V$3:$W$258,MATCH(INDEX($J84:$FE84,1,$FJ84),Capacity!$V$3:$V$258,0),2)+KR$9,255),Capacity!$S$3:$S$258,0),2)))</f>
        <v/>
      </c>
      <c r="KS85" t="str">
        <f>IF(KS84="","",IF($FI84="Y",0,INDEX(Capacity!$S$3:$T$258,MATCH(MOD(INDEX(Capacity!$V$3:$W$258,MATCH(INDEX($J84:$FE84,1,$FJ84),Capacity!$V$3:$V$258,0),2)+KS$9,255),Capacity!$S$3:$S$258,0),2)))</f>
        <v/>
      </c>
      <c r="KT85" t="str">
        <f>IF(KT84="","",IF($FI84="Y",0,INDEX(Capacity!$S$3:$T$258,MATCH(MOD(INDEX(Capacity!$V$3:$W$258,MATCH(INDEX($J84:$FE84,1,$FJ84),Capacity!$V$3:$V$258,0),2)+KT$9,255),Capacity!$S$3:$S$258,0),2)))</f>
        <v/>
      </c>
      <c r="KU85" t="str">
        <f>IF(KU84="","",IF($FI84="Y",0,INDEX(Capacity!$S$3:$T$258,MATCH(MOD(INDEX(Capacity!$V$3:$W$258,MATCH(INDEX($J84:$FE84,1,$FJ84),Capacity!$V$3:$V$258,0),2)+KU$9,255),Capacity!$S$3:$S$258,0),2)))</f>
        <v/>
      </c>
      <c r="KV85" t="str">
        <f>IF(KV84="","",IF($FI84="Y",0,INDEX(Capacity!$S$3:$T$258,MATCH(MOD(INDEX(Capacity!$V$3:$W$258,MATCH(INDEX($J84:$FE84,1,$FJ84),Capacity!$V$3:$V$258,0),2)+KV$9,255),Capacity!$S$3:$S$258,0),2)))</f>
        <v/>
      </c>
      <c r="KW85" t="str">
        <f>IF(KW84="","",IF($FI84="Y",0,INDEX(Capacity!$S$3:$T$258,MATCH(MOD(INDEX(Capacity!$V$3:$W$258,MATCH(INDEX($J84:$FE84,1,$FJ84),Capacity!$V$3:$V$258,0),2)+KW$9,255),Capacity!$S$3:$S$258,0),2)))</f>
        <v/>
      </c>
      <c r="KX85" t="str">
        <f>IF(KX84="","",IF($FI84="Y",0,INDEX(Capacity!$S$3:$T$258,MATCH(MOD(INDEX(Capacity!$V$3:$W$258,MATCH(INDEX($J84:$FE84,1,$FJ84),Capacity!$V$3:$V$258,0),2)+KX$9,255),Capacity!$S$3:$S$258,0),2)))</f>
        <v/>
      </c>
      <c r="KY85" t="str">
        <f>IF(KY84="","",IF($FI84="Y",0,INDEX(Capacity!$S$3:$T$258,MATCH(MOD(INDEX(Capacity!$V$3:$W$258,MATCH(INDEX($J84:$FE84,1,$FJ84),Capacity!$V$3:$V$258,0),2)+KY$9,255),Capacity!$S$3:$S$258,0),2)))</f>
        <v/>
      </c>
      <c r="KZ85" t="str">
        <f>IF(KZ84="","",IF($FI84="Y",0,INDEX(Capacity!$S$3:$T$258,MATCH(MOD(INDEX(Capacity!$V$3:$W$258,MATCH(INDEX($J84:$FE84,1,$FJ84),Capacity!$V$3:$V$258,0),2)+KZ$9,255),Capacity!$S$3:$S$258,0),2)))</f>
        <v/>
      </c>
      <c r="LA85" t="str">
        <f>IF(LA84="","",IF($FI84="Y",0,INDEX(Capacity!$S$3:$T$258,MATCH(MOD(INDEX(Capacity!$V$3:$W$258,MATCH(INDEX($J84:$FE84,1,$FJ84),Capacity!$V$3:$V$258,0),2)+LA$9,255),Capacity!$S$3:$S$258,0),2)))</f>
        <v/>
      </c>
      <c r="LB85" t="str">
        <f>IF(LB84="","",IF($FI84="Y",0,INDEX(Capacity!$S$3:$T$258,MATCH(MOD(INDEX(Capacity!$V$3:$W$258,MATCH(INDEX($J84:$FE84,1,$FJ84),Capacity!$V$3:$V$258,0),2)+LB$9,255),Capacity!$S$3:$S$258,0),2)))</f>
        <v/>
      </c>
      <c r="LC85" t="str">
        <f>IF(LC84="","",IF($FI84="Y",0,INDEX(Capacity!$S$3:$T$258,MATCH(MOD(INDEX(Capacity!$V$3:$W$258,MATCH(INDEX($J84:$FE84,1,$FJ84),Capacity!$V$3:$V$258,0),2)+LC$9,255),Capacity!$S$3:$S$258,0),2)))</f>
        <v/>
      </c>
      <c r="LD85" t="str">
        <f>IF(LD84="","",IF($FI84="Y",0,INDEX(Capacity!$S$3:$T$258,MATCH(MOD(INDEX(Capacity!$V$3:$W$258,MATCH(INDEX($J84:$FE84,1,$FJ84),Capacity!$V$3:$V$258,0),2)+LD$9,255),Capacity!$S$3:$S$258,0),2)))</f>
        <v/>
      </c>
      <c r="LE85" t="str">
        <f>IF(LE84="","",IF($FI84="Y",0,INDEX(Capacity!$S$3:$T$258,MATCH(MOD(INDEX(Capacity!$V$3:$W$258,MATCH(INDEX($J84:$FE84,1,$FJ84),Capacity!$V$3:$V$258,0),2)+LE$9,255),Capacity!$S$3:$S$258,0),2)))</f>
        <v/>
      </c>
      <c r="LF85" t="str">
        <f>IF(LF84="","",IF($FI84="Y",0,INDEX(Capacity!$S$3:$T$258,MATCH(MOD(INDEX(Capacity!$V$3:$W$258,MATCH(INDEX($J84:$FE84,1,$FJ84),Capacity!$V$3:$V$258,0),2)+LF$9,255),Capacity!$S$3:$S$258,0),2)))</f>
        <v/>
      </c>
      <c r="LG85" t="str">
        <f>IF(LG84="","",IF($FI84="Y",0,INDEX(Capacity!$S$3:$T$258,MATCH(MOD(INDEX(Capacity!$V$3:$W$258,MATCH(INDEX($J84:$FE84,1,$FJ84),Capacity!$V$3:$V$258,0),2)+LG$9,255),Capacity!$S$3:$S$258,0),2)))</f>
        <v/>
      </c>
      <c r="LH85" t="str">
        <f>IF(LH84="","",IF($FI84="Y",0,INDEX(Capacity!$S$3:$T$258,MATCH(MOD(INDEX(Capacity!$V$3:$W$258,MATCH(INDEX($J84:$FE84,1,$FJ84),Capacity!$V$3:$V$258,0),2)+LH$9,255),Capacity!$S$3:$S$258,0),2)))</f>
        <v/>
      </c>
    </row>
    <row r="86" spans="9:320" x14ac:dyDescent="0.25">
      <c r="I86" s="7">
        <f t="shared" si="79"/>
        <v>77</v>
      </c>
      <c r="J86" t="str">
        <f t="shared" si="86"/>
        <v/>
      </c>
      <c r="K86" t="str">
        <f t="shared" si="86"/>
        <v/>
      </c>
      <c r="L86" t="str">
        <f t="shared" si="86"/>
        <v/>
      </c>
      <c r="M86" t="str">
        <f t="shared" si="86"/>
        <v/>
      </c>
      <c r="N86" t="str">
        <f t="shared" si="86"/>
        <v/>
      </c>
      <c r="O86" t="str">
        <f t="shared" si="86"/>
        <v/>
      </c>
      <c r="P86" t="str">
        <f t="shared" si="86"/>
        <v/>
      </c>
      <c r="Q86" t="str">
        <f t="shared" si="86"/>
        <v/>
      </c>
      <c r="R86" t="str">
        <f t="shared" si="86"/>
        <v/>
      </c>
      <c r="S86" t="str">
        <f t="shared" si="86"/>
        <v/>
      </c>
      <c r="T86" t="str">
        <f t="shared" si="86"/>
        <v/>
      </c>
      <c r="U86" t="str">
        <f t="shared" si="86"/>
        <v/>
      </c>
      <c r="V86" t="str">
        <f t="shared" si="86"/>
        <v/>
      </c>
      <c r="W86" t="str">
        <f t="shared" si="86"/>
        <v/>
      </c>
      <c r="X86" t="str">
        <f t="shared" si="86"/>
        <v/>
      </c>
      <c r="Y86" t="str">
        <f t="shared" si="85"/>
        <v/>
      </c>
      <c r="Z86" t="str">
        <f t="shared" si="85"/>
        <v/>
      </c>
      <c r="AA86" t="str">
        <f t="shared" si="85"/>
        <v/>
      </c>
      <c r="AB86" t="str">
        <f t="shared" si="85"/>
        <v/>
      </c>
      <c r="AC86" t="str">
        <f t="shared" si="85"/>
        <v/>
      </c>
      <c r="AD86" t="str">
        <f t="shared" si="85"/>
        <v/>
      </c>
      <c r="AE86" t="str">
        <f t="shared" si="85"/>
        <v/>
      </c>
      <c r="AF86" t="str">
        <f t="shared" si="85"/>
        <v/>
      </c>
      <c r="AG86" t="str">
        <f t="shared" si="85"/>
        <v/>
      </c>
      <c r="AH86" t="str">
        <f t="shared" si="85"/>
        <v/>
      </c>
      <c r="AI86" t="str">
        <f t="shared" si="85"/>
        <v/>
      </c>
      <c r="AJ86" t="str">
        <f t="shared" si="85"/>
        <v/>
      </c>
      <c r="AK86" t="str">
        <f t="shared" si="85"/>
        <v/>
      </c>
      <c r="AL86" t="str">
        <f t="shared" si="85"/>
        <v/>
      </c>
      <c r="AM86" t="str">
        <f t="shared" si="85"/>
        <v/>
      </c>
      <c r="AN86" t="str">
        <f t="shared" si="85"/>
        <v/>
      </c>
      <c r="AO86" t="str">
        <f t="shared" si="85"/>
        <v/>
      </c>
      <c r="AP86" t="str">
        <f t="shared" ref="AP86:BE101" si="88">IFERROR(IF(INDEX($FM$10:$LH$118,$I86,$FK86-AP$8+1)="",_xlfn.BITXOR(AP85,0),_xlfn.BITXOR(AP85,INDEX($FM$10:$LH$118,$I86,$FK86-AP$8+1))),"")</f>
        <v/>
      </c>
      <c r="AQ86" t="str">
        <f t="shared" si="88"/>
        <v/>
      </c>
      <c r="AR86" t="str">
        <f t="shared" si="88"/>
        <v/>
      </c>
      <c r="AS86" t="str">
        <f t="shared" si="88"/>
        <v/>
      </c>
      <c r="AT86" t="str">
        <f t="shared" si="88"/>
        <v/>
      </c>
      <c r="AU86" t="str">
        <f t="shared" si="88"/>
        <v/>
      </c>
      <c r="AV86" t="str">
        <f t="shared" si="88"/>
        <v/>
      </c>
      <c r="AW86" t="str">
        <f t="shared" si="88"/>
        <v/>
      </c>
      <c r="AX86" t="str">
        <f t="shared" si="88"/>
        <v/>
      </c>
      <c r="AY86" t="str">
        <f t="shared" si="88"/>
        <v/>
      </c>
      <c r="AZ86" t="str">
        <f t="shared" si="88"/>
        <v/>
      </c>
      <c r="BA86" t="str">
        <f t="shared" si="88"/>
        <v/>
      </c>
      <c r="BB86" t="str">
        <f t="shared" si="88"/>
        <v/>
      </c>
      <c r="BC86" t="str">
        <f t="shared" si="88"/>
        <v/>
      </c>
      <c r="BD86" t="str">
        <f t="shared" si="88"/>
        <v/>
      </c>
      <c r="BE86" t="str">
        <f t="shared" si="88"/>
        <v/>
      </c>
      <c r="BF86" t="str">
        <f t="shared" si="81"/>
        <v/>
      </c>
      <c r="BG86" t="str">
        <f t="shared" si="81"/>
        <v/>
      </c>
      <c r="BH86" t="str">
        <f t="shared" si="81"/>
        <v/>
      </c>
      <c r="BI86" t="str">
        <f t="shared" si="81"/>
        <v/>
      </c>
      <c r="BJ86" t="str">
        <f t="shared" si="81"/>
        <v/>
      </c>
      <c r="BK86" t="str">
        <f t="shared" si="81"/>
        <v/>
      </c>
      <c r="BL86" t="str">
        <f t="shared" si="81"/>
        <v/>
      </c>
      <c r="BM86" t="str">
        <f t="shared" si="81"/>
        <v/>
      </c>
      <c r="BN86" t="str">
        <f t="shared" si="81"/>
        <v/>
      </c>
      <c r="BO86" t="str">
        <f t="shared" si="81"/>
        <v/>
      </c>
      <c r="BP86" t="str">
        <f t="shared" si="81"/>
        <v/>
      </c>
      <c r="BQ86" t="str">
        <f t="shared" si="81"/>
        <v/>
      </c>
      <c r="BR86" t="str">
        <f t="shared" si="81"/>
        <v/>
      </c>
      <c r="BS86" t="str">
        <f t="shared" si="81"/>
        <v/>
      </c>
      <c r="BT86" t="str">
        <f t="shared" si="81"/>
        <v/>
      </c>
      <c r="BU86" t="str">
        <f t="shared" si="75"/>
        <v/>
      </c>
      <c r="BV86" t="str">
        <f t="shared" si="75"/>
        <v/>
      </c>
      <c r="BW86" t="str">
        <f t="shared" si="75"/>
        <v/>
      </c>
      <c r="BX86" t="str">
        <f t="shared" si="75"/>
        <v/>
      </c>
      <c r="BY86" t="str">
        <f t="shared" si="75"/>
        <v/>
      </c>
      <c r="BZ86" t="str">
        <f t="shared" si="75"/>
        <v/>
      </c>
      <c r="CA86" t="str">
        <f t="shared" si="75"/>
        <v/>
      </c>
      <c r="CB86" t="str">
        <f t="shared" si="75"/>
        <v/>
      </c>
      <c r="CC86" t="str">
        <f t="shared" si="75"/>
        <v/>
      </c>
      <c r="CD86" t="str">
        <f t="shared" si="75"/>
        <v/>
      </c>
      <c r="CE86" t="str">
        <f t="shared" si="75"/>
        <v/>
      </c>
      <c r="CF86" t="str">
        <f t="shared" si="75"/>
        <v/>
      </c>
      <c r="CG86" t="str">
        <f t="shared" si="75"/>
        <v/>
      </c>
      <c r="CH86">
        <f t="shared" si="75"/>
        <v>0</v>
      </c>
      <c r="CI86">
        <f t="shared" si="75"/>
        <v>121</v>
      </c>
      <c r="CJ86">
        <f t="shared" si="75"/>
        <v>238</v>
      </c>
      <c r="CK86">
        <f t="shared" si="83"/>
        <v>143</v>
      </c>
      <c r="CL86">
        <f t="shared" si="82"/>
        <v>91</v>
      </c>
      <c r="CM86">
        <f t="shared" si="82"/>
        <v>217</v>
      </c>
      <c r="CN86">
        <f t="shared" si="82"/>
        <v>197</v>
      </c>
      <c r="CO86">
        <f t="shared" si="82"/>
        <v>23</v>
      </c>
      <c r="CP86">
        <f t="shared" si="82"/>
        <v>248</v>
      </c>
      <c r="CQ86">
        <f t="shared" si="82"/>
        <v>204</v>
      </c>
      <c r="CR86">
        <f t="shared" si="82"/>
        <v>96</v>
      </c>
      <c r="CS86">
        <f t="shared" si="82"/>
        <v>0</v>
      </c>
      <c r="CT86">
        <f t="shared" si="82"/>
        <v>0</v>
      </c>
      <c r="CU86">
        <f t="shared" si="82"/>
        <v>0</v>
      </c>
      <c r="CV86">
        <f t="shared" si="82"/>
        <v>0</v>
      </c>
      <c r="CW86">
        <f t="shared" si="82"/>
        <v>0</v>
      </c>
      <c r="CX86">
        <f t="shared" si="82"/>
        <v>0</v>
      </c>
      <c r="CY86">
        <f t="shared" si="82"/>
        <v>0</v>
      </c>
      <c r="CZ86">
        <f t="shared" si="82"/>
        <v>0</v>
      </c>
      <c r="DA86">
        <f t="shared" si="82"/>
        <v>0</v>
      </c>
      <c r="DB86">
        <f t="shared" si="87"/>
        <v>0</v>
      </c>
      <c r="DC86">
        <f t="shared" si="87"/>
        <v>0</v>
      </c>
      <c r="DD86">
        <f t="shared" si="87"/>
        <v>0</v>
      </c>
      <c r="DE86">
        <f t="shared" si="87"/>
        <v>0</v>
      </c>
      <c r="DF86">
        <f t="shared" si="87"/>
        <v>0</v>
      </c>
      <c r="DG86">
        <f t="shared" si="87"/>
        <v>0</v>
      </c>
      <c r="DH86">
        <f t="shared" si="87"/>
        <v>0</v>
      </c>
      <c r="DI86">
        <f t="shared" si="87"/>
        <v>0</v>
      </c>
      <c r="DJ86">
        <f t="shared" si="87"/>
        <v>0</v>
      </c>
      <c r="DK86">
        <f t="shared" si="87"/>
        <v>0</v>
      </c>
      <c r="DL86">
        <f t="shared" si="87"/>
        <v>0</v>
      </c>
      <c r="DM86">
        <f t="shared" si="87"/>
        <v>0</v>
      </c>
      <c r="DN86">
        <f t="shared" si="87"/>
        <v>0</v>
      </c>
      <c r="DO86">
        <f t="shared" si="87"/>
        <v>0</v>
      </c>
      <c r="DP86">
        <f t="shared" si="87"/>
        <v>0</v>
      </c>
      <c r="DQ86">
        <f t="shared" si="84"/>
        <v>0</v>
      </c>
      <c r="DR86">
        <f t="shared" si="84"/>
        <v>0</v>
      </c>
      <c r="DS86">
        <f t="shared" si="84"/>
        <v>0</v>
      </c>
      <c r="DT86">
        <f t="shared" si="84"/>
        <v>0</v>
      </c>
      <c r="DU86">
        <f t="shared" si="84"/>
        <v>0</v>
      </c>
      <c r="DV86">
        <f t="shared" si="84"/>
        <v>0</v>
      </c>
      <c r="DW86">
        <f t="shared" si="84"/>
        <v>0</v>
      </c>
      <c r="DX86">
        <f t="shared" si="84"/>
        <v>0</v>
      </c>
      <c r="DY86">
        <f t="shared" si="76"/>
        <v>0</v>
      </c>
      <c r="DZ86">
        <f t="shared" si="76"/>
        <v>0</v>
      </c>
      <c r="EA86">
        <f t="shared" si="76"/>
        <v>0</v>
      </c>
      <c r="EB86">
        <f t="shared" si="76"/>
        <v>0</v>
      </c>
      <c r="EC86">
        <f t="shared" si="76"/>
        <v>0</v>
      </c>
      <c r="ED86">
        <f t="shared" si="76"/>
        <v>0</v>
      </c>
      <c r="EE86">
        <f t="shared" si="76"/>
        <v>0</v>
      </c>
      <c r="EF86">
        <f t="shared" si="76"/>
        <v>0</v>
      </c>
      <c r="EG86">
        <f t="shared" si="76"/>
        <v>0</v>
      </c>
      <c r="EH86">
        <f t="shared" si="76"/>
        <v>0</v>
      </c>
      <c r="EI86">
        <f t="shared" si="76"/>
        <v>0</v>
      </c>
      <c r="EJ86">
        <f t="shared" si="74"/>
        <v>0</v>
      </c>
      <c r="EK86">
        <f t="shared" si="74"/>
        <v>0</v>
      </c>
      <c r="EL86">
        <f t="shared" si="74"/>
        <v>0</v>
      </c>
      <c r="EM86">
        <f t="shared" si="74"/>
        <v>0</v>
      </c>
      <c r="EN86">
        <f t="shared" si="74"/>
        <v>0</v>
      </c>
      <c r="EO86">
        <f t="shared" si="74"/>
        <v>0</v>
      </c>
      <c r="EP86">
        <f t="shared" si="74"/>
        <v>0</v>
      </c>
      <c r="EQ86">
        <f t="shared" si="74"/>
        <v>0</v>
      </c>
      <c r="ER86">
        <f t="shared" si="74"/>
        <v>0</v>
      </c>
      <c r="ES86">
        <f t="shared" si="74"/>
        <v>0</v>
      </c>
      <c r="ET86">
        <f t="shared" si="74"/>
        <v>0</v>
      </c>
      <c r="EU86">
        <f t="shared" si="74"/>
        <v>0</v>
      </c>
      <c r="EV86">
        <f t="shared" si="74"/>
        <v>0</v>
      </c>
      <c r="EW86">
        <f t="shared" si="73"/>
        <v>0</v>
      </c>
      <c r="EX86">
        <f t="shared" si="73"/>
        <v>0</v>
      </c>
      <c r="EY86">
        <f t="shared" si="73"/>
        <v>0</v>
      </c>
      <c r="EZ86">
        <f t="shared" si="73"/>
        <v>0</v>
      </c>
      <c r="FA86">
        <f t="shared" si="73"/>
        <v>0</v>
      </c>
      <c r="FB86">
        <f t="shared" si="73"/>
        <v>0</v>
      </c>
      <c r="FC86">
        <f t="shared" si="73"/>
        <v>0</v>
      </c>
      <c r="FD86">
        <f t="shared" si="73"/>
        <v>0</v>
      </c>
      <c r="FE86">
        <f t="shared" si="73"/>
        <v>0</v>
      </c>
      <c r="FG86" s="48" t="str">
        <f t="shared" si="80"/>
        <v/>
      </c>
      <c r="FI86" s="1" t="str">
        <f t="shared" si="77"/>
        <v/>
      </c>
      <c r="FJ86">
        <f t="shared" si="78"/>
        <v>78</v>
      </c>
      <c r="FK86">
        <f>FM8-FJ85+1</f>
        <v>-33</v>
      </c>
      <c r="FM86">
        <f>IF(FM85="","",IF($FI85="Y",0,INDEX(Capacity!$S$3:$T$258,MATCH(MOD(INDEX(Capacity!$V$3:$W$258,MATCH(INDEX($J85:$FE85,1,$FJ85),Capacity!$V$3:$V$258,0),2)+FM$9,255),Capacity!$S$3:$S$258,0),2)))</f>
        <v>44</v>
      </c>
      <c r="FN86">
        <f>IF(FN85="","",IF($FI85="Y",0,INDEX(Capacity!$S$3:$T$258,MATCH(MOD(INDEX(Capacity!$V$3:$W$258,MATCH(INDEX($J85:$FE85,1,$FJ85),Capacity!$V$3:$V$258,0),2)+FN$9,255),Capacity!$S$3:$S$258,0),2)))</f>
        <v>203</v>
      </c>
      <c r="FO86">
        <f>IF(FO85="","",IF($FI85="Y",0,INDEX(Capacity!$S$3:$T$258,MATCH(MOD(INDEX(Capacity!$V$3:$W$258,MATCH(INDEX($J85:$FE85,1,$FJ85),Capacity!$V$3:$V$258,0),2)+FO$9,255),Capacity!$S$3:$S$258,0),2)))</f>
        <v>20</v>
      </c>
      <c r="FP86">
        <f>IF(FP85="","",IF($FI85="Y",0,INDEX(Capacity!$S$3:$T$258,MATCH(MOD(INDEX(Capacity!$V$3:$W$258,MATCH(INDEX($J85:$FE85,1,$FJ85),Capacity!$V$3:$V$258,0),2)+FP$9,255),Capacity!$S$3:$S$258,0),2)))</f>
        <v>192</v>
      </c>
      <c r="FQ86">
        <f>IF(FQ85="","",IF($FI85="Y",0,INDEX(Capacity!$S$3:$T$258,MATCH(MOD(INDEX(Capacity!$V$3:$W$258,MATCH(INDEX($J85:$FE85,1,$FJ85),Capacity!$V$3:$V$258,0),2)+FQ$9,255),Capacity!$S$3:$S$258,0),2)))</f>
        <v>159</v>
      </c>
      <c r="FR86">
        <f>IF(FR85="","",IF($FI85="Y",0,INDEX(Capacity!$S$3:$T$258,MATCH(MOD(INDEX(Capacity!$V$3:$W$258,MATCH(INDEX($J85:$FE85,1,$FJ85),Capacity!$V$3:$V$258,0),2)+FR$9,255),Capacity!$S$3:$S$258,0),2)))</f>
        <v>136</v>
      </c>
      <c r="FS86">
        <f>IF(FS85="","",IF($FI85="Y",0,INDEX(Capacity!$S$3:$T$258,MATCH(MOD(INDEX(Capacity!$V$3:$W$258,MATCH(INDEX($J85:$FE85,1,$FJ85),Capacity!$V$3:$V$258,0),2)+FS$9,255),Capacity!$S$3:$S$258,0),2)))</f>
        <v>160</v>
      </c>
      <c r="FT86">
        <f>IF(FT85="","",IF($FI85="Y",0,INDEX(Capacity!$S$3:$T$258,MATCH(MOD(INDEX(Capacity!$V$3:$W$258,MATCH(INDEX($J85:$FE85,1,$FJ85),Capacity!$V$3:$V$258,0),2)+FT$9,255),Capacity!$S$3:$S$258,0),2)))</f>
        <v>140</v>
      </c>
      <c r="FU86">
        <f>IF(FU85="","",IF($FI85="Y",0,INDEX(Capacity!$S$3:$T$258,MATCH(MOD(INDEX(Capacity!$V$3:$W$258,MATCH(INDEX($J85:$FE85,1,$FJ85),Capacity!$V$3:$V$258,0),2)+FU$9,255),Capacity!$S$3:$S$258,0),2)))</f>
        <v>240</v>
      </c>
      <c r="FV86">
        <f>IF(FV85="","",IF($FI85="Y",0,INDEX(Capacity!$S$3:$T$258,MATCH(MOD(INDEX(Capacity!$V$3:$W$258,MATCH(INDEX($J85:$FE85,1,$FJ85),Capacity!$V$3:$V$258,0),2)+FV$9,255),Capacity!$S$3:$S$258,0),2)))</f>
        <v>152</v>
      </c>
      <c r="FW86">
        <f>IF(FW85="","",IF($FI85="Y",0,INDEX(Capacity!$S$3:$T$258,MATCH(MOD(INDEX(Capacity!$V$3:$W$258,MATCH(INDEX($J85:$FE85,1,$FJ85),Capacity!$V$3:$V$258,0),2)+FW$9,255),Capacity!$S$3:$S$258,0),2)))</f>
        <v>96</v>
      </c>
      <c r="FX86" t="str">
        <f>IF(FX85="","",IF($FI85="Y",0,INDEX(Capacity!$S$3:$T$258,MATCH(MOD(INDEX(Capacity!$V$3:$W$258,MATCH(INDEX($J85:$FE85,1,$FJ85),Capacity!$V$3:$V$258,0),2)+FX$9,255),Capacity!$S$3:$S$258,0),2)))</f>
        <v/>
      </c>
      <c r="FY86" t="str">
        <f>IF(FY85="","",IF($FI85="Y",0,INDEX(Capacity!$S$3:$T$258,MATCH(MOD(INDEX(Capacity!$V$3:$W$258,MATCH(INDEX($J85:$FE85,1,$FJ85),Capacity!$V$3:$V$258,0),2)+FY$9,255),Capacity!$S$3:$S$258,0),2)))</f>
        <v/>
      </c>
      <c r="FZ86" t="str">
        <f>IF(FZ85="","",IF($FI85="Y",0,INDEX(Capacity!$S$3:$T$258,MATCH(MOD(INDEX(Capacity!$V$3:$W$258,MATCH(INDEX($J85:$FE85,1,$FJ85),Capacity!$V$3:$V$258,0),2)+FZ$9,255),Capacity!$S$3:$S$258,0),2)))</f>
        <v/>
      </c>
      <c r="GA86" t="str">
        <f>IF(GA85="","",IF($FI85="Y",0,INDEX(Capacity!$S$3:$T$258,MATCH(MOD(INDEX(Capacity!$V$3:$W$258,MATCH(INDEX($J85:$FE85,1,$FJ85),Capacity!$V$3:$V$258,0),2)+GA$9,255),Capacity!$S$3:$S$258,0),2)))</f>
        <v/>
      </c>
      <c r="GB86" t="str">
        <f>IF(GB85="","",IF($FI85="Y",0,INDEX(Capacity!$S$3:$T$258,MATCH(MOD(INDEX(Capacity!$V$3:$W$258,MATCH(INDEX($J85:$FE85,1,$FJ85),Capacity!$V$3:$V$258,0),2)+GB$9,255),Capacity!$S$3:$S$258,0),2)))</f>
        <v/>
      </c>
      <c r="GC86" t="str">
        <f>IF(GC85="","",IF($FI85="Y",0,INDEX(Capacity!$S$3:$T$258,MATCH(MOD(INDEX(Capacity!$V$3:$W$258,MATCH(INDEX($J85:$FE85,1,$FJ85),Capacity!$V$3:$V$258,0),2)+GC$9,255),Capacity!$S$3:$S$258,0),2)))</f>
        <v/>
      </c>
      <c r="GD86" t="str">
        <f>IF(GD85="","",IF($FI85="Y",0,INDEX(Capacity!$S$3:$T$258,MATCH(MOD(INDEX(Capacity!$V$3:$W$258,MATCH(INDEX($J85:$FE85,1,$FJ85),Capacity!$V$3:$V$258,0),2)+GD$9,255),Capacity!$S$3:$S$258,0),2)))</f>
        <v/>
      </c>
      <c r="GE86" t="str">
        <f>IF(GE85="","",IF($FI85="Y",0,INDEX(Capacity!$S$3:$T$258,MATCH(MOD(INDEX(Capacity!$V$3:$W$258,MATCH(INDEX($J85:$FE85,1,$FJ85),Capacity!$V$3:$V$258,0),2)+GE$9,255),Capacity!$S$3:$S$258,0),2)))</f>
        <v/>
      </c>
      <c r="GF86" t="str">
        <f>IF(GF85="","",IF($FI85="Y",0,INDEX(Capacity!$S$3:$T$258,MATCH(MOD(INDEX(Capacity!$V$3:$W$258,MATCH(INDEX($J85:$FE85,1,$FJ85),Capacity!$V$3:$V$258,0),2)+GF$9,255),Capacity!$S$3:$S$258,0),2)))</f>
        <v/>
      </c>
      <c r="GG86" t="str">
        <f>IF(GG85="","",IF($FI85="Y",0,INDEX(Capacity!$S$3:$T$258,MATCH(MOD(INDEX(Capacity!$V$3:$W$258,MATCH(INDEX($J85:$FE85,1,$FJ85),Capacity!$V$3:$V$258,0),2)+GG$9,255),Capacity!$S$3:$S$258,0),2)))</f>
        <v/>
      </c>
      <c r="GH86" t="str">
        <f>IF(GH85="","",IF($FI85="Y",0,INDEX(Capacity!$S$3:$T$258,MATCH(MOD(INDEX(Capacity!$V$3:$W$258,MATCH(INDEX($J85:$FE85,1,$FJ85),Capacity!$V$3:$V$258,0),2)+GH$9,255),Capacity!$S$3:$S$258,0),2)))</f>
        <v/>
      </c>
      <c r="GI86" t="str">
        <f>IF(GI85="","",IF($FI85="Y",0,INDEX(Capacity!$S$3:$T$258,MATCH(MOD(INDEX(Capacity!$V$3:$W$258,MATCH(INDEX($J85:$FE85,1,$FJ85),Capacity!$V$3:$V$258,0),2)+GI$9,255),Capacity!$S$3:$S$258,0),2)))</f>
        <v/>
      </c>
      <c r="GJ86" t="str">
        <f>IF(GJ85="","",IF($FI85="Y",0,INDEX(Capacity!$S$3:$T$258,MATCH(MOD(INDEX(Capacity!$V$3:$W$258,MATCH(INDEX($J85:$FE85,1,$FJ85),Capacity!$V$3:$V$258,0),2)+GJ$9,255),Capacity!$S$3:$S$258,0),2)))</f>
        <v/>
      </c>
      <c r="GK86" t="str">
        <f>IF(GK85="","",IF($FI85="Y",0,INDEX(Capacity!$S$3:$T$258,MATCH(MOD(INDEX(Capacity!$V$3:$W$258,MATCH(INDEX($J85:$FE85,1,$FJ85),Capacity!$V$3:$V$258,0),2)+GK$9,255),Capacity!$S$3:$S$258,0),2)))</f>
        <v/>
      </c>
      <c r="GL86" t="str">
        <f>IF(GL85="","",IF($FI85="Y",0,INDEX(Capacity!$S$3:$T$258,MATCH(MOD(INDEX(Capacity!$V$3:$W$258,MATCH(INDEX($J85:$FE85,1,$FJ85),Capacity!$V$3:$V$258,0),2)+GL$9,255),Capacity!$S$3:$S$258,0),2)))</f>
        <v/>
      </c>
      <c r="GM86" t="str">
        <f>IF(GM85="","",IF($FI85="Y",0,INDEX(Capacity!$S$3:$T$258,MATCH(MOD(INDEX(Capacity!$V$3:$W$258,MATCH(INDEX($J85:$FE85,1,$FJ85),Capacity!$V$3:$V$258,0),2)+GM$9,255),Capacity!$S$3:$S$258,0),2)))</f>
        <v/>
      </c>
      <c r="GN86" t="str">
        <f>IF(GN85="","",IF($FI85="Y",0,INDEX(Capacity!$S$3:$T$258,MATCH(MOD(INDEX(Capacity!$V$3:$W$258,MATCH(INDEX($J85:$FE85,1,$FJ85),Capacity!$V$3:$V$258,0),2)+GN$9,255),Capacity!$S$3:$S$258,0),2)))</f>
        <v/>
      </c>
      <c r="GO86" t="str">
        <f>IF(GO85="","",IF($FI85="Y",0,INDEX(Capacity!$S$3:$T$258,MATCH(MOD(INDEX(Capacity!$V$3:$W$258,MATCH(INDEX($J85:$FE85,1,$FJ85),Capacity!$V$3:$V$258,0),2)+GO$9,255),Capacity!$S$3:$S$258,0),2)))</f>
        <v/>
      </c>
      <c r="GP86" t="str">
        <f>IF(GP85="","",IF($FI85="Y",0,INDEX(Capacity!$S$3:$T$258,MATCH(MOD(INDEX(Capacity!$V$3:$W$258,MATCH(INDEX($J85:$FE85,1,$FJ85),Capacity!$V$3:$V$258,0),2)+GP$9,255),Capacity!$S$3:$S$258,0),2)))</f>
        <v/>
      </c>
      <c r="GQ86" t="str">
        <f>IF(GQ85="","",IF($FI85="Y",0,INDEX(Capacity!$S$3:$T$258,MATCH(MOD(INDEX(Capacity!$V$3:$W$258,MATCH(INDEX($J85:$FE85,1,$FJ85),Capacity!$V$3:$V$258,0),2)+GQ$9,255),Capacity!$S$3:$S$258,0),2)))</f>
        <v/>
      </c>
      <c r="GR86" t="str">
        <f>IF(GR85="","",IF($FI85="Y",0,INDEX(Capacity!$S$3:$T$258,MATCH(MOD(INDEX(Capacity!$V$3:$W$258,MATCH(INDEX($J85:$FE85,1,$FJ85),Capacity!$V$3:$V$258,0),2)+GR$9,255),Capacity!$S$3:$S$258,0),2)))</f>
        <v/>
      </c>
      <c r="GS86" t="str">
        <f>IF(GS85="","",IF($FI85="Y",0,INDEX(Capacity!$S$3:$T$258,MATCH(MOD(INDEX(Capacity!$V$3:$W$258,MATCH(INDEX($J85:$FE85,1,$FJ85),Capacity!$V$3:$V$258,0),2)+GS$9,255),Capacity!$S$3:$S$258,0),2)))</f>
        <v/>
      </c>
      <c r="GT86" t="str">
        <f>IF(GT85="","",IF($FI85="Y",0,INDEX(Capacity!$S$3:$T$258,MATCH(MOD(INDEX(Capacity!$V$3:$W$258,MATCH(INDEX($J85:$FE85,1,$FJ85),Capacity!$V$3:$V$258,0),2)+GT$9,255),Capacity!$S$3:$S$258,0),2)))</f>
        <v/>
      </c>
      <c r="GU86" t="str">
        <f>IF(GU85="","",IF($FI85="Y",0,INDEX(Capacity!$S$3:$T$258,MATCH(MOD(INDEX(Capacity!$V$3:$W$258,MATCH(INDEX($J85:$FE85,1,$FJ85),Capacity!$V$3:$V$258,0),2)+GU$9,255),Capacity!$S$3:$S$258,0),2)))</f>
        <v/>
      </c>
      <c r="GV86" t="str">
        <f>IF(GV85="","",IF($FI85="Y",0,INDEX(Capacity!$S$3:$T$258,MATCH(MOD(INDEX(Capacity!$V$3:$W$258,MATCH(INDEX($J85:$FE85,1,$FJ85),Capacity!$V$3:$V$258,0),2)+GV$9,255),Capacity!$S$3:$S$258,0),2)))</f>
        <v/>
      </c>
      <c r="GW86" t="str">
        <f>IF(GW85="","",IF($FI85="Y",0,INDEX(Capacity!$S$3:$T$258,MATCH(MOD(INDEX(Capacity!$V$3:$W$258,MATCH(INDEX($J85:$FE85,1,$FJ85),Capacity!$V$3:$V$258,0),2)+GW$9,255),Capacity!$S$3:$S$258,0),2)))</f>
        <v/>
      </c>
      <c r="GX86" t="str">
        <f>IF(GX85="","",IF($FI85="Y",0,INDEX(Capacity!$S$3:$T$258,MATCH(MOD(INDEX(Capacity!$V$3:$W$258,MATCH(INDEX($J85:$FE85,1,$FJ85),Capacity!$V$3:$V$258,0),2)+GX$9,255),Capacity!$S$3:$S$258,0),2)))</f>
        <v/>
      </c>
      <c r="GY86" t="str">
        <f>IF(GY85="","",IF($FI85="Y",0,INDEX(Capacity!$S$3:$T$258,MATCH(MOD(INDEX(Capacity!$V$3:$W$258,MATCH(INDEX($J85:$FE85,1,$FJ85),Capacity!$V$3:$V$258,0),2)+GY$9,255),Capacity!$S$3:$S$258,0),2)))</f>
        <v/>
      </c>
      <c r="GZ86" t="str">
        <f>IF(GZ85="","",IF($FI85="Y",0,INDEX(Capacity!$S$3:$T$258,MATCH(MOD(INDEX(Capacity!$V$3:$W$258,MATCH(INDEX($J85:$FE85,1,$FJ85),Capacity!$V$3:$V$258,0),2)+GZ$9,255),Capacity!$S$3:$S$258,0),2)))</f>
        <v/>
      </c>
      <c r="HA86" t="str">
        <f>IF(HA85="","",IF($FI85="Y",0,INDEX(Capacity!$S$3:$T$258,MATCH(MOD(INDEX(Capacity!$V$3:$W$258,MATCH(INDEX($J85:$FE85,1,$FJ85),Capacity!$V$3:$V$258,0),2)+HA$9,255),Capacity!$S$3:$S$258,0),2)))</f>
        <v/>
      </c>
      <c r="HB86" t="str">
        <f>IF(HB85="","",IF($FI85="Y",0,INDEX(Capacity!$S$3:$T$258,MATCH(MOD(INDEX(Capacity!$V$3:$W$258,MATCH(INDEX($J85:$FE85,1,$FJ85),Capacity!$V$3:$V$258,0),2)+HB$9,255),Capacity!$S$3:$S$258,0),2)))</f>
        <v/>
      </c>
      <c r="HC86" t="str">
        <f>IF(HC85="","",IF($FI85="Y",0,INDEX(Capacity!$S$3:$T$258,MATCH(MOD(INDEX(Capacity!$V$3:$W$258,MATCH(INDEX($J85:$FE85,1,$FJ85),Capacity!$V$3:$V$258,0),2)+HC$9,255),Capacity!$S$3:$S$258,0),2)))</f>
        <v/>
      </c>
      <c r="HD86" t="str">
        <f>IF(HD85="","",IF($FI85="Y",0,INDEX(Capacity!$S$3:$T$258,MATCH(MOD(INDEX(Capacity!$V$3:$W$258,MATCH(INDEX($J85:$FE85,1,$FJ85),Capacity!$V$3:$V$258,0),2)+HD$9,255),Capacity!$S$3:$S$258,0),2)))</f>
        <v/>
      </c>
      <c r="HE86" t="str">
        <f>IF(HE85="","",IF($FI85="Y",0,INDEX(Capacity!$S$3:$T$258,MATCH(MOD(INDEX(Capacity!$V$3:$W$258,MATCH(INDEX($J85:$FE85,1,$FJ85),Capacity!$V$3:$V$258,0),2)+HE$9,255),Capacity!$S$3:$S$258,0),2)))</f>
        <v/>
      </c>
      <c r="HF86" t="str">
        <f>IF(HF85="","",IF($FI85="Y",0,INDEX(Capacity!$S$3:$T$258,MATCH(MOD(INDEX(Capacity!$V$3:$W$258,MATCH(INDEX($J85:$FE85,1,$FJ85),Capacity!$V$3:$V$258,0),2)+HF$9,255),Capacity!$S$3:$S$258,0),2)))</f>
        <v/>
      </c>
      <c r="HG86" t="str">
        <f>IF(HG85="","",IF($FI85="Y",0,INDEX(Capacity!$S$3:$T$258,MATCH(MOD(INDEX(Capacity!$V$3:$W$258,MATCH(INDEX($J85:$FE85,1,$FJ85),Capacity!$V$3:$V$258,0),2)+HG$9,255),Capacity!$S$3:$S$258,0),2)))</f>
        <v/>
      </c>
      <c r="HH86" t="str">
        <f>IF(HH85="","",IF($FI85="Y",0,INDEX(Capacity!$S$3:$T$258,MATCH(MOD(INDEX(Capacity!$V$3:$W$258,MATCH(INDEX($J85:$FE85,1,$FJ85),Capacity!$V$3:$V$258,0),2)+HH$9,255),Capacity!$S$3:$S$258,0),2)))</f>
        <v/>
      </c>
      <c r="HI86" t="str">
        <f>IF(HI85="","",IF($FI85="Y",0,INDEX(Capacity!$S$3:$T$258,MATCH(MOD(INDEX(Capacity!$V$3:$W$258,MATCH(INDEX($J85:$FE85,1,$FJ85),Capacity!$V$3:$V$258,0),2)+HI$9,255),Capacity!$S$3:$S$258,0),2)))</f>
        <v/>
      </c>
      <c r="HJ86" t="str">
        <f>IF(HJ85="","",IF($FI85="Y",0,INDEX(Capacity!$S$3:$T$258,MATCH(MOD(INDEX(Capacity!$V$3:$W$258,MATCH(INDEX($J85:$FE85,1,$FJ85),Capacity!$V$3:$V$258,0),2)+HJ$9,255),Capacity!$S$3:$S$258,0),2)))</f>
        <v/>
      </c>
      <c r="HK86" t="str">
        <f>IF(HK85="","",IF($FI85="Y",0,INDEX(Capacity!$S$3:$T$258,MATCH(MOD(INDEX(Capacity!$V$3:$W$258,MATCH(INDEX($J85:$FE85,1,$FJ85),Capacity!$V$3:$V$258,0),2)+HK$9,255),Capacity!$S$3:$S$258,0),2)))</f>
        <v/>
      </c>
      <c r="HL86" t="str">
        <f>IF(HL85="","",IF($FI85="Y",0,INDEX(Capacity!$S$3:$T$258,MATCH(MOD(INDEX(Capacity!$V$3:$W$258,MATCH(INDEX($J85:$FE85,1,$FJ85),Capacity!$V$3:$V$258,0),2)+HL$9,255),Capacity!$S$3:$S$258,0),2)))</f>
        <v/>
      </c>
      <c r="HM86" t="str">
        <f>IF(HM85="","",IF($FI85="Y",0,INDEX(Capacity!$S$3:$T$258,MATCH(MOD(INDEX(Capacity!$V$3:$W$258,MATCH(INDEX($J85:$FE85,1,$FJ85),Capacity!$V$3:$V$258,0),2)+HM$9,255),Capacity!$S$3:$S$258,0),2)))</f>
        <v/>
      </c>
      <c r="HN86" t="str">
        <f>IF(HN85="","",IF($FI85="Y",0,INDEX(Capacity!$S$3:$T$258,MATCH(MOD(INDEX(Capacity!$V$3:$W$258,MATCH(INDEX($J85:$FE85,1,$FJ85),Capacity!$V$3:$V$258,0),2)+HN$9,255),Capacity!$S$3:$S$258,0),2)))</f>
        <v/>
      </c>
      <c r="HO86" t="str">
        <f>IF(HO85="","",IF($FI85="Y",0,INDEX(Capacity!$S$3:$T$258,MATCH(MOD(INDEX(Capacity!$V$3:$W$258,MATCH(INDEX($J85:$FE85,1,$FJ85),Capacity!$V$3:$V$258,0),2)+HO$9,255),Capacity!$S$3:$S$258,0),2)))</f>
        <v/>
      </c>
      <c r="HP86" t="str">
        <f>IF(HP85="","",IF($FI85="Y",0,INDEX(Capacity!$S$3:$T$258,MATCH(MOD(INDEX(Capacity!$V$3:$W$258,MATCH(INDEX($J85:$FE85,1,$FJ85),Capacity!$V$3:$V$258,0),2)+HP$9,255),Capacity!$S$3:$S$258,0),2)))</f>
        <v/>
      </c>
      <c r="HQ86" t="str">
        <f>IF(HQ85="","",IF($FI85="Y",0,INDEX(Capacity!$S$3:$T$258,MATCH(MOD(INDEX(Capacity!$V$3:$W$258,MATCH(INDEX($J85:$FE85,1,$FJ85),Capacity!$V$3:$V$258,0),2)+HQ$9,255),Capacity!$S$3:$S$258,0),2)))</f>
        <v/>
      </c>
      <c r="HR86" t="str">
        <f>IF(HR85="","",IF($FI85="Y",0,INDEX(Capacity!$S$3:$T$258,MATCH(MOD(INDEX(Capacity!$V$3:$W$258,MATCH(INDEX($J85:$FE85,1,$FJ85),Capacity!$V$3:$V$258,0),2)+HR$9,255),Capacity!$S$3:$S$258,0),2)))</f>
        <v/>
      </c>
      <c r="HS86" t="str">
        <f>IF(HS85="","",IF($FI85="Y",0,INDEX(Capacity!$S$3:$T$258,MATCH(MOD(INDEX(Capacity!$V$3:$W$258,MATCH(INDEX($J85:$FE85,1,$FJ85),Capacity!$V$3:$V$258,0),2)+HS$9,255),Capacity!$S$3:$S$258,0),2)))</f>
        <v/>
      </c>
      <c r="HT86" t="str">
        <f>IF(HT85="","",IF($FI85="Y",0,INDEX(Capacity!$S$3:$T$258,MATCH(MOD(INDEX(Capacity!$V$3:$W$258,MATCH(INDEX($J85:$FE85,1,$FJ85),Capacity!$V$3:$V$258,0),2)+HT$9,255),Capacity!$S$3:$S$258,0),2)))</f>
        <v/>
      </c>
      <c r="HU86" t="str">
        <f>IF(HU85="","",IF($FI85="Y",0,INDEX(Capacity!$S$3:$T$258,MATCH(MOD(INDEX(Capacity!$V$3:$W$258,MATCH(INDEX($J85:$FE85,1,$FJ85),Capacity!$V$3:$V$258,0),2)+HU$9,255),Capacity!$S$3:$S$258,0),2)))</f>
        <v/>
      </c>
      <c r="HV86" t="str">
        <f>IF(HV85="","",IF($FI85="Y",0,INDEX(Capacity!$S$3:$T$258,MATCH(MOD(INDEX(Capacity!$V$3:$W$258,MATCH(INDEX($J85:$FE85,1,$FJ85),Capacity!$V$3:$V$258,0),2)+HV$9,255),Capacity!$S$3:$S$258,0),2)))</f>
        <v/>
      </c>
      <c r="HW86" t="str">
        <f>IF(HW85="","",IF($FI85="Y",0,INDEX(Capacity!$S$3:$T$258,MATCH(MOD(INDEX(Capacity!$V$3:$W$258,MATCH(INDEX($J85:$FE85,1,$FJ85),Capacity!$V$3:$V$258,0),2)+HW$9,255),Capacity!$S$3:$S$258,0),2)))</f>
        <v/>
      </c>
      <c r="HX86" t="str">
        <f>IF(HX85="","",IF($FI85="Y",0,INDEX(Capacity!$S$3:$T$258,MATCH(MOD(INDEX(Capacity!$V$3:$W$258,MATCH(INDEX($J85:$FE85,1,$FJ85),Capacity!$V$3:$V$258,0),2)+HX$9,255),Capacity!$S$3:$S$258,0),2)))</f>
        <v/>
      </c>
      <c r="HY86" t="str">
        <f>IF(HY85="","",IF($FI85="Y",0,INDEX(Capacity!$S$3:$T$258,MATCH(MOD(INDEX(Capacity!$V$3:$W$258,MATCH(INDEX($J85:$FE85,1,$FJ85),Capacity!$V$3:$V$258,0),2)+HY$9,255),Capacity!$S$3:$S$258,0),2)))</f>
        <v/>
      </c>
      <c r="HZ86" t="str">
        <f>IF(HZ85="","",IF($FI85="Y",0,INDEX(Capacity!$S$3:$T$258,MATCH(MOD(INDEX(Capacity!$V$3:$W$258,MATCH(INDEX($J85:$FE85,1,$FJ85),Capacity!$V$3:$V$258,0),2)+HZ$9,255),Capacity!$S$3:$S$258,0),2)))</f>
        <v/>
      </c>
      <c r="IA86" t="str">
        <f>IF(IA85="","",IF($FI85="Y",0,INDEX(Capacity!$S$3:$T$258,MATCH(MOD(INDEX(Capacity!$V$3:$W$258,MATCH(INDEX($J85:$FE85,1,$FJ85),Capacity!$V$3:$V$258,0),2)+IA$9,255),Capacity!$S$3:$S$258,0),2)))</f>
        <v/>
      </c>
      <c r="IB86" t="str">
        <f>IF(IB85="","",IF($FI85="Y",0,INDEX(Capacity!$S$3:$T$258,MATCH(MOD(INDEX(Capacity!$V$3:$W$258,MATCH(INDEX($J85:$FE85,1,$FJ85),Capacity!$V$3:$V$258,0),2)+IB$9,255),Capacity!$S$3:$S$258,0),2)))</f>
        <v/>
      </c>
      <c r="IC86" t="str">
        <f>IF(IC85="","",IF($FI85="Y",0,INDEX(Capacity!$S$3:$T$258,MATCH(MOD(INDEX(Capacity!$V$3:$W$258,MATCH(INDEX($J85:$FE85,1,$FJ85),Capacity!$V$3:$V$258,0),2)+IC$9,255),Capacity!$S$3:$S$258,0),2)))</f>
        <v/>
      </c>
      <c r="ID86" t="str">
        <f>IF(ID85="","",IF($FI85="Y",0,INDEX(Capacity!$S$3:$T$258,MATCH(MOD(INDEX(Capacity!$V$3:$W$258,MATCH(INDEX($J85:$FE85,1,$FJ85),Capacity!$V$3:$V$258,0),2)+ID$9,255),Capacity!$S$3:$S$258,0),2)))</f>
        <v/>
      </c>
      <c r="IE86" t="str">
        <f>IF(IE85="","",IF($FI85="Y",0,INDEX(Capacity!$S$3:$T$258,MATCH(MOD(INDEX(Capacity!$V$3:$W$258,MATCH(INDEX($J85:$FE85,1,$FJ85),Capacity!$V$3:$V$258,0),2)+IE$9,255),Capacity!$S$3:$S$258,0),2)))</f>
        <v/>
      </c>
      <c r="IF86" t="str">
        <f>IF(IF85="","",IF($FI85="Y",0,INDEX(Capacity!$S$3:$T$258,MATCH(MOD(INDEX(Capacity!$V$3:$W$258,MATCH(INDEX($J85:$FE85,1,$FJ85),Capacity!$V$3:$V$258,0),2)+IF$9,255),Capacity!$S$3:$S$258,0),2)))</f>
        <v/>
      </c>
      <c r="IG86" t="str">
        <f>IF(IG85="","",IF($FI85="Y",0,INDEX(Capacity!$S$3:$T$258,MATCH(MOD(INDEX(Capacity!$V$3:$W$258,MATCH(INDEX($J85:$FE85,1,$FJ85),Capacity!$V$3:$V$258,0),2)+IG$9,255),Capacity!$S$3:$S$258,0),2)))</f>
        <v/>
      </c>
      <c r="IH86" t="str">
        <f>IF(IH85="","",IF($FI85="Y",0,INDEX(Capacity!$S$3:$T$258,MATCH(MOD(INDEX(Capacity!$V$3:$W$258,MATCH(INDEX($J85:$FE85,1,$FJ85),Capacity!$V$3:$V$258,0),2)+IH$9,255),Capacity!$S$3:$S$258,0),2)))</f>
        <v/>
      </c>
      <c r="II86" t="str">
        <f>IF(II85="","",IF($FI85="Y",0,INDEX(Capacity!$S$3:$T$258,MATCH(MOD(INDEX(Capacity!$V$3:$W$258,MATCH(INDEX($J85:$FE85,1,$FJ85),Capacity!$V$3:$V$258,0),2)+II$9,255),Capacity!$S$3:$S$258,0),2)))</f>
        <v/>
      </c>
      <c r="IJ86" t="str">
        <f>IF(IJ85="","",IF($FI85="Y",0,INDEX(Capacity!$S$3:$T$258,MATCH(MOD(INDEX(Capacity!$V$3:$W$258,MATCH(INDEX($J85:$FE85,1,$FJ85),Capacity!$V$3:$V$258,0),2)+IJ$9,255),Capacity!$S$3:$S$258,0),2)))</f>
        <v/>
      </c>
      <c r="IK86" t="str">
        <f>IF(IK85="","",IF($FI85="Y",0,INDEX(Capacity!$S$3:$T$258,MATCH(MOD(INDEX(Capacity!$V$3:$W$258,MATCH(INDEX($J85:$FE85,1,$FJ85),Capacity!$V$3:$V$258,0),2)+IK$9,255),Capacity!$S$3:$S$258,0),2)))</f>
        <v/>
      </c>
      <c r="IL86" t="str">
        <f>IF(IL85="","",IF($FI85="Y",0,INDEX(Capacity!$S$3:$T$258,MATCH(MOD(INDEX(Capacity!$V$3:$W$258,MATCH(INDEX($J85:$FE85,1,$FJ85),Capacity!$V$3:$V$258,0),2)+IL$9,255),Capacity!$S$3:$S$258,0),2)))</f>
        <v/>
      </c>
      <c r="IM86" t="str">
        <f>IF(IM85="","",IF($FI85="Y",0,INDEX(Capacity!$S$3:$T$258,MATCH(MOD(INDEX(Capacity!$V$3:$W$258,MATCH(INDEX($J85:$FE85,1,$FJ85),Capacity!$V$3:$V$258,0),2)+IM$9,255),Capacity!$S$3:$S$258,0),2)))</f>
        <v/>
      </c>
      <c r="IN86" t="str">
        <f>IF(IN85="","",IF($FI85="Y",0,INDEX(Capacity!$S$3:$T$258,MATCH(MOD(INDEX(Capacity!$V$3:$W$258,MATCH(INDEX($J85:$FE85,1,$FJ85),Capacity!$V$3:$V$258,0),2)+IN$9,255),Capacity!$S$3:$S$258,0),2)))</f>
        <v/>
      </c>
      <c r="IO86" t="str">
        <f>IF(IO85="","",IF($FI85="Y",0,INDEX(Capacity!$S$3:$T$258,MATCH(MOD(INDEX(Capacity!$V$3:$W$258,MATCH(INDEX($J85:$FE85,1,$FJ85),Capacity!$V$3:$V$258,0),2)+IO$9,255),Capacity!$S$3:$S$258,0),2)))</f>
        <v/>
      </c>
      <c r="IP86" t="str">
        <f>IF(IP85="","",IF($FI85="Y",0,INDEX(Capacity!$S$3:$T$258,MATCH(MOD(INDEX(Capacity!$V$3:$W$258,MATCH(INDEX($J85:$FE85,1,$FJ85),Capacity!$V$3:$V$258,0),2)+IP$9,255),Capacity!$S$3:$S$258,0),2)))</f>
        <v/>
      </c>
      <c r="IQ86" t="str">
        <f>IF(IQ85="","",IF($FI85="Y",0,INDEX(Capacity!$S$3:$T$258,MATCH(MOD(INDEX(Capacity!$V$3:$W$258,MATCH(INDEX($J85:$FE85,1,$FJ85),Capacity!$V$3:$V$258,0),2)+IQ$9,255),Capacity!$S$3:$S$258,0),2)))</f>
        <v/>
      </c>
      <c r="IR86" t="str">
        <f>IF(IR85="","",IF($FI85="Y",0,INDEX(Capacity!$S$3:$T$258,MATCH(MOD(INDEX(Capacity!$V$3:$W$258,MATCH(INDEX($J85:$FE85,1,$FJ85),Capacity!$V$3:$V$258,0),2)+IR$9,255),Capacity!$S$3:$S$258,0),2)))</f>
        <v/>
      </c>
      <c r="IS86" t="str">
        <f>IF(IS85="","",IF($FI85="Y",0,INDEX(Capacity!$S$3:$T$258,MATCH(MOD(INDEX(Capacity!$V$3:$W$258,MATCH(INDEX($J85:$FE85,1,$FJ85),Capacity!$V$3:$V$258,0),2)+IS$9,255),Capacity!$S$3:$S$258,0),2)))</f>
        <v/>
      </c>
      <c r="IT86" t="str">
        <f>IF(IT85="","",IF($FI85="Y",0,INDEX(Capacity!$S$3:$T$258,MATCH(MOD(INDEX(Capacity!$V$3:$W$258,MATCH(INDEX($J85:$FE85,1,$FJ85),Capacity!$V$3:$V$258,0),2)+IT$9,255),Capacity!$S$3:$S$258,0),2)))</f>
        <v/>
      </c>
      <c r="IU86" t="str">
        <f>IF(IU85="","",IF($FI85="Y",0,INDEX(Capacity!$S$3:$T$258,MATCH(MOD(INDEX(Capacity!$V$3:$W$258,MATCH(INDEX($J85:$FE85,1,$FJ85),Capacity!$V$3:$V$258,0),2)+IU$9,255),Capacity!$S$3:$S$258,0),2)))</f>
        <v/>
      </c>
      <c r="IV86" t="str">
        <f>IF(IV85="","",IF($FI85="Y",0,INDEX(Capacity!$S$3:$T$258,MATCH(MOD(INDEX(Capacity!$V$3:$W$258,MATCH(INDEX($J85:$FE85,1,$FJ85),Capacity!$V$3:$V$258,0),2)+IV$9,255),Capacity!$S$3:$S$258,0),2)))</f>
        <v/>
      </c>
      <c r="IW86" t="str">
        <f>IF(IW85="","",IF($FI85="Y",0,INDEX(Capacity!$S$3:$T$258,MATCH(MOD(INDEX(Capacity!$V$3:$W$258,MATCH(INDEX($J85:$FE85,1,$FJ85),Capacity!$V$3:$V$258,0),2)+IW$9,255),Capacity!$S$3:$S$258,0),2)))</f>
        <v/>
      </c>
      <c r="IX86" t="str">
        <f>IF(IX85="","",IF($FI85="Y",0,INDEX(Capacity!$S$3:$T$258,MATCH(MOD(INDEX(Capacity!$V$3:$W$258,MATCH(INDEX($J85:$FE85,1,$FJ85),Capacity!$V$3:$V$258,0),2)+IX$9,255),Capacity!$S$3:$S$258,0),2)))</f>
        <v/>
      </c>
      <c r="IY86" t="str">
        <f>IF(IY85="","",IF($FI85="Y",0,INDEX(Capacity!$S$3:$T$258,MATCH(MOD(INDEX(Capacity!$V$3:$W$258,MATCH(INDEX($J85:$FE85,1,$FJ85),Capacity!$V$3:$V$258,0),2)+IY$9,255),Capacity!$S$3:$S$258,0),2)))</f>
        <v/>
      </c>
      <c r="IZ86" t="str">
        <f>IF(IZ85="","",IF($FI85="Y",0,INDEX(Capacity!$S$3:$T$258,MATCH(MOD(INDEX(Capacity!$V$3:$W$258,MATCH(INDEX($J85:$FE85,1,$FJ85),Capacity!$V$3:$V$258,0),2)+IZ$9,255),Capacity!$S$3:$S$258,0),2)))</f>
        <v/>
      </c>
      <c r="JA86" t="str">
        <f>IF(JA85="","",IF($FI85="Y",0,INDEX(Capacity!$S$3:$T$258,MATCH(MOD(INDEX(Capacity!$V$3:$W$258,MATCH(INDEX($J85:$FE85,1,$FJ85),Capacity!$V$3:$V$258,0),2)+JA$9,255),Capacity!$S$3:$S$258,0),2)))</f>
        <v/>
      </c>
      <c r="JB86" t="str">
        <f>IF(JB85="","",IF($FI85="Y",0,INDEX(Capacity!$S$3:$T$258,MATCH(MOD(INDEX(Capacity!$V$3:$W$258,MATCH(INDEX($J85:$FE85,1,$FJ85),Capacity!$V$3:$V$258,0),2)+JB$9,255),Capacity!$S$3:$S$258,0),2)))</f>
        <v/>
      </c>
      <c r="JC86" t="str">
        <f>IF(JC85="","",IF($FI85="Y",0,INDEX(Capacity!$S$3:$T$258,MATCH(MOD(INDEX(Capacity!$V$3:$W$258,MATCH(INDEX($J85:$FE85,1,$FJ85),Capacity!$V$3:$V$258,0),2)+JC$9,255),Capacity!$S$3:$S$258,0),2)))</f>
        <v/>
      </c>
      <c r="JD86" t="str">
        <f>IF(JD85="","",IF($FI85="Y",0,INDEX(Capacity!$S$3:$T$258,MATCH(MOD(INDEX(Capacity!$V$3:$W$258,MATCH(INDEX($J85:$FE85,1,$FJ85),Capacity!$V$3:$V$258,0),2)+JD$9,255),Capacity!$S$3:$S$258,0),2)))</f>
        <v/>
      </c>
      <c r="JE86" t="str">
        <f>IF(JE85="","",IF($FI85="Y",0,INDEX(Capacity!$S$3:$T$258,MATCH(MOD(INDEX(Capacity!$V$3:$W$258,MATCH(INDEX($J85:$FE85,1,$FJ85),Capacity!$V$3:$V$258,0),2)+JE$9,255),Capacity!$S$3:$S$258,0),2)))</f>
        <v/>
      </c>
      <c r="JF86" t="str">
        <f>IF(JF85="","",IF($FI85="Y",0,INDEX(Capacity!$S$3:$T$258,MATCH(MOD(INDEX(Capacity!$V$3:$W$258,MATCH(INDEX($J85:$FE85,1,$FJ85),Capacity!$V$3:$V$258,0),2)+JF$9,255),Capacity!$S$3:$S$258,0),2)))</f>
        <v/>
      </c>
      <c r="JG86" t="str">
        <f>IF(JG85="","",IF($FI85="Y",0,INDEX(Capacity!$S$3:$T$258,MATCH(MOD(INDEX(Capacity!$V$3:$W$258,MATCH(INDEX($J85:$FE85,1,$FJ85),Capacity!$V$3:$V$258,0),2)+JG$9,255),Capacity!$S$3:$S$258,0),2)))</f>
        <v/>
      </c>
      <c r="JH86" t="str">
        <f>IF(JH85="","",IF($FI85="Y",0,INDEX(Capacity!$S$3:$T$258,MATCH(MOD(INDEX(Capacity!$V$3:$W$258,MATCH(INDEX($J85:$FE85,1,$FJ85),Capacity!$V$3:$V$258,0),2)+JH$9,255),Capacity!$S$3:$S$258,0),2)))</f>
        <v/>
      </c>
      <c r="JI86" t="str">
        <f>IF(JI85="","",IF($FI85="Y",0,INDEX(Capacity!$S$3:$T$258,MATCH(MOD(INDEX(Capacity!$V$3:$W$258,MATCH(INDEX($J85:$FE85,1,$FJ85),Capacity!$V$3:$V$258,0),2)+JI$9,255),Capacity!$S$3:$S$258,0),2)))</f>
        <v/>
      </c>
      <c r="JJ86" t="str">
        <f>IF(JJ85="","",IF($FI85="Y",0,INDEX(Capacity!$S$3:$T$258,MATCH(MOD(INDEX(Capacity!$V$3:$W$258,MATCH(INDEX($J85:$FE85,1,$FJ85),Capacity!$V$3:$V$258,0),2)+JJ$9,255),Capacity!$S$3:$S$258,0),2)))</f>
        <v/>
      </c>
      <c r="JK86" t="str">
        <f>IF(JK85="","",IF($FI85="Y",0,INDEX(Capacity!$S$3:$T$258,MATCH(MOD(INDEX(Capacity!$V$3:$W$258,MATCH(INDEX($J85:$FE85,1,$FJ85),Capacity!$V$3:$V$258,0),2)+JK$9,255),Capacity!$S$3:$S$258,0),2)))</f>
        <v/>
      </c>
      <c r="JL86" t="str">
        <f>IF(JL85="","",IF($FI85="Y",0,INDEX(Capacity!$S$3:$T$258,MATCH(MOD(INDEX(Capacity!$V$3:$W$258,MATCH(INDEX($J85:$FE85,1,$FJ85),Capacity!$V$3:$V$258,0),2)+JL$9,255),Capacity!$S$3:$S$258,0),2)))</f>
        <v/>
      </c>
      <c r="JM86" t="str">
        <f>IF(JM85="","",IF($FI85="Y",0,INDEX(Capacity!$S$3:$T$258,MATCH(MOD(INDEX(Capacity!$V$3:$W$258,MATCH(INDEX($J85:$FE85,1,$FJ85),Capacity!$V$3:$V$258,0),2)+JM$9,255),Capacity!$S$3:$S$258,0),2)))</f>
        <v/>
      </c>
      <c r="JN86" t="str">
        <f>IF(JN85="","",IF($FI85="Y",0,INDEX(Capacity!$S$3:$T$258,MATCH(MOD(INDEX(Capacity!$V$3:$W$258,MATCH(INDEX($J85:$FE85,1,$FJ85),Capacity!$V$3:$V$258,0),2)+JN$9,255),Capacity!$S$3:$S$258,0),2)))</f>
        <v/>
      </c>
      <c r="JO86" t="str">
        <f>IF(JO85="","",IF($FI85="Y",0,INDEX(Capacity!$S$3:$T$258,MATCH(MOD(INDEX(Capacity!$V$3:$W$258,MATCH(INDEX($J85:$FE85,1,$FJ85),Capacity!$V$3:$V$258,0),2)+JO$9,255),Capacity!$S$3:$S$258,0),2)))</f>
        <v/>
      </c>
      <c r="JP86" t="str">
        <f>IF(JP85="","",IF($FI85="Y",0,INDEX(Capacity!$S$3:$T$258,MATCH(MOD(INDEX(Capacity!$V$3:$W$258,MATCH(INDEX($J85:$FE85,1,$FJ85),Capacity!$V$3:$V$258,0),2)+JP$9,255),Capacity!$S$3:$S$258,0),2)))</f>
        <v/>
      </c>
      <c r="JQ86" t="str">
        <f>IF(JQ85="","",IF($FI85="Y",0,INDEX(Capacity!$S$3:$T$258,MATCH(MOD(INDEX(Capacity!$V$3:$W$258,MATCH(INDEX($J85:$FE85,1,$FJ85),Capacity!$V$3:$V$258,0),2)+JQ$9,255),Capacity!$S$3:$S$258,0),2)))</f>
        <v/>
      </c>
      <c r="JR86" t="str">
        <f>IF(JR85="","",IF($FI85="Y",0,INDEX(Capacity!$S$3:$T$258,MATCH(MOD(INDEX(Capacity!$V$3:$W$258,MATCH(INDEX($J85:$FE85,1,$FJ85),Capacity!$V$3:$V$258,0),2)+JR$9,255),Capacity!$S$3:$S$258,0),2)))</f>
        <v/>
      </c>
      <c r="JS86" t="str">
        <f>IF(JS85="","",IF($FI85="Y",0,INDEX(Capacity!$S$3:$T$258,MATCH(MOD(INDEX(Capacity!$V$3:$W$258,MATCH(INDEX($J85:$FE85,1,$FJ85),Capacity!$V$3:$V$258,0),2)+JS$9,255),Capacity!$S$3:$S$258,0),2)))</f>
        <v/>
      </c>
      <c r="JT86" t="str">
        <f>IF(JT85="","",IF($FI85="Y",0,INDEX(Capacity!$S$3:$T$258,MATCH(MOD(INDEX(Capacity!$V$3:$W$258,MATCH(INDEX($J85:$FE85,1,$FJ85),Capacity!$V$3:$V$258,0),2)+JT$9,255),Capacity!$S$3:$S$258,0),2)))</f>
        <v/>
      </c>
      <c r="JU86" t="str">
        <f>IF(JU85="","",IF($FI85="Y",0,INDEX(Capacity!$S$3:$T$258,MATCH(MOD(INDEX(Capacity!$V$3:$W$258,MATCH(INDEX($J85:$FE85,1,$FJ85),Capacity!$V$3:$V$258,0),2)+JU$9,255),Capacity!$S$3:$S$258,0),2)))</f>
        <v/>
      </c>
      <c r="JV86" t="str">
        <f>IF(JV85="","",IF($FI85="Y",0,INDEX(Capacity!$S$3:$T$258,MATCH(MOD(INDEX(Capacity!$V$3:$W$258,MATCH(INDEX($J85:$FE85,1,$FJ85),Capacity!$V$3:$V$258,0),2)+JV$9,255),Capacity!$S$3:$S$258,0),2)))</f>
        <v/>
      </c>
      <c r="JW86" t="str">
        <f>IF(JW85="","",IF($FI85="Y",0,INDEX(Capacity!$S$3:$T$258,MATCH(MOD(INDEX(Capacity!$V$3:$W$258,MATCH(INDEX($J85:$FE85,1,$FJ85),Capacity!$V$3:$V$258,0),2)+JW$9,255),Capacity!$S$3:$S$258,0),2)))</f>
        <v/>
      </c>
      <c r="JX86" t="str">
        <f>IF(JX85="","",IF($FI85="Y",0,INDEX(Capacity!$S$3:$T$258,MATCH(MOD(INDEX(Capacity!$V$3:$W$258,MATCH(INDEX($J85:$FE85,1,$FJ85),Capacity!$V$3:$V$258,0),2)+JX$9,255),Capacity!$S$3:$S$258,0),2)))</f>
        <v/>
      </c>
      <c r="JY86" t="str">
        <f>IF(JY85="","",IF($FI85="Y",0,INDEX(Capacity!$S$3:$T$258,MATCH(MOD(INDEX(Capacity!$V$3:$W$258,MATCH(INDEX($J85:$FE85,1,$FJ85),Capacity!$V$3:$V$258,0),2)+JY$9,255),Capacity!$S$3:$S$258,0),2)))</f>
        <v/>
      </c>
      <c r="JZ86" t="str">
        <f>IF(JZ85="","",IF($FI85="Y",0,INDEX(Capacity!$S$3:$T$258,MATCH(MOD(INDEX(Capacity!$V$3:$W$258,MATCH(INDEX($J85:$FE85,1,$FJ85),Capacity!$V$3:$V$258,0),2)+JZ$9,255),Capacity!$S$3:$S$258,0),2)))</f>
        <v/>
      </c>
      <c r="KA86" t="str">
        <f>IF(KA85="","",IF($FI85="Y",0,INDEX(Capacity!$S$3:$T$258,MATCH(MOD(INDEX(Capacity!$V$3:$W$258,MATCH(INDEX($J85:$FE85,1,$FJ85),Capacity!$V$3:$V$258,0),2)+KA$9,255),Capacity!$S$3:$S$258,0),2)))</f>
        <v/>
      </c>
      <c r="KB86" t="str">
        <f>IF(KB85="","",IF($FI85="Y",0,INDEX(Capacity!$S$3:$T$258,MATCH(MOD(INDEX(Capacity!$V$3:$W$258,MATCH(INDEX($J85:$FE85,1,$FJ85),Capacity!$V$3:$V$258,0),2)+KB$9,255),Capacity!$S$3:$S$258,0),2)))</f>
        <v/>
      </c>
      <c r="KC86" t="str">
        <f>IF(KC85="","",IF($FI85="Y",0,INDEX(Capacity!$S$3:$T$258,MATCH(MOD(INDEX(Capacity!$V$3:$W$258,MATCH(INDEX($J85:$FE85,1,$FJ85),Capacity!$V$3:$V$258,0),2)+KC$9,255),Capacity!$S$3:$S$258,0),2)))</f>
        <v/>
      </c>
      <c r="KD86" t="str">
        <f>IF(KD85="","",IF($FI85="Y",0,INDEX(Capacity!$S$3:$T$258,MATCH(MOD(INDEX(Capacity!$V$3:$W$258,MATCH(INDEX($J85:$FE85,1,$FJ85),Capacity!$V$3:$V$258,0),2)+KD$9,255),Capacity!$S$3:$S$258,0),2)))</f>
        <v/>
      </c>
      <c r="KE86" t="str">
        <f>IF(KE85="","",IF($FI85="Y",0,INDEX(Capacity!$S$3:$T$258,MATCH(MOD(INDEX(Capacity!$V$3:$W$258,MATCH(INDEX($J85:$FE85,1,$FJ85),Capacity!$V$3:$V$258,0),2)+KE$9,255),Capacity!$S$3:$S$258,0),2)))</f>
        <v/>
      </c>
      <c r="KF86" t="str">
        <f>IF(KF85="","",IF($FI85="Y",0,INDEX(Capacity!$S$3:$T$258,MATCH(MOD(INDEX(Capacity!$V$3:$W$258,MATCH(INDEX($J85:$FE85,1,$FJ85),Capacity!$V$3:$V$258,0),2)+KF$9,255),Capacity!$S$3:$S$258,0),2)))</f>
        <v/>
      </c>
      <c r="KG86" t="str">
        <f>IF(KG85="","",IF($FI85="Y",0,INDEX(Capacity!$S$3:$T$258,MATCH(MOD(INDEX(Capacity!$V$3:$W$258,MATCH(INDEX($J85:$FE85,1,$FJ85),Capacity!$V$3:$V$258,0),2)+KG$9,255),Capacity!$S$3:$S$258,0),2)))</f>
        <v/>
      </c>
      <c r="KH86" t="str">
        <f>IF(KH85="","",IF($FI85="Y",0,INDEX(Capacity!$S$3:$T$258,MATCH(MOD(INDEX(Capacity!$V$3:$W$258,MATCH(INDEX($J85:$FE85,1,$FJ85),Capacity!$V$3:$V$258,0),2)+KH$9,255),Capacity!$S$3:$S$258,0),2)))</f>
        <v/>
      </c>
      <c r="KI86" t="str">
        <f>IF(KI85="","",IF($FI85="Y",0,INDEX(Capacity!$S$3:$T$258,MATCH(MOD(INDEX(Capacity!$V$3:$W$258,MATCH(INDEX($J85:$FE85,1,$FJ85),Capacity!$V$3:$V$258,0),2)+KI$9,255),Capacity!$S$3:$S$258,0),2)))</f>
        <v/>
      </c>
      <c r="KJ86" t="str">
        <f>IF(KJ85="","",IF($FI85="Y",0,INDEX(Capacity!$S$3:$T$258,MATCH(MOD(INDEX(Capacity!$V$3:$W$258,MATCH(INDEX($J85:$FE85,1,$FJ85),Capacity!$V$3:$V$258,0),2)+KJ$9,255),Capacity!$S$3:$S$258,0),2)))</f>
        <v/>
      </c>
      <c r="KK86" t="str">
        <f>IF(KK85="","",IF($FI85="Y",0,INDEX(Capacity!$S$3:$T$258,MATCH(MOD(INDEX(Capacity!$V$3:$W$258,MATCH(INDEX($J85:$FE85,1,$FJ85),Capacity!$V$3:$V$258,0),2)+KK$9,255),Capacity!$S$3:$S$258,0),2)))</f>
        <v/>
      </c>
      <c r="KL86" t="str">
        <f>IF(KL85="","",IF($FI85="Y",0,INDEX(Capacity!$S$3:$T$258,MATCH(MOD(INDEX(Capacity!$V$3:$W$258,MATCH(INDEX($J85:$FE85,1,$FJ85),Capacity!$V$3:$V$258,0),2)+KL$9,255),Capacity!$S$3:$S$258,0),2)))</f>
        <v/>
      </c>
      <c r="KM86" t="str">
        <f>IF(KM85="","",IF($FI85="Y",0,INDEX(Capacity!$S$3:$T$258,MATCH(MOD(INDEX(Capacity!$V$3:$W$258,MATCH(INDEX($J85:$FE85,1,$FJ85),Capacity!$V$3:$V$258,0),2)+KM$9,255),Capacity!$S$3:$S$258,0),2)))</f>
        <v/>
      </c>
      <c r="KN86" t="str">
        <f>IF(KN85="","",IF($FI85="Y",0,INDEX(Capacity!$S$3:$T$258,MATCH(MOD(INDEX(Capacity!$V$3:$W$258,MATCH(INDEX($J85:$FE85,1,$FJ85),Capacity!$V$3:$V$258,0),2)+KN$9,255),Capacity!$S$3:$S$258,0),2)))</f>
        <v/>
      </c>
      <c r="KO86" t="str">
        <f>IF(KO85="","",IF($FI85="Y",0,INDEX(Capacity!$S$3:$T$258,MATCH(MOD(INDEX(Capacity!$V$3:$W$258,MATCH(INDEX($J85:$FE85,1,$FJ85),Capacity!$V$3:$V$258,0),2)+KO$9,255),Capacity!$S$3:$S$258,0),2)))</f>
        <v/>
      </c>
      <c r="KP86" t="str">
        <f>IF(KP85="","",IF($FI85="Y",0,INDEX(Capacity!$S$3:$T$258,MATCH(MOD(INDEX(Capacity!$V$3:$W$258,MATCH(INDEX($J85:$FE85,1,$FJ85),Capacity!$V$3:$V$258,0),2)+KP$9,255),Capacity!$S$3:$S$258,0),2)))</f>
        <v/>
      </c>
      <c r="KQ86" t="str">
        <f>IF(KQ85="","",IF($FI85="Y",0,INDEX(Capacity!$S$3:$T$258,MATCH(MOD(INDEX(Capacity!$V$3:$W$258,MATCH(INDEX($J85:$FE85,1,$FJ85),Capacity!$V$3:$V$258,0),2)+KQ$9,255),Capacity!$S$3:$S$258,0),2)))</f>
        <v/>
      </c>
      <c r="KR86" t="str">
        <f>IF(KR85="","",IF($FI85="Y",0,INDEX(Capacity!$S$3:$T$258,MATCH(MOD(INDEX(Capacity!$V$3:$W$258,MATCH(INDEX($J85:$FE85,1,$FJ85),Capacity!$V$3:$V$258,0),2)+KR$9,255),Capacity!$S$3:$S$258,0),2)))</f>
        <v/>
      </c>
      <c r="KS86" t="str">
        <f>IF(KS85="","",IF($FI85="Y",0,INDEX(Capacity!$S$3:$T$258,MATCH(MOD(INDEX(Capacity!$V$3:$W$258,MATCH(INDEX($J85:$FE85,1,$FJ85),Capacity!$V$3:$V$258,0),2)+KS$9,255),Capacity!$S$3:$S$258,0),2)))</f>
        <v/>
      </c>
      <c r="KT86" t="str">
        <f>IF(KT85="","",IF($FI85="Y",0,INDEX(Capacity!$S$3:$T$258,MATCH(MOD(INDEX(Capacity!$V$3:$W$258,MATCH(INDEX($J85:$FE85,1,$FJ85),Capacity!$V$3:$V$258,0),2)+KT$9,255),Capacity!$S$3:$S$258,0),2)))</f>
        <v/>
      </c>
      <c r="KU86" t="str">
        <f>IF(KU85="","",IF($FI85="Y",0,INDEX(Capacity!$S$3:$T$258,MATCH(MOD(INDEX(Capacity!$V$3:$W$258,MATCH(INDEX($J85:$FE85,1,$FJ85),Capacity!$V$3:$V$258,0),2)+KU$9,255),Capacity!$S$3:$S$258,0),2)))</f>
        <v/>
      </c>
      <c r="KV86" t="str">
        <f>IF(KV85="","",IF($FI85="Y",0,INDEX(Capacity!$S$3:$T$258,MATCH(MOD(INDEX(Capacity!$V$3:$W$258,MATCH(INDEX($J85:$FE85,1,$FJ85),Capacity!$V$3:$V$258,0),2)+KV$9,255),Capacity!$S$3:$S$258,0),2)))</f>
        <v/>
      </c>
      <c r="KW86" t="str">
        <f>IF(KW85="","",IF($FI85="Y",0,INDEX(Capacity!$S$3:$T$258,MATCH(MOD(INDEX(Capacity!$V$3:$W$258,MATCH(INDEX($J85:$FE85,1,$FJ85),Capacity!$V$3:$V$258,0),2)+KW$9,255),Capacity!$S$3:$S$258,0),2)))</f>
        <v/>
      </c>
      <c r="KX86" t="str">
        <f>IF(KX85="","",IF($FI85="Y",0,INDEX(Capacity!$S$3:$T$258,MATCH(MOD(INDEX(Capacity!$V$3:$W$258,MATCH(INDEX($J85:$FE85,1,$FJ85),Capacity!$V$3:$V$258,0),2)+KX$9,255),Capacity!$S$3:$S$258,0),2)))</f>
        <v/>
      </c>
      <c r="KY86" t="str">
        <f>IF(KY85="","",IF($FI85="Y",0,INDEX(Capacity!$S$3:$T$258,MATCH(MOD(INDEX(Capacity!$V$3:$W$258,MATCH(INDEX($J85:$FE85,1,$FJ85),Capacity!$V$3:$V$258,0),2)+KY$9,255),Capacity!$S$3:$S$258,0),2)))</f>
        <v/>
      </c>
      <c r="KZ86" t="str">
        <f>IF(KZ85="","",IF($FI85="Y",0,INDEX(Capacity!$S$3:$T$258,MATCH(MOD(INDEX(Capacity!$V$3:$W$258,MATCH(INDEX($J85:$FE85,1,$FJ85),Capacity!$V$3:$V$258,0),2)+KZ$9,255),Capacity!$S$3:$S$258,0),2)))</f>
        <v/>
      </c>
      <c r="LA86" t="str">
        <f>IF(LA85="","",IF($FI85="Y",0,INDEX(Capacity!$S$3:$T$258,MATCH(MOD(INDEX(Capacity!$V$3:$W$258,MATCH(INDEX($J85:$FE85,1,$FJ85),Capacity!$V$3:$V$258,0),2)+LA$9,255),Capacity!$S$3:$S$258,0),2)))</f>
        <v/>
      </c>
      <c r="LB86" t="str">
        <f>IF(LB85="","",IF($FI85="Y",0,INDEX(Capacity!$S$3:$T$258,MATCH(MOD(INDEX(Capacity!$V$3:$W$258,MATCH(INDEX($J85:$FE85,1,$FJ85),Capacity!$V$3:$V$258,0),2)+LB$9,255),Capacity!$S$3:$S$258,0),2)))</f>
        <v/>
      </c>
      <c r="LC86" t="str">
        <f>IF(LC85="","",IF($FI85="Y",0,INDEX(Capacity!$S$3:$T$258,MATCH(MOD(INDEX(Capacity!$V$3:$W$258,MATCH(INDEX($J85:$FE85,1,$FJ85),Capacity!$V$3:$V$258,0),2)+LC$9,255),Capacity!$S$3:$S$258,0),2)))</f>
        <v/>
      </c>
      <c r="LD86" t="str">
        <f>IF(LD85="","",IF($FI85="Y",0,INDEX(Capacity!$S$3:$T$258,MATCH(MOD(INDEX(Capacity!$V$3:$W$258,MATCH(INDEX($J85:$FE85,1,$FJ85),Capacity!$V$3:$V$258,0),2)+LD$9,255),Capacity!$S$3:$S$258,0),2)))</f>
        <v/>
      </c>
      <c r="LE86" t="str">
        <f>IF(LE85="","",IF($FI85="Y",0,INDEX(Capacity!$S$3:$T$258,MATCH(MOD(INDEX(Capacity!$V$3:$W$258,MATCH(INDEX($J85:$FE85,1,$FJ85),Capacity!$V$3:$V$258,0),2)+LE$9,255),Capacity!$S$3:$S$258,0),2)))</f>
        <v/>
      </c>
      <c r="LF86" t="str">
        <f>IF(LF85="","",IF($FI85="Y",0,INDEX(Capacity!$S$3:$T$258,MATCH(MOD(INDEX(Capacity!$V$3:$W$258,MATCH(INDEX($J85:$FE85,1,$FJ85),Capacity!$V$3:$V$258,0),2)+LF$9,255),Capacity!$S$3:$S$258,0),2)))</f>
        <v/>
      </c>
      <c r="LG86" t="str">
        <f>IF(LG85="","",IF($FI85="Y",0,INDEX(Capacity!$S$3:$T$258,MATCH(MOD(INDEX(Capacity!$V$3:$W$258,MATCH(INDEX($J85:$FE85,1,$FJ85),Capacity!$V$3:$V$258,0),2)+LG$9,255),Capacity!$S$3:$S$258,0),2)))</f>
        <v/>
      </c>
      <c r="LH86" t="str">
        <f>IF(LH85="","",IF($FI85="Y",0,INDEX(Capacity!$S$3:$T$258,MATCH(MOD(INDEX(Capacity!$V$3:$W$258,MATCH(INDEX($J85:$FE85,1,$FJ85),Capacity!$V$3:$V$258,0),2)+LH$9,255),Capacity!$S$3:$S$258,0),2)))</f>
        <v/>
      </c>
    </row>
    <row r="87" spans="9:320" x14ac:dyDescent="0.25">
      <c r="I87" s="7">
        <f t="shared" si="79"/>
        <v>78</v>
      </c>
      <c r="J87" t="str">
        <f t="shared" si="86"/>
        <v/>
      </c>
      <c r="K87" t="str">
        <f t="shared" si="86"/>
        <v/>
      </c>
      <c r="L87" t="str">
        <f t="shared" si="86"/>
        <v/>
      </c>
      <c r="M87" t="str">
        <f t="shared" si="86"/>
        <v/>
      </c>
      <c r="N87" t="str">
        <f t="shared" si="86"/>
        <v/>
      </c>
      <c r="O87" t="str">
        <f t="shared" si="86"/>
        <v/>
      </c>
      <c r="P87" t="str">
        <f t="shared" si="86"/>
        <v/>
      </c>
      <c r="Q87" t="str">
        <f t="shared" si="86"/>
        <v/>
      </c>
      <c r="R87" t="str">
        <f t="shared" si="86"/>
        <v/>
      </c>
      <c r="S87" t="str">
        <f t="shared" si="86"/>
        <v/>
      </c>
      <c r="T87" t="str">
        <f t="shared" si="86"/>
        <v/>
      </c>
      <c r="U87" t="str">
        <f t="shared" si="86"/>
        <v/>
      </c>
      <c r="V87" t="str">
        <f t="shared" si="86"/>
        <v/>
      </c>
      <c r="W87" t="str">
        <f t="shared" si="86"/>
        <v/>
      </c>
      <c r="X87" t="str">
        <f t="shared" si="86"/>
        <v/>
      </c>
      <c r="Y87" t="str">
        <f t="shared" si="85"/>
        <v/>
      </c>
      <c r="Z87" t="str">
        <f t="shared" si="85"/>
        <v/>
      </c>
      <c r="AA87" t="str">
        <f t="shared" si="85"/>
        <v/>
      </c>
      <c r="AB87" t="str">
        <f t="shared" si="85"/>
        <v/>
      </c>
      <c r="AC87" t="str">
        <f t="shared" si="85"/>
        <v/>
      </c>
      <c r="AD87" t="str">
        <f t="shared" si="85"/>
        <v/>
      </c>
      <c r="AE87" t="str">
        <f t="shared" si="85"/>
        <v/>
      </c>
      <c r="AF87" t="str">
        <f t="shared" si="85"/>
        <v/>
      </c>
      <c r="AG87" t="str">
        <f t="shared" si="85"/>
        <v/>
      </c>
      <c r="AH87" t="str">
        <f t="shared" si="85"/>
        <v/>
      </c>
      <c r="AI87" t="str">
        <f t="shared" si="85"/>
        <v/>
      </c>
      <c r="AJ87" t="str">
        <f t="shared" si="85"/>
        <v/>
      </c>
      <c r="AK87" t="str">
        <f t="shared" si="85"/>
        <v/>
      </c>
      <c r="AL87" t="str">
        <f t="shared" si="85"/>
        <v/>
      </c>
      <c r="AM87" t="str">
        <f t="shared" si="85"/>
        <v/>
      </c>
      <c r="AN87" t="str">
        <f t="shared" si="85"/>
        <v/>
      </c>
      <c r="AO87" t="str">
        <f t="shared" si="85"/>
        <v/>
      </c>
      <c r="AP87" t="str">
        <f t="shared" si="88"/>
        <v/>
      </c>
      <c r="AQ87" t="str">
        <f t="shared" si="88"/>
        <v/>
      </c>
      <c r="AR87" t="str">
        <f t="shared" si="88"/>
        <v/>
      </c>
      <c r="AS87" t="str">
        <f t="shared" si="88"/>
        <v/>
      </c>
      <c r="AT87" t="str">
        <f t="shared" si="88"/>
        <v/>
      </c>
      <c r="AU87" t="str">
        <f t="shared" si="88"/>
        <v/>
      </c>
      <c r="AV87" t="str">
        <f t="shared" si="88"/>
        <v/>
      </c>
      <c r="AW87" t="str">
        <f t="shared" si="88"/>
        <v/>
      </c>
      <c r="AX87" t="str">
        <f t="shared" si="88"/>
        <v/>
      </c>
      <c r="AY87" t="str">
        <f t="shared" si="88"/>
        <v/>
      </c>
      <c r="AZ87" t="str">
        <f t="shared" si="88"/>
        <v/>
      </c>
      <c r="BA87" t="str">
        <f t="shared" si="88"/>
        <v/>
      </c>
      <c r="BB87" t="str">
        <f t="shared" si="88"/>
        <v/>
      </c>
      <c r="BC87" t="str">
        <f t="shared" si="88"/>
        <v/>
      </c>
      <c r="BD87" t="str">
        <f t="shared" si="88"/>
        <v/>
      </c>
      <c r="BE87" t="str">
        <f t="shared" si="88"/>
        <v/>
      </c>
      <c r="BF87" t="str">
        <f t="shared" si="81"/>
        <v/>
      </c>
      <c r="BG87" t="str">
        <f t="shared" si="81"/>
        <v/>
      </c>
      <c r="BH87" t="str">
        <f t="shared" si="81"/>
        <v/>
      </c>
      <c r="BI87" t="str">
        <f t="shared" si="81"/>
        <v/>
      </c>
      <c r="BJ87" t="str">
        <f t="shared" si="81"/>
        <v/>
      </c>
      <c r="BK87" t="str">
        <f t="shared" si="81"/>
        <v/>
      </c>
      <c r="BL87" t="str">
        <f t="shared" si="81"/>
        <v/>
      </c>
      <c r="BM87" t="str">
        <f t="shared" si="81"/>
        <v/>
      </c>
      <c r="BN87" t="str">
        <f t="shared" si="81"/>
        <v/>
      </c>
      <c r="BO87" t="str">
        <f t="shared" si="81"/>
        <v/>
      </c>
      <c r="BP87" t="str">
        <f t="shared" si="81"/>
        <v/>
      </c>
      <c r="BQ87" t="str">
        <f t="shared" si="81"/>
        <v/>
      </c>
      <c r="BR87" t="str">
        <f t="shared" si="81"/>
        <v/>
      </c>
      <c r="BS87" t="str">
        <f t="shared" si="81"/>
        <v/>
      </c>
      <c r="BT87" t="str">
        <f t="shared" si="81"/>
        <v/>
      </c>
      <c r="BU87" t="str">
        <f t="shared" si="75"/>
        <v/>
      </c>
      <c r="BV87" t="str">
        <f t="shared" si="75"/>
        <v/>
      </c>
      <c r="BW87" t="str">
        <f t="shared" si="75"/>
        <v/>
      </c>
      <c r="BX87" t="str">
        <f t="shared" si="75"/>
        <v/>
      </c>
      <c r="BY87" t="str">
        <f t="shared" si="75"/>
        <v/>
      </c>
      <c r="BZ87" t="str">
        <f t="shared" si="75"/>
        <v/>
      </c>
      <c r="CA87" t="str">
        <f t="shared" si="75"/>
        <v/>
      </c>
      <c r="CB87" t="str">
        <f t="shared" si="75"/>
        <v/>
      </c>
      <c r="CC87" t="str">
        <f t="shared" si="75"/>
        <v/>
      </c>
      <c r="CD87" t="str">
        <f t="shared" si="75"/>
        <v/>
      </c>
      <c r="CE87" t="str">
        <f t="shared" si="75"/>
        <v/>
      </c>
      <c r="CF87" t="str">
        <f t="shared" si="75"/>
        <v/>
      </c>
      <c r="CG87" t="str">
        <f t="shared" si="75"/>
        <v/>
      </c>
      <c r="CH87" t="str">
        <f t="shared" si="75"/>
        <v/>
      </c>
      <c r="CI87">
        <f t="shared" si="75"/>
        <v>0</v>
      </c>
      <c r="CJ87">
        <f t="shared" si="75"/>
        <v>191</v>
      </c>
      <c r="CK87">
        <f t="shared" si="83"/>
        <v>0</v>
      </c>
      <c r="CL87">
        <f t="shared" si="82"/>
        <v>83</v>
      </c>
      <c r="CM87">
        <f t="shared" si="82"/>
        <v>244</v>
      </c>
      <c r="CN87">
        <f t="shared" si="82"/>
        <v>202</v>
      </c>
      <c r="CO87">
        <f t="shared" si="82"/>
        <v>27</v>
      </c>
      <c r="CP87">
        <f t="shared" si="82"/>
        <v>141</v>
      </c>
      <c r="CQ87">
        <f t="shared" si="82"/>
        <v>198</v>
      </c>
      <c r="CR87">
        <f t="shared" si="82"/>
        <v>154</v>
      </c>
      <c r="CS87">
        <f t="shared" si="82"/>
        <v>4</v>
      </c>
      <c r="CT87">
        <f t="shared" si="82"/>
        <v>0</v>
      </c>
      <c r="CU87">
        <f t="shared" si="82"/>
        <v>0</v>
      </c>
      <c r="CV87">
        <f t="shared" si="82"/>
        <v>0</v>
      </c>
      <c r="CW87">
        <f t="shared" si="82"/>
        <v>0</v>
      </c>
      <c r="CX87">
        <f t="shared" si="82"/>
        <v>0</v>
      </c>
      <c r="CY87">
        <f t="shared" si="82"/>
        <v>0</v>
      </c>
      <c r="CZ87">
        <f t="shared" si="82"/>
        <v>0</v>
      </c>
      <c r="DA87">
        <f t="shared" si="82"/>
        <v>0</v>
      </c>
      <c r="DB87">
        <f t="shared" si="87"/>
        <v>0</v>
      </c>
      <c r="DC87">
        <f t="shared" si="87"/>
        <v>0</v>
      </c>
      <c r="DD87">
        <f t="shared" si="87"/>
        <v>0</v>
      </c>
      <c r="DE87">
        <f t="shared" si="87"/>
        <v>0</v>
      </c>
      <c r="DF87">
        <f t="shared" si="87"/>
        <v>0</v>
      </c>
      <c r="DG87">
        <f t="shared" si="87"/>
        <v>0</v>
      </c>
      <c r="DH87">
        <f t="shared" si="87"/>
        <v>0</v>
      </c>
      <c r="DI87">
        <f t="shared" si="87"/>
        <v>0</v>
      </c>
      <c r="DJ87">
        <f t="shared" si="87"/>
        <v>0</v>
      </c>
      <c r="DK87">
        <f t="shared" si="87"/>
        <v>0</v>
      </c>
      <c r="DL87">
        <f t="shared" si="87"/>
        <v>0</v>
      </c>
      <c r="DM87">
        <f t="shared" si="87"/>
        <v>0</v>
      </c>
      <c r="DN87">
        <f t="shared" si="87"/>
        <v>0</v>
      </c>
      <c r="DO87">
        <f t="shared" si="87"/>
        <v>0</v>
      </c>
      <c r="DP87">
        <f t="shared" si="87"/>
        <v>0</v>
      </c>
      <c r="DQ87">
        <f t="shared" si="84"/>
        <v>0</v>
      </c>
      <c r="DR87">
        <f t="shared" si="84"/>
        <v>0</v>
      </c>
      <c r="DS87">
        <f t="shared" si="84"/>
        <v>0</v>
      </c>
      <c r="DT87">
        <f t="shared" si="84"/>
        <v>0</v>
      </c>
      <c r="DU87">
        <f t="shared" si="84"/>
        <v>0</v>
      </c>
      <c r="DV87">
        <f t="shared" si="84"/>
        <v>0</v>
      </c>
      <c r="DW87">
        <f t="shared" si="84"/>
        <v>0</v>
      </c>
      <c r="DX87">
        <f t="shared" si="84"/>
        <v>0</v>
      </c>
      <c r="DY87">
        <f t="shared" si="76"/>
        <v>0</v>
      </c>
      <c r="DZ87">
        <f t="shared" si="76"/>
        <v>0</v>
      </c>
      <c r="EA87">
        <f t="shared" si="76"/>
        <v>0</v>
      </c>
      <c r="EB87">
        <f t="shared" si="76"/>
        <v>0</v>
      </c>
      <c r="EC87">
        <f t="shared" si="76"/>
        <v>0</v>
      </c>
      <c r="ED87">
        <f t="shared" si="76"/>
        <v>0</v>
      </c>
      <c r="EE87">
        <f t="shared" si="76"/>
        <v>0</v>
      </c>
      <c r="EF87">
        <f t="shared" si="76"/>
        <v>0</v>
      </c>
      <c r="EG87">
        <f t="shared" si="76"/>
        <v>0</v>
      </c>
      <c r="EH87">
        <f t="shared" si="76"/>
        <v>0</v>
      </c>
      <c r="EI87">
        <f t="shared" si="76"/>
        <v>0</v>
      </c>
      <c r="EJ87">
        <f t="shared" si="74"/>
        <v>0</v>
      </c>
      <c r="EK87">
        <f t="shared" si="74"/>
        <v>0</v>
      </c>
      <c r="EL87">
        <f t="shared" si="74"/>
        <v>0</v>
      </c>
      <c r="EM87">
        <f t="shared" si="74"/>
        <v>0</v>
      </c>
      <c r="EN87">
        <f t="shared" si="74"/>
        <v>0</v>
      </c>
      <c r="EO87">
        <f t="shared" si="74"/>
        <v>0</v>
      </c>
      <c r="EP87">
        <f t="shared" si="74"/>
        <v>0</v>
      </c>
      <c r="EQ87">
        <f t="shared" si="74"/>
        <v>0</v>
      </c>
      <c r="ER87">
        <f t="shared" si="74"/>
        <v>0</v>
      </c>
      <c r="ES87">
        <f t="shared" si="74"/>
        <v>0</v>
      </c>
      <c r="ET87">
        <f t="shared" si="74"/>
        <v>0</v>
      </c>
      <c r="EU87">
        <f t="shared" si="74"/>
        <v>0</v>
      </c>
      <c r="EV87">
        <f t="shared" si="74"/>
        <v>0</v>
      </c>
      <c r="EW87">
        <f t="shared" si="74"/>
        <v>0</v>
      </c>
      <c r="EX87">
        <f t="shared" si="74"/>
        <v>0</v>
      </c>
      <c r="EY87">
        <f t="shared" si="74"/>
        <v>0</v>
      </c>
      <c r="EZ87">
        <f t="shared" si="74"/>
        <v>0</v>
      </c>
      <c r="FA87">
        <f t="shared" si="74"/>
        <v>0</v>
      </c>
      <c r="FB87">
        <f t="shared" si="74"/>
        <v>0</v>
      </c>
      <c r="FC87">
        <f t="shared" si="74"/>
        <v>0</v>
      </c>
      <c r="FD87">
        <f t="shared" si="74"/>
        <v>0</v>
      </c>
      <c r="FE87">
        <f t="shared" si="74"/>
        <v>0</v>
      </c>
      <c r="FG87" s="48" t="str">
        <f t="shared" si="80"/>
        <v/>
      </c>
      <c r="FI87" s="1" t="str">
        <f t="shared" si="77"/>
        <v/>
      </c>
      <c r="FJ87">
        <f t="shared" si="78"/>
        <v>79</v>
      </c>
      <c r="FK87">
        <f>FM8-FJ86+1</f>
        <v>-34</v>
      </c>
      <c r="FM87">
        <f>IF(FM86="","",IF($FI86="Y",0,INDEX(Capacity!$S$3:$T$258,MATCH(MOD(INDEX(Capacity!$V$3:$W$258,MATCH(INDEX($J86:$FE86,1,$FJ86),Capacity!$V$3:$V$258,0),2)+FM$9,255),Capacity!$S$3:$S$258,0),2)))</f>
        <v>121</v>
      </c>
      <c r="FN87">
        <f>IF(FN86="","",IF($FI86="Y",0,INDEX(Capacity!$S$3:$T$258,MATCH(MOD(INDEX(Capacity!$V$3:$W$258,MATCH(INDEX($J86:$FE86,1,$FJ86),Capacity!$V$3:$V$258,0),2)+FN$9,255),Capacity!$S$3:$S$258,0),2)))</f>
        <v>81</v>
      </c>
      <c r="FO87">
        <f>IF(FO86="","",IF($FI86="Y",0,INDEX(Capacity!$S$3:$T$258,MATCH(MOD(INDEX(Capacity!$V$3:$W$258,MATCH(INDEX($J86:$FE86,1,$FJ86),Capacity!$V$3:$V$258,0),2)+FO$9,255),Capacity!$S$3:$S$258,0),2)))</f>
        <v>143</v>
      </c>
      <c r="FP87">
        <f>IF(FP86="","",IF($FI86="Y",0,INDEX(Capacity!$S$3:$T$258,MATCH(MOD(INDEX(Capacity!$V$3:$W$258,MATCH(INDEX($J86:$FE86,1,$FJ86),Capacity!$V$3:$V$258,0),2)+FP$9,255),Capacity!$S$3:$S$258,0),2)))</f>
        <v>8</v>
      </c>
      <c r="FQ87">
        <f>IF(FQ86="","",IF($FI86="Y",0,INDEX(Capacity!$S$3:$T$258,MATCH(MOD(INDEX(Capacity!$V$3:$W$258,MATCH(INDEX($J86:$FE86,1,$FJ86),Capacity!$V$3:$V$258,0),2)+FQ$9,255),Capacity!$S$3:$S$258,0),2)))</f>
        <v>45</v>
      </c>
      <c r="FR87">
        <f>IF(FR86="","",IF($FI86="Y",0,INDEX(Capacity!$S$3:$T$258,MATCH(MOD(INDEX(Capacity!$V$3:$W$258,MATCH(INDEX($J86:$FE86,1,$FJ86),Capacity!$V$3:$V$258,0),2)+FR$9,255),Capacity!$S$3:$S$258,0),2)))</f>
        <v>15</v>
      </c>
      <c r="FS87">
        <f>IF(FS86="","",IF($FI86="Y",0,INDEX(Capacity!$S$3:$T$258,MATCH(MOD(INDEX(Capacity!$V$3:$W$258,MATCH(INDEX($J86:$FE86,1,$FJ86),Capacity!$V$3:$V$258,0),2)+FS$9,255),Capacity!$S$3:$S$258,0),2)))</f>
        <v>12</v>
      </c>
      <c r="FT87">
        <f>IF(FT86="","",IF($FI86="Y",0,INDEX(Capacity!$S$3:$T$258,MATCH(MOD(INDEX(Capacity!$V$3:$W$258,MATCH(INDEX($J86:$FE86,1,$FJ86),Capacity!$V$3:$V$258,0),2)+FT$9,255),Capacity!$S$3:$S$258,0),2)))</f>
        <v>117</v>
      </c>
      <c r="FU87">
        <f>IF(FU86="","",IF($FI86="Y",0,INDEX(Capacity!$S$3:$T$258,MATCH(MOD(INDEX(Capacity!$V$3:$W$258,MATCH(INDEX($J86:$FE86,1,$FJ86),Capacity!$V$3:$V$258,0),2)+FU$9,255),Capacity!$S$3:$S$258,0),2)))</f>
        <v>10</v>
      </c>
      <c r="FV87">
        <f>IF(FV86="","",IF($FI86="Y",0,INDEX(Capacity!$S$3:$T$258,MATCH(MOD(INDEX(Capacity!$V$3:$W$258,MATCH(INDEX($J86:$FE86,1,$FJ86),Capacity!$V$3:$V$258,0),2)+FV$9,255),Capacity!$S$3:$S$258,0),2)))</f>
        <v>250</v>
      </c>
      <c r="FW87">
        <f>IF(FW86="","",IF($FI86="Y",0,INDEX(Capacity!$S$3:$T$258,MATCH(MOD(INDEX(Capacity!$V$3:$W$258,MATCH(INDEX($J86:$FE86,1,$FJ86),Capacity!$V$3:$V$258,0),2)+FW$9,255),Capacity!$S$3:$S$258,0),2)))</f>
        <v>4</v>
      </c>
      <c r="FX87" t="str">
        <f>IF(FX86="","",IF($FI86="Y",0,INDEX(Capacity!$S$3:$T$258,MATCH(MOD(INDEX(Capacity!$V$3:$W$258,MATCH(INDEX($J86:$FE86,1,$FJ86),Capacity!$V$3:$V$258,0),2)+FX$9,255),Capacity!$S$3:$S$258,0),2)))</f>
        <v/>
      </c>
      <c r="FY87" t="str">
        <f>IF(FY86="","",IF($FI86="Y",0,INDEX(Capacity!$S$3:$T$258,MATCH(MOD(INDEX(Capacity!$V$3:$W$258,MATCH(INDEX($J86:$FE86,1,$FJ86),Capacity!$V$3:$V$258,0),2)+FY$9,255),Capacity!$S$3:$S$258,0),2)))</f>
        <v/>
      </c>
      <c r="FZ87" t="str">
        <f>IF(FZ86="","",IF($FI86="Y",0,INDEX(Capacity!$S$3:$T$258,MATCH(MOD(INDEX(Capacity!$V$3:$W$258,MATCH(INDEX($J86:$FE86,1,$FJ86),Capacity!$V$3:$V$258,0),2)+FZ$9,255),Capacity!$S$3:$S$258,0),2)))</f>
        <v/>
      </c>
      <c r="GA87" t="str">
        <f>IF(GA86="","",IF($FI86="Y",0,INDEX(Capacity!$S$3:$T$258,MATCH(MOD(INDEX(Capacity!$V$3:$W$258,MATCH(INDEX($J86:$FE86,1,$FJ86),Capacity!$V$3:$V$258,0),2)+GA$9,255),Capacity!$S$3:$S$258,0),2)))</f>
        <v/>
      </c>
      <c r="GB87" t="str">
        <f>IF(GB86="","",IF($FI86="Y",0,INDEX(Capacity!$S$3:$T$258,MATCH(MOD(INDEX(Capacity!$V$3:$W$258,MATCH(INDEX($J86:$FE86,1,$FJ86),Capacity!$V$3:$V$258,0),2)+GB$9,255),Capacity!$S$3:$S$258,0),2)))</f>
        <v/>
      </c>
      <c r="GC87" t="str">
        <f>IF(GC86="","",IF($FI86="Y",0,INDEX(Capacity!$S$3:$T$258,MATCH(MOD(INDEX(Capacity!$V$3:$W$258,MATCH(INDEX($J86:$FE86,1,$FJ86),Capacity!$V$3:$V$258,0),2)+GC$9,255),Capacity!$S$3:$S$258,0),2)))</f>
        <v/>
      </c>
      <c r="GD87" t="str">
        <f>IF(GD86="","",IF($FI86="Y",0,INDEX(Capacity!$S$3:$T$258,MATCH(MOD(INDEX(Capacity!$V$3:$W$258,MATCH(INDEX($J86:$FE86,1,$FJ86),Capacity!$V$3:$V$258,0),2)+GD$9,255),Capacity!$S$3:$S$258,0),2)))</f>
        <v/>
      </c>
      <c r="GE87" t="str">
        <f>IF(GE86="","",IF($FI86="Y",0,INDEX(Capacity!$S$3:$T$258,MATCH(MOD(INDEX(Capacity!$V$3:$W$258,MATCH(INDEX($J86:$FE86,1,$FJ86),Capacity!$V$3:$V$258,0),2)+GE$9,255),Capacity!$S$3:$S$258,0),2)))</f>
        <v/>
      </c>
      <c r="GF87" t="str">
        <f>IF(GF86="","",IF($FI86="Y",0,INDEX(Capacity!$S$3:$T$258,MATCH(MOD(INDEX(Capacity!$V$3:$W$258,MATCH(INDEX($J86:$FE86,1,$FJ86),Capacity!$V$3:$V$258,0),2)+GF$9,255),Capacity!$S$3:$S$258,0),2)))</f>
        <v/>
      </c>
      <c r="GG87" t="str">
        <f>IF(GG86="","",IF($FI86="Y",0,INDEX(Capacity!$S$3:$T$258,MATCH(MOD(INDEX(Capacity!$V$3:$W$258,MATCH(INDEX($J86:$FE86,1,$FJ86),Capacity!$V$3:$V$258,0),2)+GG$9,255),Capacity!$S$3:$S$258,0),2)))</f>
        <v/>
      </c>
      <c r="GH87" t="str">
        <f>IF(GH86="","",IF($FI86="Y",0,INDEX(Capacity!$S$3:$T$258,MATCH(MOD(INDEX(Capacity!$V$3:$W$258,MATCH(INDEX($J86:$FE86,1,$FJ86),Capacity!$V$3:$V$258,0),2)+GH$9,255),Capacity!$S$3:$S$258,0),2)))</f>
        <v/>
      </c>
      <c r="GI87" t="str">
        <f>IF(GI86="","",IF($FI86="Y",0,INDEX(Capacity!$S$3:$T$258,MATCH(MOD(INDEX(Capacity!$V$3:$W$258,MATCH(INDEX($J86:$FE86,1,$FJ86),Capacity!$V$3:$V$258,0),2)+GI$9,255),Capacity!$S$3:$S$258,0),2)))</f>
        <v/>
      </c>
      <c r="GJ87" t="str">
        <f>IF(GJ86="","",IF($FI86="Y",0,INDEX(Capacity!$S$3:$T$258,MATCH(MOD(INDEX(Capacity!$V$3:$W$258,MATCH(INDEX($J86:$FE86,1,$FJ86),Capacity!$V$3:$V$258,0),2)+GJ$9,255),Capacity!$S$3:$S$258,0),2)))</f>
        <v/>
      </c>
      <c r="GK87" t="str">
        <f>IF(GK86="","",IF($FI86="Y",0,INDEX(Capacity!$S$3:$T$258,MATCH(MOD(INDEX(Capacity!$V$3:$W$258,MATCH(INDEX($J86:$FE86,1,$FJ86),Capacity!$V$3:$V$258,0),2)+GK$9,255),Capacity!$S$3:$S$258,0),2)))</f>
        <v/>
      </c>
      <c r="GL87" t="str">
        <f>IF(GL86="","",IF($FI86="Y",0,INDEX(Capacity!$S$3:$T$258,MATCH(MOD(INDEX(Capacity!$V$3:$W$258,MATCH(INDEX($J86:$FE86,1,$FJ86),Capacity!$V$3:$V$258,0),2)+GL$9,255),Capacity!$S$3:$S$258,0),2)))</f>
        <v/>
      </c>
      <c r="GM87" t="str">
        <f>IF(GM86="","",IF($FI86="Y",0,INDEX(Capacity!$S$3:$T$258,MATCH(MOD(INDEX(Capacity!$V$3:$W$258,MATCH(INDEX($J86:$FE86,1,$FJ86),Capacity!$V$3:$V$258,0),2)+GM$9,255),Capacity!$S$3:$S$258,0),2)))</f>
        <v/>
      </c>
      <c r="GN87" t="str">
        <f>IF(GN86="","",IF($FI86="Y",0,INDEX(Capacity!$S$3:$T$258,MATCH(MOD(INDEX(Capacity!$V$3:$W$258,MATCH(INDEX($J86:$FE86,1,$FJ86),Capacity!$V$3:$V$258,0),2)+GN$9,255),Capacity!$S$3:$S$258,0),2)))</f>
        <v/>
      </c>
      <c r="GO87" t="str">
        <f>IF(GO86="","",IF($FI86="Y",0,INDEX(Capacity!$S$3:$T$258,MATCH(MOD(INDEX(Capacity!$V$3:$W$258,MATCH(INDEX($J86:$FE86,1,$FJ86),Capacity!$V$3:$V$258,0),2)+GO$9,255),Capacity!$S$3:$S$258,0),2)))</f>
        <v/>
      </c>
      <c r="GP87" t="str">
        <f>IF(GP86="","",IF($FI86="Y",0,INDEX(Capacity!$S$3:$T$258,MATCH(MOD(INDEX(Capacity!$V$3:$W$258,MATCH(INDEX($J86:$FE86,1,$FJ86),Capacity!$V$3:$V$258,0),2)+GP$9,255),Capacity!$S$3:$S$258,0),2)))</f>
        <v/>
      </c>
      <c r="GQ87" t="str">
        <f>IF(GQ86="","",IF($FI86="Y",0,INDEX(Capacity!$S$3:$T$258,MATCH(MOD(INDEX(Capacity!$V$3:$W$258,MATCH(INDEX($J86:$FE86,1,$FJ86),Capacity!$V$3:$V$258,0),2)+GQ$9,255),Capacity!$S$3:$S$258,0),2)))</f>
        <v/>
      </c>
      <c r="GR87" t="str">
        <f>IF(GR86="","",IF($FI86="Y",0,INDEX(Capacity!$S$3:$T$258,MATCH(MOD(INDEX(Capacity!$V$3:$W$258,MATCH(INDEX($J86:$FE86,1,$FJ86),Capacity!$V$3:$V$258,0),2)+GR$9,255),Capacity!$S$3:$S$258,0),2)))</f>
        <v/>
      </c>
      <c r="GS87" t="str">
        <f>IF(GS86="","",IF($FI86="Y",0,INDEX(Capacity!$S$3:$T$258,MATCH(MOD(INDEX(Capacity!$V$3:$W$258,MATCH(INDEX($J86:$FE86,1,$FJ86),Capacity!$V$3:$V$258,0),2)+GS$9,255),Capacity!$S$3:$S$258,0),2)))</f>
        <v/>
      </c>
      <c r="GT87" t="str">
        <f>IF(GT86="","",IF($FI86="Y",0,INDEX(Capacity!$S$3:$T$258,MATCH(MOD(INDEX(Capacity!$V$3:$W$258,MATCH(INDEX($J86:$FE86,1,$FJ86),Capacity!$V$3:$V$258,0),2)+GT$9,255),Capacity!$S$3:$S$258,0),2)))</f>
        <v/>
      </c>
      <c r="GU87" t="str">
        <f>IF(GU86="","",IF($FI86="Y",0,INDEX(Capacity!$S$3:$T$258,MATCH(MOD(INDEX(Capacity!$V$3:$W$258,MATCH(INDEX($J86:$FE86,1,$FJ86),Capacity!$V$3:$V$258,0),2)+GU$9,255),Capacity!$S$3:$S$258,0),2)))</f>
        <v/>
      </c>
      <c r="GV87" t="str">
        <f>IF(GV86="","",IF($FI86="Y",0,INDEX(Capacity!$S$3:$T$258,MATCH(MOD(INDEX(Capacity!$V$3:$W$258,MATCH(INDEX($J86:$FE86,1,$FJ86),Capacity!$V$3:$V$258,0),2)+GV$9,255),Capacity!$S$3:$S$258,0),2)))</f>
        <v/>
      </c>
      <c r="GW87" t="str">
        <f>IF(GW86="","",IF($FI86="Y",0,INDEX(Capacity!$S$3:$T$258,MATCH(MOD(INDEX(Capacity!$V$3:$W$258,MATCH(INDEX($J86:$FE86,1,$FJ86),Capacity!$V$3:$V$258,0),2)+GW$9,255),Capacity!$S$3:$S$258,0),2)))</f>
        <v/>
      </c>
      <c r="GX87" t="str">
        <f>IF(GX86="","",IF($FI86="Y",0,INDEX(Capacity!$S$3:$T$258,MATCH(MOD(INDEX(Capacity!$V$3:$W$258,MATCH(INDEX($J86:$FE86,1,$FJ86),Capacity!$V$3:$V$258,0),2)+GX$9,255),Capacity!$S$3:$S$258,0),2)))</f>
        <v/>
      </c>
      <c r="GY87" t="str">
        <f>IF(GY86="","",IF($FI86="Y",0,INDEX(Capacity!$S$3:$T$258,MATCH(MOD(INDEX(Capacity!$V$3:$W$258,MATCH(INDEX($J86:$FE86,1,$FJ86),Capacity!$V$3:$V$258,0),2)+GY$9,255),Capacity!$S$3:$S$258,0),2)))</f>
        <v/>
      </c>
      <c r="GZ87" t="str">
        <f>IF(GZ86="","",IF($FI86="Y",0,INDEX(Capacity!$S$3:$T$258,MATCH(MOD(INDEX(Capacity!$V$3:$W$258,MATCH(INDEX($J86:$FE86,1,$FJ86),Capacity!$V$3:$V$258,0),2)+GZ$9,255),Capacity!$S$3:$S$258,0),2)))</f>
        <v/>
      </c>
      <c r="HA87" t="str">
        <f>IF(HA86="","",IF($FI86="Y",0,INDEX(Capacity!$S$3:$T$258,MATCH(MOD(INDEX(Capacity!$V$3:$W$258,MATCH(INDEX($J86:$FE86,1,$FJ86),Capacity!$V$3:$V$258,0),2)+HA$9,255),Capacity!$S$3:$S$258,0),2)))</f>
        <v/>
      </c>
      <c r="HB87" t="str">
        <f>IF(HB86="","",IF($FI86="Y",0,INDEX(Capacity!$S$3:$T$258,MATCH(MOD(INDEX(Capacity!$V$3:$W$258,MATCH(INDEX($J86:$FE86,1,$FJ86),Capacity!$V$3:$V$258,0),2)+HB$9,255),Capacity!$S$3:$S$258,0),2)))</f>
        <v/>
      </c>
      <c r="HC87" t="str">
        <f>IF(HC86="","",IF($FI86="Y",0,INDEX(Capacity!$S$3:$T$258,MATCH(MOD(INDEX(Capacity!$V$3:$W$258,MATCH(INDEX($J86:$FE86,1,$FJ86),Capacity!$V$3:$V$258,0),2)+HC$9,255),Capacity!$S$3:$S$258,0),2)))</f>
        <v/>
      </c>
      <c r="HD87" t="str">
        <f>IF(HD86="","",IF($FI86="Y",0,INDEX(Capacity!$S$3:$T$258,MATCH(MOD(INDEX(Capacity!$V$3:$W$258,MATCH(INDEX($J86:$FE86,1,$FJ86),Capacity!$V$3:$V$258,0),2)+HD$9,255),Capacity!$S$3:$S$258,0),2)))</f>
        <v/>
      </c>
      <c r="HE87" t="str">
        <f>IF(HE86="","",IF($FI86="Y",0,INDEX(Capacity!$S$3:$T$258,MATCH(MOD(INDEX(Capacity!$V$3:$W$258,MATCH(INDEX($J86:$FE86,1,$FJ86),Capacity!$V$3:$V$258,0),2)+HE$9,255),Capacity!$S$3:$S$258,0),2)))</f>
        <v/>
      </c>
      <c r="HF87" t="str">
        <f>IF(HF86="","",IF($FI86="Y",0,INDEX(Capacity!$S$3:$T$258,MATCH(MOD(INDEX(Capacity!$V$3:$W$258,MATCH(INDEX($J86:$FE86,1,$FJ86),Capacity!$V$3:$V$258,0),2)+HF$9,255),Capacity!$S$3:$S$258,0),2)))</f>
        <v/>
      </c>
      <c r="HG87" t="str">
        <f>IF(HG86="","",IF($FI86="Y",0,INDEX(Capacity!$S$3:$T$258,MATCH(MOD(INDEX(Capacity!$V$3:$W$258,MATCH(INDEX($J86:$FE86,1,$FJ86),Capacity!$V$3:$V$258,0),2)+HG$9,255),Capacity!$S$3:$S$258,0),2)))</f>
        <v/>
      </c>
      <c r="HH87" t="str">
        <f>IF(HH86="","",IF($FI86="Y",0,INDEX(Capacity!$S$3:$T$258,MATCH(MOD(INDEX(Capacity!$V$3:$W$258,MATCH(INDEX($J86:$FE86,1,$FJ86),Capacity!$V$3:$V$258,0),2)+HH$9,255),Capacity!$S$3:$S$258,0),2)))</f>
        <v/>
      </c>
      <c r="HI87" t="str">
        <f>IF(HI86="","",IF($FI86="Y",0,INDEX(Capacity!$S$3:$T$258,MATCH(MOD(INDEX(Capacity!$V$3:$W$258,MATCH(INDEX($J86:$FE86,1,$FJ86),Capacity!$V$3:$V$258,0),2)+HI$9,255),Capacity!$S$3:$S$258,0),2)))</f>
        <v/>
      </c>
      <c r="HJ87" t="str">
        <f>IF(HJ86="","",IF($FI86="Y",0,INDEX(Capacity!$S$3:$T$258,MATCH(MOD(INDEX(Capacity!$V$3:$W$258,MATCH(INDEX($J86:$FE86,1,$FJ86),Capacity!$V$3:$V$258,0),2)+HJ$9,255),Capacity!$S$3:$S$258,0),2)))</f>
        <v/>
      </c>
      <c r="HK87" t="str">
        <f>IF(HK86="","",IF($FI86="Y",0,INDEX(Capacity!$S$3:$T$258,MATCH(MOD(INDEX(Capacity!$V$3:$W$258,MATCH(INDEX($J86:$FE86,1,$FJ86),Capacity!$V$3:$V$258,0),2)+HK$9,255),Capacity!$S$3:$S$258,0),2)))</f>
        <v/>
      </c>
      <c r="HL87" t="str">
        <f>IF(HL86="","",IF($FI86="Y",0,INDEX(Capacity!$S$3:$T$258,MATCH(MOD(INDEX(Capacity!$V$3:$W$258,MATCH(INDEX($J86:$FE86,1,$FJ86),Capacity!$V$3:$V$258,0),2)+HL$9,255),Capacity!$S$3:$S$258,0),2)))</f>
        <v/>
      </c>
      <c r="HM87" t="str">
        <f>IF(HM86="","",IF($FI86="Y",0,INDEX(Capacity!$S$3:$T$258,MATCH(MOD(INDEX(Capacity!$V$3:$W$258,MATCH(INDEX($J86:$FE86,1,$FJ86),Capacity!$V$3:$V$258,0),2)+HM$9,255),Capacity!$S$3:$S$258,0),2)))</f>
        <v/>
      </c>
      <c r="HN87" t="str">
        <f>IF(HN86="","",IF($FI86="Y",0,INDEX(Capacity!$S$3:$T$258,MATCH(MOD(INDEX(Capacity!$V$3:$W$258,MATCH(INDEX($J86:$FE86,1,$FJ86),Capacity!$V$3:$V$258,0),2)+HN$9,255),Capacity!$S$3:$S$258,0),2)))</f>
        <v/>
      </c>
      <c r="HO87" t="str">
        <f>IF(HO86="","",IF($FI86="Y",0,INDEX(Capacity!$S$3:$T$258,MATCH(MOD(INDEX(Capacity!$V$3:$W$258,MATCH(INDEX($J86:$FE86,1,$FJ86),Capacity!$V$3:$V$258,0),2)+HO$9,255),Capacity!$S$3:$S$258,0),2)))</f>
        <v/>
      </c>
      <c r="HP87" t="str">
        <f>IF(HP86="","",IF($FI86="Y",0,INDEX(Capacity!$S$3:$T$258,MATCH(MOD(INDEX(Capacity!$V$3:$W$258,MATCH(INDEX($J86:$FE86,1,$FJ86),Capacity!$V$3:$V$258,0),2)+HP$9,255),Capacity!$S$3:$S$258,0),2)))</f>
        <v/>
      </c>
      <c r="HQ87" t="str">
        <f>IF(HQ86="","",IF($FI86="Y",0,INDEX(Capacity!$S$3:$T$258,MATCH(MOD(INDEX(Capacity!$V$3:$W$258,MATCH(INDEX($J86:$FE86,1,$FJ86),Capacity!$V$3:$V$258,0),2)+HQ$9,255),Capacity!$S$3:$S$258,0),2)))</f>
        <v/>
      </c>
      <c r="HR87" t="str">
        <f>IF(HR86="","",IF($FI86="Y",0,INDEX(Capacity!$S$3:$T$258,MATCH(MOD(INDEX(Capacity!$V$3:$W$258,MATCH(INDEX($J86:$FE86,1,$FJ86),Capacity!$V$3:$V$258,0),2)+HR$9,255),Capacity!$S$3:$S$258,0),2)))</f>
        <v/>
      </c>
      <c r="HS87" t="str">
        <f>IF(HS86="","",IF($FI86="Y",0,INDEX(Capacity!$S$3:$T$258,MATCH(MOD(INDEX(Capacity!$V$3:$W$258,MATCH(INDEX($J86:$FE86,1,$FJ86),Capacity!$V$3:$V$258,0),2)+HS$9,255),Capacity!$S$3:$S$258,0),2)))</f>
        <v/>
      </c>
      <c r="HT87" t="str">
        <f>IF(HT86="","",IF($FI86="Y",0,INDEX(Capacity!$S$3:$T$258,MATCH(MOD(INDEX(Capacity!$V$3:$W$258,MATCH(INDEX($J86:$FE86,1,$FJ86),Capacity!$V$3:$V$258,0),2)+HT$9,255),Capacity!$S$3:$S$258,0),2)))</f>
        <v/>
      </c>
      <c r="HU87" t="str">
        <f>IF(HU86="","",IF($FI86="Y",0,INDEX(Capacity!$S$3:$T$258,MATCH(MOD(INDEX(Capacity!$V$3:$W$258,MATCH(INDEX($J86:$FE86,1,$FJ86),Capacity!$V$3:$V$258,0),2)+HU$9,255),Capacity!$S$3:$S$258,0),2)))</f>
        <v/>
      </c>
      <c r="HV87" t="str">
        <f>IF(HV86="","",IF($FI86="Y",0,INDEX(Capacity!$S$3:$T$258,MATCH(MOD(INDEX(Capacity!$V$3:$W$258,MATCH(INDEX($J86:$FE86,1,$FJ86),Capacity!$V$3:$V$258,0),2)+HV$9,255),Capacity!$S$3:$S$258,0),2)))</f>
        <v/>
      </c>
      <c r="HW87" t="str">
        <f>IF(HW86="","",IF($FI86="Y",0,INDEX(Capacity!$S$3:$T$258,MATCH(MOD(INDEX(Capacity!$V$3:$W$258,MATCH(INDEX($J86:$FE86,1,$FJ86),Capacity!$V$3:$V$258,0),2)+HW$9,255),Capacity!$S$3:$S$258,0),2)))</f>
        <v/>
      </c>
      <c r="HX87" t="str">
        <f>IF(HX86="","",IF($FI86="Y",0,INDEX(Capacity!$S$3:$T$258,MATCH(MOD(INDEX(Capacity!$V$3:$W$258,MATCH(INDEX($J86:$FE86,1,$FJ86),Capacity!$V$3:$V$258,0),2)+HX$9,255),Capacity!$S$3:$S$258,0),2)))</f>
        <v/>
      </c>
      <c r="HY87" t="str">
        <f>IF(HY86="","",IF($FI86="Y",0,INDEX(Capacity!$S$3:$T$258,MATCH(MOD(INDEX(Capacity!$V$3:$W$258,MATCH(INDEX($J86:$FE86,1,$FJ86),Capacity!$V$3:$V$258,0),2)+HY$9,255),Capacity!$S$3:$S$258,0),2)))</f>
        <v/>
      </c>
      <c r="HZ87" t="str">
        <f>IF(HZ86="","",IF($FI86="Y",0,INDEX(Capacity!$S$3:$T$258,MATCH(MOD(INDEX(Capacity!$V$3:$W$258,MATCH(INDEX($J86:$FE86,1,$FJ86),Capacity!$V$3:$V$258,0),2)+HZ$9,255),Capacity!$S$3:$S$258,0),2)))</f>
        <v/>
      </c>
      <c r="IA87" t="str">
        <f>IF(IA86="","",IF($FI86="Y",0,INDEX(Capacity!$S$3:$T$258,MATCH(MOD(INDEX(Capacity!$V$3:$W$258,MATCH(INDEX($J86:$FE86,1,$FJ86),Capacity!$V$3:$V$258,0),2)+IA$9,255),Capacity!$S$3:$S$258,0),2)))</f>
        <v/>
      </c>
      <c r="IB87" t="str">
        <f>IF(IB86="","",IF($FI86="Y",0,INDEX(Capacity!$S$3:$T$258,MATCH(MOD(INDEX(Capacity!$V$3:$W$258,MATCH(INDEX($J86:$FE86,1,$FJ86),Capacity!$V$3:$V$258,0),2)+IB$9,255),Capacity!$S$3:$S$258,0),2)))</f>
        <v/>
      </c>
      <c r="IC87" t="str">
        <f>IF(IC86="","",IF($FI86="Y",0,INDEX(Capacity!$S$3:$T$258,MATCH(MOD(INDEX(Capacity!$V$3:$W$258,MATCH(INDEX($J86:$FE86,1,$FJ86),Capacity!$V$3:$V$258,0),2)+IC$9,255),Capacity!$S$3:$S$258,0),2)))</f>
        <v/>
      </c>
      <c r="ID87" t="str">
        <f>IF(ID86="","",IF($FI86="Y",0,INDEX(Capacity!$S$3:$T$258,MATCH(MOD(INDEX(Capacity!$V$3:$W$258,MATCH(INDEX($J86:$FE86,1,$FJ86),Capacity!$V$3:$V$258,0),2)+ID$9,255),Capacity!$S$3:$S$258,0),2)))</f>
        <v/>
      </c>
      <c r="IE87" t="str">
        <f>IF(IE86="","",IF($FI86="Y",0,INDEX(Capacity!$S$3:$T$258,MATCH(MOD(INDEX(Capacity!$V$3:$W$258,MATCH(INDEX($J86:$FE86,1,$FJ86),Capacity!$V$3:$V$258,0),2)+IE$9,255),Capacity!$S$3:$S$258,0),2)))</f>
        <v/>
      </c>
      <c r="IF87" t="str">
        <f>IF(IF86="","",IF($FI86="Y",0,INDEX(Capacity!$S$3:$T$258,MATCH(MOD(INDEX(Capacity!$V$3:$W$258,MATCH(INDEX($J86:$FE86,1,$FJ86),Capacity!$V$3:$V$258,0),2)+IF$9,255),Capacity!$S$3:$S$258,0),2)))</f>
        <v/>
      </c>
      <c r="IG87" t="str">
        <f>IF(IG86="","",IF($FI86="Y",0,INDEX(Capacity!$S$3:$T$258,MATCH(MOD(INDEX(Capacity!$V$3:$W$258,MATCH(INDEX($J86:$FE86,1,$FJ86),Capacity!$V$3:$V$258,0),2)+IG$9,255),Capacity!$S$3:$S$258,0),2)))</f>
        <v/>
      </c>
      <c r="IH87" t="str">
        <f>IF(IH86="","",IF($FI86="Y",0,INDEX(Capacity!$S$3:$T$258,MATCH(MOD(INDEX(Capacity!$V$3:$W$258,MATCH(INDEX($J86:$FE86,1,$FJ86),Capacity!$V$3:$V$258,0),2)+IH$9,255),Capacity!$S$3:$S$258,0),2)))</f>
        <v/>
      </c>
      <c r="II87" t="str">
        <f>IF(II86="","",IF($FI86="Y",0,INDEX(Capacity!$S$3:$T$258,MATCH(MOD(INDEX(Capacity!$V$3:$W$258,MATCH(INDEX($J86:$FE86,1,$FJ86),Capacity!$V$3:$V$258,0),2)+II$9,255),Capacity!$S$3:$S$258,0),2)))</f>
        <v/>
      </c>
      <c r="IJ87" t="str">
        <f>IF(IJ86="","",IF($FI86="Y",0,INDEX(Capacity!$S$3:$T$258,MATCH(MOD(INDEX(Capacity!$V$3:$W$258,MATCH(INDEX($J86:$FE86,1,$FJ86),Capacity!$V$3:$V$258,0),2)+IJ$9,255),Capacity!$S$3:$S$258,0),2)))</f>
        <v/>
      </c>
      <c r="IK87" t="str">
        <f>IF(IK86="","",IF($FI86="Y",0,INDEX(Capacity!$S$3:$T$258,MATCH(MOD(INDEX(Capacity!$V$3:$W$258,MATCH(INDEX($J86:$FE86,1,$FJ86),Capacity!$V$3:$V$258,0),2)+IK$9,255),Capacity!$S$3:$S$258,0),2)))</f>
        <v/>
      </c>
      <c r="IL87" t="str">
        <f>IF(IL86="","",IF($FI86="Y",0,INDEX(Capacity!$S$3:$T$258,MATCH(MOD(INDEX(Capacity!$V$3:$W$258,MATCH(INDEX($J86:$FE86,1,$FJ86),Capacity!$V$3:$V$258,0),2)+IL$9,255),Capacity!$S$3:$S$258,0),2)))</f>
        <v/>
      </c>
      <c r="IM87" t="str">
        <f>IF(IM86="","",IF($FI86="Y",0,INDEX(Capacity!$S$3:$T$258,MATCH(MOD(INDEX(Capacity!$V$3:$W$258,MATCH(INDEX($J86:$FE86,1,$FJ86),Capacity!$V$3:$V$258,0),2)+IM$9,255),Capacity!$S$3:$S$258,0),2)))</f>
        <v/>
      </c>
      <c r="IN87" t="str">
        <f>IF(IN86="","",IF($FI86="Y",0,INDEX(Capacity!$S$3:$T$258,MATCH(MOD(INDEX(Capacity!$V$3:$W$258,MATCH(INDEX($J86:$FE86,1,$FJ86),Capacity!$V$3:$V$258,0),2)+IN$9,255),Capacity!$S$3:$S$258,0),2)))</f>
        <v/>
      </c>
      <c r="IO87" t="str">
        <f>IF(IO86="","",IF($FI86="Y",0,INDEX(Capacity!$S$3:$T$258,MATCH(MOD(INDEX(Capacity!$V$3:$W$258,MATCH(INDEX($J86:$FE86,1,$FJ86),Capacity!$V$3:$V$258,0),2)+IO$9,255),Capacity!$S$3:$S$258,0),2)))</f>
        <v/>
      </c>
      <c r="IP87" t="str">
        <f>IF(IP86="","",IF($FI86="Y",0,INDEX(Capacity!$S$3:$T$258,MATCH(MOD(INDEX(Capacity!$V$3:$W$258,MATCH(INDEX($J86:$FE86,1,$FJ86),Capacity!$V$3:$V$258,0),2)+IP$9,255),Capacity!$S$3:$S$258,0),2)))</f>
        <v/>
      </c>
      <c r="IQ87" t="str">
        <f>IF(IQ86="","",IF($FI86="Y",0,INDEX(Capacity!$S$3:$T$258,MATCH(MOD(INDEX(Capacity!$V$3:$W$258,MATCH(INDEX($J86:$FE86,1,$FJ86),Capacity!$V$3:$V$258,0),2)+IQ$9,255),Capacity!$S$3:$S$258,0),2)))</f>
        <v/>
      </c>
      <c r="IR87" t="str">
        <f>IF(IR86="","",IF($FI86="Y",0,INDEX(Capacity!$S$3:$T$258,MATCH(MOD(INDEX(Capacity!$V$3:$W$258,MATCH(INDEX($J86:$FE86,1,$FJ86),Capacity!$V$3:$V$258,0),2)+IR$9,255),Capacity!$S$3:$S$258,0),2)))</f>
        <v/>
      </c>
      <c r="IS87" t="str">
        <f>IF(IS86="","",IF($FI86="Y",0,INDEX(Capacity!$S$3:$T$258,MATCH(MOD(INDEX(Capacity!$V$3:$W$258,MATCH(INDEX($J86:$FE86,1,$FJ86),Capacity!$V$3:$V$258,0),2)+IS$9,255),Capacity!$S$3:$S$258,0),2)))</f>
        <v/>
      </c>
      <c r="IT87" t="str">
        <f>IF(IT86="","",IF($FI86="Y",0,INDEX(Capacity!$S$3:$T$258,MATCH(MOD(INDEX(Capacity!$V$3:$W$258,MATCH(INDEX($J86:$FE86,1,$FJ86),Capacity!$V$3:$V$258,0),2)+IT$9,255),Capacity!$S$3:$S$258,0),2)))</f>
        <v/>
      </c>
      <c r="IU87" t="str">
        <f>IF(IU86="","",IF($FI86="Y",0,INDEX(Capacity!$S$3:$T$258,MATCH(MOD(INDEX(Capacity!$V$3:$W$258,MATCH(INDEX($J86:$FE86,1,$FJ86),Capacity!$V$3:$V$258,0),2)+IU$9,255),Capacity!$S$3:$S$258,0),2)))</f>
        <v/>
      </c>
      <c r="IV87" t="str">
        <f>IF(IV86="","",IF($FI86="Y",0,INDEX(Capacity!$S$3:$T$258,MATCH(MOD(INDEX(Capacity!$V$3:$W$258,MATCH(INDEX($J86:$FE86,1,$FJ86),Capacity!$V$3:$V$258,0),2)+IV$9,255),Capacity!$S$3:$S$258,0),2)))</f>
        <v/>
      </c>
      <c r="IW87" t="str">
        <f>IF(IW86="","",IF($FI86="Y",0,INDEX(Capacity!$S$3:$T$258,MATCH(MOD(INDEX(Capacity!$V$3:$W$258,MATCH(INDEX($J86:$FE86,1,$FJ86),Capacity!$V$3:$V$258,0),2)+IW$9,255),Capacity!$S$3:$S$258,0),2)))</f>
        <v/>
      </c>
      <c r="IX87" t="str">
        <f>IF(IX86="","",IF($FI86="Y",0,INDEX(Capacity!$S$3:$T$258,MATCH(MOD(INDEX(Capacity!$V$3:$W$258,MATCH(INDEX($J86:$FE86,1,$FJ86),Capacity!$V$3:$V$258,0),2)+IX$9,255),Capacity!$S$3:$S$258,0),2)))</f>
        <v/>
      </c>
      <c r="IY87" t="str">
        <f>IF(IY86="","",IF($FI86="Y",0,INDEX(Capacity!$S$3:$T$258,MATCH(MOD(INDEX(Capacity!$V$3:$W$258,MATCH(INDEX($J86:$FE86,1,$FJ86),Capacity!$V$3:$V$258,0),2)+IY$9,255),Capacity!$S$3:$S$258,0),2)))</f>
        <v/>
      </c>
      <c r="IZ87" t="str">
        <f>IF(IZ86="","",IF($FI86="Y",0,INDEX(Capacity!$S$3:$T$258,MATCH(MOD(INDEX(Capacity!$V$3:$W$258,MATCH(INDEX($J86:$FE86,1,$FJ86),Capacity!$V$3:$V$258,0),2)+IZ$9,255),Capacity!$S$3:$S$258,0),2)))</f>
        <v/>
      </c>
      <c r="JA87" t="str">
        <f>IF(JA86="","",IF($FI86="Y",0,INDEX(Capacity!$S$3:$T$258,MATCH(MOD(INDEX(Capacity!$V$3:$W$258,MATCH(INDEX($J86:$FE86,1,$FJ86),Capacity!$V$3:$V$258,0),2)+JA$9,255),Capacity!$S$3:$S$258,0),2)))</f>
        <v/>
      </c>
      <c r="JB87" t="str">
        <f>IF(JB86="","",IF($FI86="Y",0,INDEX(Capacity!$S$3:$T$258,MATCH(MOD(INDEX(Capacity!$V$3:$W$258,MATCH(INDEX($J86:$FE86,1,$FJ86),Capacity!$V$3:$V$258,0),2)+JB$9,255),Capacity!$S$3:$S$258,0),2)))</f>
        <v/>
      </c>
      <c r="JC87" t="str">
        <f>IF(JC86="","",IF($FI86="Y",0,INDEX(Capacity!$S$3:$T$258,MATCH(MOD(INDEX(Capacity!$V$3:$W$258,MATCH(INDEX($J86:$FE86,1,$FJ86),Capacity!$V$3:$V$258,0),2)+JC$9,255),Capacity!$S$3:$S$258,0),2)))</f>
        <v/>
      </c>
      <c r="JD87" t="str">
        <f>IF(JD86="","",IF($FI86="Y",0,INDEX(Capacity!$S$3:$T$258,MATCH(MOD(INDEX(Capacity!$V$3:$W$258,MATCH(INDEX($J86:$FE86,1,$FJ86),Capacity!$V$3:$V$258,0),2)+JD$9,255),Capacity!$S$3:$S$258,0),2)))</f>
        <v/>
      </c>
      <c r="JE87" t="str">
        <f>IF(JE86="","",IF($FI86="Y",0,INDEX(Capacity!$S$3:$T$258,MATCH(MOD(INDEX(Capacity!$V$3:$W$258,MATCH(INDEX($J86:$FE86,1,$FJ86),Capacity!$V$3:$V$258,0),2)+JE$9,255),Capacity!$S$3:$S$258,0),2)))</f>
        <v/>
      </c>
      <c r="JF87" t="str">
        <f>IF(JF86="","",IF($FI86="Y",0,INDEX(Capacity!$S$3:$T$258,MATCH(MOD(INDEX(Capacity!$V$3:$W$258,MATCH(INDEX($J86:$FE86,1,$FJ86),Capacity!$V$3:$V$258,0),2)+JF$9,255),Capacity!$S$3:$S$258,0),2)))</f>
        <v/>
      </c>
      <c r="JG87" t="str">
        <f>IF(JG86="","",IF($FI86="Y",0,INDEX(Capacity!$S$3:$T$258,MATCH(MOD(INDEX(Capacity!$V$3:$W$258,MATCH(INDEX($J86:$FE86,1,$FJ86),Capacity!$V$3:$V$258,0),2)+JG$9,255),Capacity!$S$3:$S$258,0),2)))</f>
        <v/>
      </c>
      <c r="JH87" t="str">
        <f>IF(JH86="","",IF($FI86="Y",0,INDEX(Capacity!$S$3:$T$258,MATCH(MOD(INDEX(Capacity!$V$3:$W$258,MATCH(INDEX($J86:$FE86,1,$FJ86),Capacity!$V$3:$V$258,0),2)+JH$9,255),Capacity!$S$3:$S$258,0),2)))</f>
        <v/>
      </c>
      <c r="JI87" t="str">
        <f>IF(JI86="","",IF($FI86="Y",0,INDEX(Capacity!$S$3:$T$258,MATCH(MOD(INDEX(Capacity!$V$3:$W$258,MATCH(INDEX($J86:$FE86,1,$FJ86),Capacity!$V$3:$V$258,0),2)+JI$9,255),Capacity!$S$3:$S$258,0),2)))</f>
        <v/>
      </c>
      <c r="JJ87" t="str">
        <f>IF(JJ86="","",IF($FI86="Y",0,INDEX(Capacity!$S$3:$T$258,MATCH(MOD(INDEX(Capacity!$V$3:$W$258,MATCH(INDEX($J86:$FE86,1,$FJ86),Capacity!$V$3:$V$258,0),2)+JJ$9,255),Capacity!$S$3:$S$258,0),2)))</f>
        <v/>
      </c>
      <c r="JK87" t="str">
        <f>IF(JK86="","",IF($FI86="Y",0,INDEX(Capacity!$S$3:$T$258,MATCH(MOD(INDEX(Capacity!$V$3:$W$258,MATCH(INDEX($J86:$FE86,1,$FJ86),Capacity!$V$3:$V$258,0),2)+JK$9,255),Capacity!$S$3:$S$258,0),2)))</f>
        <v/>
      </c>
      <c r="JL87" t="str">
        <f>IF(JL86="","",IF($FI86="Y",0,INDEX(Capacity!$S$3:$T$258,MATCH(MOD(INDEX(Capacity!$V$3:$W$258,MATCH(INDEX($J86:$FE86,1,$FJ86),Capacity!$V$3:$V$258,0),2)+JL$9,255),Capacity!$S$3:$S$258,0),2)))</f>
        <v/>
      </c>
      <c r="JM87" t="str">
        <f>IF(JM86="","",IF($FI86="Y",0,INDEX(Capacity!$S$3:$T$258,MATCH(MOD(INDEX(Capacity!$V$3:$W$258,MATCH(INDEX($J86:$FE86,1,$FJ86),Capacity!$V$3:$V$258,0),2)+JM$9,255),Capacity!$S$3:$S$258,0),2)))</f>
        <v/>
      </c>
      <c r="JN87" t="str">
        <f>IF(JN86="","",IF($FI86="Y",0,INDEX(Capacity!$S$3:$T$258,MATCH(MOD(INDEX(Capacity!$V$3:$W$258,MATCH(INDEX($J86:$FE86,1,$FJ86),Capacity!$V$3:$V$258,0),2)+JN$9,255),Capacity!$S$3:$S$258,0),2)))</f>
        <v/>
      </c>
      <c r="JO87" t="str">
        <f>IF(JO86="","",IF($FI86="Y",0,INDEX(Capacity!$S$3:$T$258,MATCH(MOD(INDEX(Capacity!$V$3:$W$258,MATCH(INDEX($J86:$FE86,1,$FJ86),Capacity!$V$3:$V$258,0),2)+JO$9,255),Capacity!$S$3:$S$258,0),2)))</f>
        <v/>
      </c>
      <c r="JP87" t="str">
        <f>IF(JP86="","",IF($FI86="Y",0,INDEX(Capacity!$S$3:$T$258,MATCH(MOD(INDEX(Capacity!$V$3:$W$258,MATCH(INDEX($J86:$FE86,1,$FJ86),Capacity!$V$3:$V$258,0),2)+JP$9,255),Capacity!$S$3:$S$258,0),2)))</f>
        <v/>
      </c>
      <c r="JQ87" t="str">
        <f>IF(JQ86="","",IF($FI86="Y",0,INDEX(Capacity!$S$3:$T$258,MATCH(MOD(INDEX(Capacity!$V$3:$W$258,MATCH(INDEX($J86:$FE86,1,$FJ86),Capacity!$V$3:$V$258,0),2)+JQ$9,255),Capacity!$S$3:$S$258,0),2)))</f>
        <v/>
      </c>
      <c r="JR87" t="str">
        <f>IF(JR86="","",IF($FI86="Y",0,INDEX(Capacity!$S$3:$T$258,MATCH(MOD(INDEX(Capacity!$V$3:$W$258,MATCH(INDEX($J86:$FE86,1,$FJ86),Capacity!$V$3:$V$258,0),2)+JR$9,255),Capacity!$S$3:$S$258,0),2)))</f>
        <v/>
      </c>
      <c r="JS87" t="str">
        <f>IF(JS86="","",IF($FI86="Y",0,INDEX(Capacity!$S$3:$T$258,MATCH(MOD(INDEX(Capacity!$V$3:$W$258,MATCH(INDEX($J86:$FE86,1,$FJ86),Capacity!$V$3:$V$258,0),2)+JS$9,255),Capacity!$S$3:$S$258,0),2)))</f>
        <v/>
      </c>
      <c r="JT87" t="str">
        <f>IF(JT86="","",IF($FI86="Y",0,INDEX(Capacity!$S$3:$T$258,MATCH(MOD(INDEX(Capacity!$V$3:$W$258,MATCH(INDEX($J86:$FE86,1,$FJ86),Capacity!$V$3:$V$258,0),2)+JT$9,255),Capacity!$S$3:$S$258,0),2)))</f>
        <v/>
      </c>
      <c r="JU87" t="str">
        <f>IF(JU86="","",IF($FI86="Y",0,INDEX(Capacity!$S$3:$T$258,MATCH(MOD(INDEX(Capacity!$V$3:$W$258,MATCH(INDEX($J86:$FE86,1,$FJ86),Capacity!$V$3:$V$258,0),2)+JU$9,255),Capacity!$S$3:$S$258,0),2)))</f>
        <v/>
      </c>
      <c r="JV87" t="str">
        <f>IF(JV86="","",IF($FI86="Y",0,INDEX(Capacity!$S$3:$T$258,MATCH(MOD(INDEX(Capacity!$V$3:$W$258,MATCH(INDEX($J86:$FE86,1,$FJ86),Capacity!$V$3:$V$258,0),2)+JV$9,255),Capacity!$S$3:$S$258,0),2)))</f>
        <v/>
      </c>
      <c r="JW87" t="str">
        <f>IF(JW86="","",IF($FI86="Y",0,INDEX(Capacity!$S$3:$T$258,MATCH(MOD(INDEX(Capacity!$V$3:$W$258,MATCH(INDEX($J86:$FE86,1,$FJ86),Capacity!$V$3:$V$258,0),2)+JW$9,255),Capacity!$S$3:$S$258,0),2)))</f>
        <v/>
      </c>
      <c r="JX87" t="str">
        <f>IF(JX86="","",IF($FI86="Y",0,INDEX(Capacity!$S$3:$T$258,MATCH(MOD(INDEX(Capacity!$V$3:$W$258,MATCH(INDEX($J86:$FE86,1,$FJ86),Capacity!$V$3:$V$258,0),2)+JX$9,255),Capacity!$S$3:$S$258,0),2)))</f>
        <v/>
      </c>
      <c r="JY87" t="str">
        <f>IF(JY86="","",IF($FI86="Y",0,INDEX(Capacity!$S$3:$T$258,MATCH(MOD(INDEX(Capacity!$V$3:$W$258,MATCH(INDEX($J86:$FE86,1,$FJ86),Capacity!$V$3:$V$258,0),2)+JY$9,255),Capacity!$S$3:$S$258,0),2)))</f>
        <v/>
      </c>
      <c r="JZ87" t="str">
        <f>IF(JZ86="","",IF($FI86="Y",0,INDEX(Capacity!$S$3:$T$258,MATCH(MOD(INDEX(Capacity!$V$3:$W$258,MATCH(INDEX($J86:$FE86,1,$FJ86),Capacity!$V$3:$V$258,0),2)+JZ$9,255),Capacity!$S$3:$S$258,0),2)))</f>
        <v/>
      </c>
      <c r="KA87" t="str">
        <f>IF(KA86="","",IF($FI86="Y",0,INDEX(Capacity!$S$3:$T$258,MATCH(MOD(INDEX(Capacity!$V$3:$W$258,MATCH(INDEX($J86:$FE86,1,$FJ86),Capacity!$V$3:$V$258,0),2)+KA$9,255),Capacity!$S$3:$S$258,0),2)))</f>
        <v/>
      </c>
      <c r="KB87" t="str">
        <f>IF(KB86="","",IF($FI86="Y",0,INDEX(Capacity!$S$3:$T$258,MATCH(MOD(INDEX(Capacity!$V$3:$W$258,MATCH(INDEX($J86:$FE86,1,$FJ86),Capacity!$V$3:$V$258,0),2)+KB$9,255),Capacity!$S$3:$S$258,0),2)))</f>
        <v/>
      </c>
      <c r="KC87" t="str">
        <f>IF(KC86="","",IF($FI86="Y",0,INDEX(Capacity!$S$3:$T$258,MATCH(MOD(INDEX(Capacity!$V$3:$W$258,MATCH(INDEX($J86:$FE86,1,$FJ86),Capacity!$V$3:$V$258,0),2)+KC$9,255),Capacity!$S$3:$S$258,0),2)))</f>
        <v/>
      </c>
      <c r="KD87" t="str">
        <f>IF(KD86="","",IF($FI86="Y",0,INDEX(Capacity!$S$3:$T$258,MATCH(MOD(INDEX(Capacity!$V$3:$W$258,MATCH(INDEX($J86:$FE86,1,$FJ86),Capacity!$V$3:$V$258,0),2)+KD$9,255),Capacity!$S$3:$S$258,0),2)))</f>
        <v/>
      </c>
      <c r="KE87" t="str">
        <f>IF(KE86="","",IF($FI86="Y",0,INDEX(Capacity!$S$3:$T$258,MATCH(MOD(INDEX(Capacity!$V$3:$W$258,MATCH(INDEX($J86:$FE86,1,$FJ86),Capacity!$V$3:$V$258,0),2)+KE$9,255),Capacity!$S$3:$S$258,0),2)))</f>
        <v/>
      </c>
      <c r="KF87" t="str">
        <f>IF(KF86="","",IF($FI86="Y",0,INDEX(Capacity!$S$3:$T$258,MATCH(MOD(INDEX(Capacity!$V$3:$W$258,MATCH(INDEX($J86:$FE86,1,$FJ86),Capacity!$V$3:$V$258,0),2)+KF$9,255),Capacity!$S$3:$S$258,0),2)))</f>
        <v/>
      </c>
      <c r="KG87" t="str">
        <f>IF(KG86="","",IF($FI86="Y",0,INDEX(Capacity!$S$3:$T$258,MATCH(MOD(INDEX(Capacity!$V$3:$W$258,MATCH(INDEX($J86:$FE86,1,$FJ86),Capacity!$V$3:$V$258,0),2)+KG$9,255),Capacity!$S$3:$S$258,0),2)))</f>
        <v/>
      </c>
      <c r="KH87" t="str">
        <f>IF(KH86="","",IF($FI86="Y",0,INDEX(Capacity!$S$3:$T$258,MATCH(MOD(INDEX(Capacity!$V$3:$W$258,MATCH(INDEX($J86:$FE86,1,$FJ86),Capacity!$V$3:$V$258,0),2)+KH$9,255),Capacity!$S$3:$S$258,0),2)))</f>
        <v/>
      </c>
      <c r="KI87" t="str">
        <f>IF(KI86="","",IF($FI86="Y",0,INDEX(Capacity!$S$3:$T$258,MATCH(MOD(INDEX(Capacity!$V$3:$W$258,MATCH(INDEX($J86:$FE86,1,$FJ86),Capacity!$V$3:$V$258,0),2)+KI$9,255),Capacity!$S$3:$S$258,0),2)))</f>
        <v/>
      </c>
      <c r="KJ87" t="str">
        <f>IF(KJ86="","",IF($FI86="Y",0,INDEX(Capacity!$S$3:$T$258,MATCH(MOD(INDEX(Capacity!$V$3:$W$258,MATCH(INDEX($J86:$FE86,1,$FJ86),Capacity!$V$3:$V$258,0),2)+KJ$9,255),Capacity!$S$3:$S$258,0),2)))</f>
        <v/>
      </c>
      <c r="KK87" t="str">
        <f>IF(KK86="","",IF($FI86="Y",0,INDEX(Capacity!$S$3:$T$258,MATCH(MOD(INDEX(Capacity!$V$3:$W$258,MATCH(INDEX($J86:$FE86,1,$FJ86),Capacity!$V$3:$V$258,0),2)+KK$9,255),Capacity!$S$3:$S$258,0),2)))</f>
        <v/>
      </c>
      <c r="KL87" t="str">
        <f>IF(KL86="","",IF($FI86="Y",0,INDEX(Capacity!$S$3:$T$258,MATCH(MOD(INDEX(Capacity!$V$3:$W$258,MATCH(INDEX($J86:$FE86,1,$FJ86),Capacity!$V$3:$V$258,0),2)+KL$9,255),Capacity!$S$3:$S$258,0),2)))</f>
        <v/>
      </c>
      <c r="KM87" t="str">
        <f>IF(KM86="","",IF($FI86="Y",0,INDEX(Capacity!$S$3:$T$258,MATCH(MOD(INDEX(Capacity!$V$3:$W$258,MATCH(INDEX($J86:$FE86,1,$FJ86),Capacity!$V$3:$V$258,0),2)+KM$9,255),Capacity!$S$3:$S$258,0),2)))</f>
        <v/>
      </c>
      <c r="KN87" t="str">
        <f>IF(KN86="","",IF($FI86="Y",0,INDEX(Capacity!$S$3:$T$258,MATCH(MOD(INDEX(Capacity!$V$3:$W$258,MATCH(INDEX($J86:$FE86,1,$FJ86),Capacity!$V$3:$V$258,0),2)+KN$9,255),Capacity!$S$3:$S$258,0),2)))</f>
        <v/>
      </c>
      <c r="KO87" t="str">
        <f>IF(KO86="","",IF($FI86="Y",0,INDEX(Capacity!$S$3:$T$258,MATCH(MOD(INDEX(Capacity!$V$3:$W$258,MATCH(INDEX($J86:$FE86,1,$FJ86),Capacity!$V$3:$V$258,0),2)+KO$9,255),Capacity!$S$3:$S$258,0),2)))</f>
        <v/>
      </c>
      <c r="KP87" t="str">
        <f>IF(KP86="","",IF($FI86="Y",0,INDEX(Capacity!$S$3:$T$258,MATCH(MOD(INDEX(Capacity!$V$3:$W$258,MATCH(INDEX($J86:$FE86,1,$FJ86),Capacity!$V$3:$V$258,0),2)+KP$9,255),Capacity!$S$3:$S$258,0),2)))</f>
        <v/>
      </c>
      <c r="KQ87" t="str">
        <f>IF(KQ86="","",IF($FI86="Y",0,INDEX(Capacity!$S$3:$T$258,MATCH(MOD(INDEX(Capacity!$V$3:$W$258,MATCH(INDEX($J86:$FE86,1,$FJ86),Capacity!$V$3:$V$258,0),2)+KQ$9,255),Capacity!$S$3:$S$258,0),2)))</f>
        <v/>
      </c>
      <c r="KR87" t="str">
        <f>IF(KR86="","",IF($FI86="Y",0,INDEX(Capacity!$S$3:$T$258,MATCH(MOD(INDEX(Capacity!$V$3:$W$258,MATCH(INDEX($J86:$FE86,1,$FJ86),Capacity!$V$3:$V$258,0),2)+KR$9,255),Capacity!$S$3:$S$258,0),2)))</f>
        <v/>
      </c>
      <c r="KS87" t="str">
        <f>IF(KS86="","",IF($FI86="Y",0,INDEX(Capacity!$S$3:$T$258,MATCH(MOD(INDEX(Capacity!$V$3:$W$258,MATCH(INDEX($J86:$FE86,1,$FJ86),Capacity!$V$3:$V$258,0),2)+KS$9,255),Capacity!$S$3:$S$258,0),2)))</f>
        <v/>
      </c>
      <c r="KT87" t="str">
        <f>IF(KT86="","",IF($FI86="Y",0,INDEX(Capacity!$S$3:$T$258,MATCH(MOD(INDEX(Capacity!$V$3:$W$258,MATCH(INDEX($J86:$FE86,1,$FJ86),Capacity!$V$3:$V$258,0),2)+KT$9,255),Capacity!$S$3:$S$258,0),2)))</f>
        <v/>
      </c>
      <c r="KU87" t="str">
        <f>IF(KU86="","",IF($FI86="Y",0,INDEX(Capacity!$S$3:$T$258,MATCH(MOD(INDEX(Capacity!$V$3:$W$258,MATCH(INDEX($J86:$FE86,1,$FJ86),Capacity!$V$3:$V$258,0),2)+KU$9,255),Capacity!$S$3:$S$258,0),2)))</f>
        <v/>
      </c>
      <c r="KV87" t="str">
        <f>IF(KV86="","",IF($FI86="Y",0,INDEX(Capacity!$S$3:$T$258,MATCH(MOD(INDEX(Capacity!$V$3:$W$258,MATCH(INDEX($J86:$FE86,1,$FJ86),Capacity!$V$3:$V$258,0),2)+KV$9,255),Capacity!$S$3:$S$258,0),2)))</f>
        <v/>
      </c>
      <c r="KW87" t="str">
        <f>IF(KW86="","",IF($FI86="Y",0,INDEX(Capacity!$S$3:$T$258,MATCH(MOD(INDEX(Capacity!$V$3:$W$258,MATCH(INDEX($J86:$FE86,1,$FJ86),Capacity!$V$3:$V$258,0),2)+KW$9,255),Capacity!$S$3:$S$258,0),2)))</f>
        <v/>
      </c>
      <c r="KX87" t="str">
        <f>IF(KX86="","",IF($FI86="Y",0,INDEX(Capacity!$S$3:$T$258,MATCH(MOD(INDEX(Capacity!$V$3:$W$258,MATCH(INDEX($J86:$FE86,1,$FJ86),Capacity!$V$3:$V$258,0),2)+KX$9,255),Capacity!$S$3:$S$258,0),2)))</f>
        <v/>
      </c>
      <c r="KY87" t="str">
        <f>IF(KY86="","",IF($FI86="Y",0,INDEX(Capacity!$S$3:$T$258,MATCH(MOD(INDEX(Capacity!$V$3:$W$258,MATCH(INDEX($J86:$FE86,1,$FJ86),Capacity!$V$3:$V$258,0),2)+KY$9,255),Capacity!$S$3:$S$258,0),2)))</f>
        <v/>
      </c>
      <c r="KZ87" t="str">
        <f>IF(KZ86="","",IF($FI86="Y",0,INDEX(Capacity!$S$3:$T$258,MATCH(MOD(INDEX(Capacity!$V$3:$W$258,MATCH(INDEX($J86:$FE86,1,$FJ86),Capacity!$V$3:$V$258,0),2)+KZ$9,255),Capacity!$S$3:$S$258,0),2)))</f>
        <v/>
      </c>
      <c r="LA87" t="str">
        <f>IF(LA86="","",IF($FI86="Y",0,INDEX(Capacity!$S$3:$T$258,MATCH(MOD(INDEX(Capacity!$V$3:$W$258,MATCH(INDEX($J86:$FE86,1,$FJ86),Capacity!$V$3:$V$258,0),2)+LA$9,255),Capacity!$S$3:$S$258,0),2)))</f>
        <v/>
      </c>
      <c r="LB87" t="str">
        <f>IF(LB86="","",IF($FI86="Y",0,INDEX(Capacity!$S$3:$T$258,MATCH(MOD(INDEX(Capacity!$V$3:$W$258,MATCH(INDEX($J86:$FE86,1,$FJ86),Capacity!$V$3:$V$258,0),2)+LB$9,255),Capacity!$S$3:$S$258,0),2)))</f>
        <v/>
      </c>
      <c r="LC87" t="str">
        <f>IF(LC86="","",IF($FI86="Y",0,INDEX(Capacity!$S$3:$T$258,MATCH(MOD(INDEX(Capacity!$V$3:$W$258,MATCH(INDEX($J86:$FE86,1,$FJ86),Capacity!$V$3:$V$258,0),2)+LC$9,255),Capacity!$S$3:$S$258,0),2)))</f>
        <v/>
      </c>
      <c r="LD87" t="str">
        <f>IF(LD86="","",IF($FI86="Y",0,INDEX(Capacity!$S$3:$T$258,MATCH(MOD(INDEX(Capacity!$V$3:$W$258,MATCH(INDEX($J86:$FE86,1,$FJ86),Capacity!$V$3:$V$258,0),2)+LD$9,255),Capacity!$S$3:$S$258,0),2)))</f>
        <v/>
      </c>
      <c r="LE87" t="str">
        <f>IF(LE86="","",IF($FI86="Y",0,INDEX(Capacity!$S$3:$T$258,MATCH(MOD(INDEX(Capacity!$V$3:$W$258,MATCH(INDEX($J86:$FE86,1,$FJ86),Capacity!$V$3:$V$258,0),2)+LE$9,255),Capacity!$S$3:$S$258,0),2)))</f>
        <v/>
      </c>
      <c r="LF87" t="str">
        <f>IF(LF86="","",IF($FI86="Y",0,INDEX(Capacity!$S$3:$T$258,MATCH(MOD(INDEX(Capacity!$V$3:$W$258,MATCH(INDEX($J86:$FE86,1,$FJ86),Capacity!$V$3:$V$258,0),2)+LF$9,255),Capacity!$S$3:$S$258,0),2)))</f>
        <v/>
      </c>
      <c r="LG87" t="str">
        <f>IF(LG86="","",IF($FI86="Y",0,INDEX(Capacity!$S$3:$T$258,MATCH(MOD(INDEX(Capacity!$V$3:$W$258,MATCH(INDEX($J86:$FE86,1,$FJ86),Capacity!$V$3:$V$258,0),2)+LG$9,255),Capacity!$S$3:$S$258,0),2)))</f>
        <v/>
      </c>
      <c r="LH87" t="str">
        <f>IF(LH86="","",IF($FI86="Y",0,INDEX(Capacity!$S$3:$T$258,MATCH(MOD(INDEX(Capacity!$V$3:$W$258,MATCH(INDEX($J86:$FE86,1,$FJ86),Capacity!$V$3:$V$258,0),2)+LH$9,255),Capacity!$S$3:$S$258,0),2)))</f>
        <v/>
      </c>
    </row>
    <row r="88" spans="9:320" x14ac:dyDescent="0.25">
      <c r="I88" s="7">
        <f t="shared" si="79"/>
        <v>79</v>
      </c>
      <c r="J88" t="str">
        <f t="shared" si="86"/>
        <v/>
      </c>
      <c r="K88" t="str">
        <f t="shared" si="86"/>
        <v/>
      </c>
      <c r="L88" t="str">
        <f t="shared" si="86"/>
        <v/>
      </c>
      <c r="M88" t="str">
        <f t="shared" si="86"/>
        <v/>
      </c>
      <c r="N88" t="str">
        <f t="shared" si="86"/>
        <v/>
      </c>
      <c r="O88" t="str">
        <f t="shared" si="86"/>
        <v/>
      </c>
      <c r="P88" t="str">
        <f t="shared" si="86"/>
        <v/>
      </c>
      <c r="Q88" t="str">
        <f t="shared" si="86"/>
        <v/>
      </c>
      <c r="R88" t="str">
        <f t="shared" si="86"/>
        <v/>
      </c>
      <c r="S88" t="str">
        <f t="shared" si="86"/>
        <v/>
      </c>
      <c r="T88" t="str">
        <f t="shared" si="86"/>
        <v/>
      </c>
      <c r="U88" t="str">
        <f t="shared" si="86"/>
        <v/>
      </c>
      <c r="V88" t="str">
        <f t="shared" si="86"/>
        <v/>
      </c>
      <c r="W88" t="str">
        <f t="shared" si="86"/>
        <v/>
      </c>
      <c r="X88" t="str">
        <f t="shared" si="86"/>
        <v/>
      </c>
      <c r="Y88" t="str">
        <f t="shared" si="85"/>
        <v/>
      </c>
      <c r="Z88" t="str">
        <f t="shared" si="85"/>
        <v/>
      </c>
      <c r="AA88" t="str">
        <f t="shared" si="85"/>
        <v/>
      </c>
      <c r="AB88" t="str">
        <f t="shared" si="85"/>
        <v/>
      </c>
      <c r="AC88" t="str">
        <f t="shared" si="85"/>
        <v/>
      </c>
      <c r="AD88" t="str">
        <f t="shared" si="85"/>
        <v/>
      </c>
      <c r="AE88" t="str">
        <f t="shared" si="85"/>
        <v/>
      </c>
      <c r="AF88" t="str">
        <f t="shared" si="85"/>
        <v/>
      </c>
      <c r="AG88" t="str">
        <f t="shared" si="85"/>
        <v/>
      </c>
      <c r="AH88" t="str">
        <f t="shared" si="85"/>
        <v/>
      </c>
      <c r="AI88" t="str">
        <f t="shared" si="85"/>
        <v/>
      </c>
      <c r="AJ88" t="str">
        <f t="shared" si="85"/>
        <v/>
      </c>
      <c r="AK88" t="str">
        <f t="shared" si="85"/>
        <v/>
      </c>
      <c r="AL88" t="str">
        <f t="shared" si="85"/>
        <v/>
      </c>
      <c r="AM88" t="str">
        <f t="shared" si="85"/>
        <v/>
      </c>
      <c r="AN88" t="str">
        <f t="shared" si="85"/>
        <v/>
      </c>
      <c r="AO88" t="str">
        <f t="shared" si="85"/>
        <v/>
      </c>
      <c r="AP88" t="str">
        <f t="shared" si="88"/>
        <v/>
      </c>
      <c r="AQ88" t="str">
        <f t="shared" si="88"/>
        <v/>
      </c>
      <c r="AR88" t="str">
        <f t="shared" si="88"/>
        <v/>
      </c>
      <c r="AS88" t="str">
        <f t="shared" si="88"/>
        <v/>
      </c>
      <c r="AT88" t="str">
        <f t="shared" si="88"/>
        <v/>
      </c>
      <c r="AU88" t="str">
        <f t="shared" si="88"/>
        <v/>
      </c>
      <c r="AV88" t="str">
        <f t="shared" si="88"/>
        <v/>
      </c>
      <c r="AW88" t="str">
        <f t="shared" si="88"/>
        <v/>
      </c>
      <c r="AX88" t="str">
        <f t="shared" si="88"/>
        <v/>
      </c>
      <c r="AY88" t="str">
        <f t="shared" si="88"/>
        <v/>
      </c>
      <c r="AZ88" t="str">
        <f t="shared" si="88"/>
        <v/>
      </c>
      <c r="BA88" t="str">
        <f t="shared" si="88"/>
        <v/>
      </c>
      <c r="BB88" t="str">
        <f t="shared" si="88"/>
        <v/>
      </c>
      <c r="BC88" t="str">
        <f t="shared" si="88"/>
        <v/>
      </c>
      <c r="BD88" t="str">
        <f t="shared" si="88"/>
        <v/>
      </c>
      <c r="BE88" t="str">
        <f t="shared" si="88"/>
        <v/>
      </c>
      <c r="BF88" t="str">
        <f t="shared" si="81"/>
        <v/>
      </c>
      <c r="BG88" t="str">
        <f t="shared" si="81"/>
        <v/>
      </c>
      <c r="BH88" t="str">
        <f t="shared" si="81"/>
        <v/>
      </c>
      <c r="BI88" t="str">
        <f t="shared" si="81"/>
        <v/>
      </c>
      <c r="BJ88" t="str">
        <f t="shared" si="81"/>
        <v/>
      </c>
      <c r="BK88" t="str">
        <f t="shared" si="81"/>
        <v/>
      </c>
      <c r="BL88" t="str">
        <f t="shared" si="81"/>
        <v/>
      </c>
      <c r="BM88" t="str">
        <f t="shared" si="81"/>
        <v/>
      </c>
      <c r="BN88" t="str">
        <f t="shared" si="81"/>
        <v/>
      </c>
      <c r="BO88" t="str">
        <f t="shared" si="81"/>
        <v/>
      </c>
      <c r="BP88" t="str">
        <f t="shared" si="81"/>
        <v/>
      </c>
      <c r="BQ88" t="str">
        <f t="shared" si="81"/>
        <v/>
      </c>
      <c r="BR88" t="str">
        <f t="shared" si="81"/>
        <v/>
      </c>
      <c r="BS88" t="str">
        <f t="shared" si="81"/>
        <v/>
      </c>
      <c r="BT88" t="str">
        <f t="shared" si="81"/>
        <v/>
      </c>
      <c r="BU88" t="str">
        <f t="shared" si="75"/>
        <v/>
      </c>
      <c r="BV88" t="str">
        <f t="shared" si="75"/>
        <v/>
      </c>
      <c r="BW88" t="str">
        <f t="shared" si="75"/>
        <v/>
      </c>
      <c r="BX88" t="str">
        <f t="shared" si="75"/>
        <v/>
      </c>
      <c r="BY88" t="str">
        <f t="shared" si="75"/>
        <v/>
      </c>
      <c r="BZ88" t="str">
        <f t="shared" si="75"/>
        <v/>
      </c>
      <c r="CA88" t="str">
        <f t="shared" si="75"/>
        <v/>
      </c>
      <c r="CB88" t="str">
        <f t="shared" si="75"/>
        <v/>
      </c>
      <c r="CC88" t="str">
        <f t="shared" si="75"/>
        <v/>
      </c>
      <c r="CD88" t="str">
        <f t="shared" si="75"/>
        <v/>
      </c>
      <c r="CE88" t="str">
        <f t="shared" si="75"/>
        <v/>
      </c>
      <c r="CF88" t="str">
        <f t="shared" si="75"/>
        <v/>
      </c>
      <c r="CG88" t="str">
        <f t="shared" si="75"/>
        <v/>
      </c>
      <c r="CH88" t="str">
        <f t="shared" si="75"/>
        <v/>
      </c>
      <c r="CI88" t="str">
        <f t="shared" si="75"/>
        <v/>
      </c>
      <c r="CJ88">
        <f t="shared" si="75"/>
        <v>0</v>
      </c>
      <c r="CK88">
        <f t="shared" si="83"/>
        <v>183</v>
      </c>
      <c r="CL88">
        <f t="shared" si="82"/>
        <v>41</v>
      </c>
      <c r="CM88">
        <f t="shared" si="82"/>
        <v>165</v>
      </c>
      <c r="CN88">
        <f t="shared" si="82"/>
        <v>195</v>
      </c>
      <c r="CO88">
        <f t="shared" si="82"/>
        <v>24</v>
      </c>
      <c r="CP88">
        <f t="shared" si="82"/>
        <v>122</v>
      </c>
      <c r="CQ88">
        <f t="shared" si="82"/>
        <v>142</v>
      </c>
      <c r="CR88">
        <f t="shared" si="82"/>
        <v>152</v>
      </c>
      <c r="CS88">
        <f t="shared" si="82"/>
        <v>54</v>
      </c>
      <c r="CT88">
        <f t="shared" si="82"/>
        <v>166</v>
      </c>
      <c r="CU88">
        <f t="shared" si="82"/>
        <v>0</v>
      </c>
      <c r="CV88">
        <f t="shared" si="82"/>
        <v>0</v>
      </c>
      <c r="CW88">
        <f t="shared" si="82"/>
        <v>0</v>
      </c>
      <c r="CX88">
        <f t="shared" si="82"/>
        <v>0</v>
      </c>
      <c r="CY88">
        <f t="shared" si="82"/>
        <v>0</v>
      </c>
      <c r="CZ88">
        <f t="shared" si="82"/>
        <v>0</v>
      </c>
      <c r="DA88">
        <f t="shared" si="82"/>
        <v>0</v>
      </c>
      <c r="DB88">
        <f t="shared" si="87"/>
        <v>0</v>
      </c>
      <c r="DC88">
        <f t="shared" si="87"/>
        <v>0</v>
      </c>
      <c r="DD88">
        <f t="shared" si="87"/>
        <v>0</v>
      </c>
      <c r="DE88">
        <f t="shared" si="87"/>
        <v>0</v>
      </c>
      <c r="DF88">
        <f t="shared" si="87"/>
        <v>0</v>
      </c>
      <c r="DG88">
        <f t="shared" si="87"/>
        <v>0</v>
      </c>
      <c r="DH88">
        <f t="shared" si="87"/>
        <v>0</v>
      </c>
      <c r="DI88">
        <f t="shared" si="87"/>
        <v>0</v>
      </c>
      <c r="DJ88">
        <f t="shared" si="87"/>
        <v>0</v>
      </c>
      <c r="DK88">
        <f t="shared" si="87"/>
        <v>0</v>
      </c>
      <c r="DL88">
        <f t="shared" si="87"/>
        <v>0</v>
      </c>
      <c r="DM88">
        <f t="shared" si="87"/>
        <v>0</v>
      </c>
      <c r="DN88">
        <f t="shared" si="87"/>
        <v>0</v>
      </c>
      <c r="DO88">
        <f t="shared" si="87"/>
        <v>0</v>
      </c>
      <c r="DP88">
        <f t="shared" si="87"/>
        <v>0</v>
      </c>
      <c r="DQ88">
        <f t="shared" si="84"/>
        <v>0</v>
      </c>
      <c r="DR88">
        <f t="shared" si="84"/>
        <v>0</v>
      </c>
      <c r="DS88">
        <f t="shared" si="84"/>
        <v>0</v>
      </c>
      <c r="DT88">
        <f t="shared" si="84"/>
        <v>0</v>
      </c>
      <c r="DU88">
        <f t="shared" si="84"/>
        <v>0</v>
      </c>
      <c r="DV88">
        <f t="shared" si="84"/>
        <v>0</v>
      </c>
      <c r="DW88">
        <f t="shared" si="84"/>
        <v>0</v>
      </c>
      <c r="DX88">
        <f t="shared" si="84"/>
        <v>0</v>
      </c>
      <c r="DY88">
        <f t="shared" si="76"/>
        <v>0</v>
      </c>
      <c r="DZ88">
        <f t="shared" si="76"/>
        <v>0</v>
      </c>
      <c r="EA88">
        <f t="shared" si="76"/>
        <v>0</v>
      </c>
      <c r="EB88">
        <f t="shared" si="76"/>
        <v>0</v>
      </c>
      <c r="EC88">
        <f t="shared" si="76"/>
        <v>0</v>
      </c>
      <c r="ED88">
        <f t="shared" si="76"/>
        <v>0</v>
      </c>
      <c r="EE88">
        <f t="shared" si="76"/>
        <v>0</v>
      </c>
      <c r="EF88">
        <f t="shared" si="76"/>
        <v>0</v>
      </c>
      <c r="EG88">
        <f t="shared" si="76"/>
        <v>0</v>
      </c>
      <c r="EH88">
        <f t="shared" si="76"/>
        <v>0</v>
      </c>
      <c r="EI88">
        <f t="shared" si="76"/>
        <v>0</v>
      </c>
      <c r="EJ88">
        <f t="shared" si="76"/>
        <v>0</v>
      </c>
      <c r="EK88">
        <f t="shared" si="76"/>
        <v>0</v>
      </c>
      <c r="EL88">
        <f t="shared" si="76"/>
        <v>0</v>
      </c>
      <c r="EM88">
        <f t="shared" si="76"/>
        <v>0</v>
      </c>
      <c r="EN88">
        <f t="shared" si="76"/>
        <v>0</v>
      </c>
      <c r="EO88">
        <f t="shared" ref="EJ88:FE103" si="89">IFERROR(IF(INDEX($FM$10:$LH$118,$I88,$FK88-EO$8+1)="",_xlfn.BITXOR(EO87,0),_xlfn.BITXOR(EO87,INDEX($FM$10:$LH$118,$I88,$FK88-EO$8+1))),"")</f>
        <v>0</v>
      </c>
      <c r="EP88">
        <f t="shared" si="89"/>
        <v>0</v>
      </c>
      <c r="EQ88">
        <f t="shared" si="89"/>
        <v>0</v>
      </c>
      <c r="ER88">
        <f t="shared" si="89"/>
        <v>0</v>
      </c>
      <c r="ES88">
        <f t="shared" si="89"/>
        <v>0</v>
      </c>
      <c r="ET88">
        <f t="shared" si="89"/>
        <v>0</v>
      </c>
      <c r="EU88">
        <f t="shared" si="89"/>
        <v>0</v>
      </c>
      <c r="EV88">
        <f t="shared" si="89"/>
        <v>0</v>
      </c>
      <c r="EW88">
        <f t="shared" si="89"/>
        <v>0</v>
      </c>
      <c r="EX88">
        <f t="shared" si="89"/>
        <v>0</v>
      </c>
      <c r="EY88">
        <f t="shared" si="89"/>
        <v>0</v>
      </c>
      <c r="EZ88">
        <f t="shared" si="89"/>
        <v>0</v>
      </c>
      <c r="FA88">
        <f t="shared" si="89"/>
        <v>0</v>
      </c>
      <c r="FB88">
        <f t="shared" si="89"/>
        <v>0</v>
      </c>
      <c r="FC88">
        <f t="shared" si="89"/>
        <v>0</v>
      </c>
      <c r="FD88">
        <f t="shared" si="89"/>
        <v>0</v>
      </c>
      <c r="FE88">
        <f t="shared" si="89"/>
        <v>0</v>
      </c>
      <c r="FG88" s="48" t="str">
        <f t="shared" si="80"/>
        <v/>
      </c>
      <c r="FI88" s="1" t="str">
        <f t="shared" si="77"/>
        <v/>
      </c>
      <c r="FJ88">
        <f t="shared" si="78"/>
        <v>80</v>
      </c>
      <c r="FK88">
        <f>FM8-FJ87+1</f>
        <v>-35</v>
      </c>
      <c r="FM88">
        <f>IF(FM87="","",IF($FI87="Y",0,INDEX(Capacity!$S$3:$T$258,MATCH(MOD(INDEX(Capacity!$V$3:$W$258,MATCH(INDEX($J87:$FE87,1,$FJ87),Capacity!$V$3:$V$258,0),2)+FM$9,255),Capacity!$S$3:$S$258,0),2)))</f>
        <v>191</v>
      </c>
      <c r="FN88">
        <f>IF(FN87="","",IF($FI87="Y",0,INDEX(Capacity!$S$3:$T$258,MATCH(MOD(INDEX(Capacity!$V$3:$W$258,MATCH(INDEX($J87:$FE87,1,$FJ87),Capacity!$V$3:$V$258,0),2)+FN$9,255),Capacity!$S$3:$S$258,0),2)))</f>
        <v>183</v>
      </c>
      <c r="FO88">
        <f>IF(FO87="","",IF($FI87="Y",0,INDEX(Capacity!$S$3:$T$258,MATCH(MOD(INDEX(Capacity!$V$3:$W$258,MATCH(INDEX($J87:$FE87,1,$FJ87),Capacity!$V$3:$V$258,0),2)+FO$9,255),Capacity!$S$3:$S$258,0),2)))</f>
        <v>122</v>
      </c>
      <c r="FP88">
        <f>IF(FP87="","",IF($FI87="Y",0,INDEX(Capacity!$S$3:$T$258,MATCH(MOD(INDEX(Capacity!$V$3:$W$258,MATCH(INDEX($J87:$FE87,1,$FJ87),Capacity!$V$3:$V$258,0),2)+FP$9,255),Capacity!$S$3:$S$258,0),2)))</f>
        <v>81</v>
      </c>
      <c r="FQ88">
        <f>IF(FQ87="","",IF($FI87="Y",0,INDEX(Capacity!$S$3:$T$258,MATCH(MOD(INDEX(Capacity!$V$3:$W$258,MATCH(INDEX($J87:$FE87,1,$FJ87),Capacity!$V$3:$V$258,0),2)+FQ$9,255),Capacity!$S$3:$S$258,0),2)))</f>
        <v>9</v>
      </c>
      <c r="FR88">
        <f>IF(FR87="","",IF($FI87="Y",0,INDEX(Capacity!$S$3:$T$258,MATCH(MOD(INDEX(Capacity!$V$3:$W$258,MATCH(INDEX($J87:$FE87,1,$FJ87),Capacity!$V$3:$V$258,0),2)+FR$9,255),Capacity!$S$3:$S$258,0),2)))</f>
        <v>3</v>
      </c>
      <c r="FS88">
        <f>IF(FS87="","",IF($FI87="Y",0,INDEX(Capacity!$S$3:$T$258,MATCH(MOD(INDEX(Capacity!$V$3:$W$258,MATCH(INDEX($J87:$FE87,1,$FJ87),Capacity!$V$3:$V$258,0),2)+FS$9,255),Capacity!$S$3:$S$258,0),2)))</f>
        <v>247</v>
      </c>
      <c r="FT88">
        <f>IF(FT87="","",IF($FI87="Y",0,INDEX(Capacity!$S$3:$T$258,MATCH(MOD(INDEX(Capacity!$V$3:$W$258,MATCH(INDEX($J87:$FE87,1,$FJ87),Capacity!$V$3:$V$258,0),2)+FT$9,255),Capacity!$S$3:$S$258,0),2)))</f>
        <v>72</v>
      </c>
      <c r="FU88">
        <f>IF(FU87="","",IF($FI87="Y",0,INDEX(Capacity!$S$3:$T$258,MATCH(MOD(INDEX(Capacity!$V$3:$W$258,MATCH(INDEX($J87:$FE87,1,$FJ87),Capacity!$V$3:$V$258,0),2)+FU$9,255),Capacity!$S$3:$S$258,0),2)))</f>
        <v>2</v>
      </c>
      <c r="FV88">
        <f>IF(FV87="","",IF($FI87="Y",0,INDEX(Capacity!$S$3:$T$258,MATCH(MOD(INDEX(Capacity!$V$3:$W$258,MATCH(INDEX($J87:$FE87,1,$FJ87),Capacity!$V$3:$V$258,0),2)+FV$9,255),Capacity!$S$3:$S$258,0),2)))</f>
        <v>50</v>
      </c>
      <c r="FW88">
        <f>IF(FW87="","",IF($FI87="Y",0,INDEX(Capacity!$S$3:$T$258,MATCH(MOD(INDEX(Capacity!$V$3:$W$258,MATCH(INDEX($J87:$FE87,1,$FJ87),Capacity!$V$3:$V$258,0),2)+FW$9,255),Capacity!$S$3:$S$258,0),2)))</f>
        <v>166</v>
      </c>
      <c r="FX88" t="str">
        <f>IF(FX87="","",IF($FI87="Y",0,INDEX(Capacity!$S$3:$T$258,MATCH(MOD(INDEX(Capacity!$V$3:$W$258,MATCH(INDEX($J87:$FE87,1,$FJ87),Capacity!$V$3:$V$258,0),2)+FX$9,255),Capacity!$S$3:$S$258,0),2)))</f>
        <v/>
      </c>
      <c r="FY88" t="str">
        <f>IF(FY87="","",IF($FI87="Y",0,INDEX(Capacity!$S$3:$T$258,MATCH(MOD(INDEX(Capacity!$V$3:$W$258,MATCH(INDEX($J87:$FE87,1,$FJ87),Capacity!$V$3:$V$258,0),2)+FY$9,255),Capacity!$S$3:$S$258,0),2)))</f>
        <v/>
      </c>
      <c r="FZ88" t="str">
        <f>IF(FZ87="","",IF($FI87="Y",0,INDEX(Capacity!$S$3:$T$258,MATCH(MOD(INDEX(Capacity!$V$3:$W$258,MATCH(INDEX($J87:$FE87,1,$FJ87),Capacity!$V$3:$V$258,0),2)+FZ$9,255),Capacity!$S$3:$S$258,0),2)))</f>
        <v/>
      </c>
      <c r="GA88" t="str">
        <f>IF(GA87="","",IF($FI87="Y",0,INDEX(Capacity!$S$3:$T$258,MATCH(MOD(INDEX(Capacity!$V$3:$W$258,MATCH(INDEX($J87:$FE87,1,$FJ87),Capacity!$V$3:$V$258,0),2)+GA$9,255),Capacity!$S$3:$S$258,0),2)))</f>
        <v/>
      </c>
      <c r="GB88" t="str">
        <f>IF(GB87="","",IF($FI87="Y",0,INDEX(Capacity!$S$3:$T$258,MATCH(MOD(INDEX(Capacity!$V$3:$W$258,MATCH(INDEX($J87:$FE87,1,$FJ87),Capacity!$V$3:$V$258,0),2)+GB$9,255),Capacity!$S$3:$S$258,0),2)))</f>
        <v/>
      </c>
      <c r="GC88" t="str">
        <f>IF(GC87="","",IF($FI87="Y",0,INDEX(Capacity!$S$3:$T$258,MATCH(MOD(INDEX(Capacity!$V$3:$W$258,MATCH(INDEX($J87:$FE87,1,$FJ87),Capacity!$V$3:$V$258,0),2)+GC$9,255),Capacity!$S$3:$S$258,0),2)))</f>
        <v/>
      </c>
      <c r="GD88" t="str">
        <f>IF(GD87="","",IF($FI87="Y",0,INDEX(Capacity!$S$3:$T$258,MATCH(MOD(INDEX(Capacity!$V$3:$W$258,MATCH(INDEX($J87:$FE87,1,$FJ87),Capacity!$V$3:$V$258,0),2)+GD$9,255),Capacity!$S$3:$S$258,0),2)))</f>
        <v/>
      </c>
      <c r="GE88" t="str">
        <f>IF(GE87="","",IF($FI87="Y",0,INDEX(Capacity!$S$3:$T$258,MATCH(MOD(INDEX(Capacity!$V$3:$W$258,MATCH(INDEX($J87:$FE87,1,$FJ87),Capacity!$V$3:$V$258,0),2)+GE$9,255),Capacity!$S$3:$S$258,0),2)))</f>
        <v/>
      </c>
      <c r="GF88" t="str">
        <f>IF(GF87="","",IF($FI87="Y",0,INDEX(Capacity!$S$3:$T$258,MATCH(MOD(INDEX(Capacity!$V$3:$W$258,MATCH(INDEX($J87:$FE87,1,$FJ87),Capacity!$V$3:$V$258,0),2)+GF$9,255),Capacity!$S$3:$S$258,0),2)))</f>
        <v/>
      </c>
      <c r="GG88" t="str">
        <f>IF(GG87="","",IF($FI87="Y",0,INDEX(Capacity!$S$3:$T$258,MATCH(MOD(INDEX(Capacity!$V$3:$W$258,MATCH(INDEX($J87:$FE87,1,$FJ87),Capacity!$V$3:$V$258,0),2)+GG$9,255),Capacity!$S$3:$S$258,0),2)))</f>
        <v/>
      </c>
      <c r="GH88" t="str">
        <f>IF(GH87="","",IF($FI87="Y",0,INDEX(Capacity!$S$3:$T$258,MATCH(MOD(INDEX(Capacity!$V$3:$W$258,MATCH(INDEX($J87:$FE87,1,$FJ87),Capacity!$V$3:$V$258,0),2)+GH$9,255),Capacity!$S$3:$S$258,0),2)))</f>
        <v/>
      </c>
      <c r="GI88" t="str">
        <f>IF(GI87="","",IF($FI87="Y",0,INDEX(Capacity!$S$3:$T$258,MATCH(MOD(INDEX(Capacity!$V$3:$W$258,MATCH(INDEX($J87:$FE87,1,$FJ87),Capacity!$V$3:$V$258,0),2)+GI$9,255),Capacity!$S$3:$S$258,0),2)))</f>
        <v/>
      </c>
      <c r="GJ88" t="str">
        <f>IF(GJ87="","",IF($FI87="Y",0,INDEX(Capacity!$S$3:$T$258,MATCH(MOD(INDEX(Capacity!$V$3:$W$258,MATCH(INDEX($J87:$FE87,1,$FJ87),Capacity!$V$3:$V$258,0),2)+GJ$9,255),Capacity!$S$3:$S$258,0),2)))</f>
        <v/>
      </c>
      <c r="GK88" t="str">
        <f>IF(GK87="","",IF($FI87="Y",0,INDEX(Capacity!$S$3:$T$258,MATCH(MOD(INDEX(Capacity!$V$3:$W$258,MATCH(INDEX($J87:$FE87,1,$FJ87),Capacity!$V$3:$V$258,0),2)+GK$9,255),Capacity!$S$3:$S$258,0),2)))</f>
        <v/>
      </c>
      <c r="GL88" t="str">
        <f>IF(GL87="","",IF($FI87="Y",0,INDEX(Capacity!$S$3:$T$258,MATCH(MOD(INDEX(Capacity!$V$3:$W$258,MATCH(INDEX($J87:$FE87,1,$FJ87),Capacity!$V$3:$V$258,0),2)+GL$9,255),Capacity!$S$3:$S$258,0),2)))</f>
        <v/>
      </c>
      <c r="GM88" t="str">
        <f>IF(GM87="","",IF($FI87="Y",0,INDEX(Capacity!$S$3:$T$258,MATCH(MOD(INDEX(Capacity!$V$3:$W$258,MATCH(INDEX($J87:$FE87,1,$FJ87),Capacity!$V$3:$V$258,0),2)+GM$9,255),Capacity!$S$3:$S$258,0),2)))</f>
        <v/>
      </c>
      <c r="GN88" t="str">
        <f>IF(GN87="","",IF($FI87="Y",0,INDEX(Capacity!$S$3:$T$258,MATCH(MOD(INDEX(Capacity!$V$3:$W$258,MATCH(INDEX($J87:$FE87,1,$FJ87),Capacity!$V$3:$V$258,0),2)+GN$9,255),Capacity!$S$3:$S$258,0),2)))</f>
        <v/>
      </c>
      <c r="GO88" t="str">
        <f>IF(GO87="","",IF($FI87="Y",0,INDEX(Capacity!$S$3:$T$258,MATCH(MOD(INDEX(Capacity!$V$3:$W$258,MATCH(INDEX($J87:$FE87,1,$FJ87),Capacity!$V$3:$V$258,0),2)+GO$9,255),Capacity!$S$3:$S$258,0),2)))</f>
        <v/>
      </c>
      <c r="GP88" t="str">
        <f>IF(GP87="","",IF($FI87="Y",0,INDEX(Capacity!$S$3:$T$258,MATCH(MOD(INDEX(Capacity!$V$3:$W$258,MATCH(INDEX($J87:$FE87,1,$FJ87),Capacity!$V$3:$V$258,0),2)+GP$9,255),Capacity!$S$3:$S$258,0),2)))</f>
        <v/>
      </c>
      <c r="GQ88" t="str">
        <f>IF(GQ87="","",IF($FI87="Y",0,INDEX(Capacity!$S$3:$T$258,MATCH(MOD(INDEX(Capacity!$V$3:$W$258,MATCH(INDEX($J87:$FE87,1,$FJ87),Capacity!$V$3:$V$258,0),2)+GQ$9,255),Capacity!$S$3:$S$258,0),2)))</f>
        <v/>
      </c>
      <c r="GR88" t="str">
        <f>IF(GR87="","",IF($FI87="Y",0,INDEX(Capacity!$S$3:$T$258,MATCH(MOD(INDEX(Capacity!$V$3:$W$258,MATCH(INDEX($J87:$FE87,1,$FJ87),Capacity!$V$3:$V$258,0),2)+GR$9,255),Capacity!$S$3:$S$258,0),2)))</f>
        <v/>
      </c>
      <c r="GS88" t="str">
        <f>IF(GS87="","",IF($FI87="Y",0,INDEX(Capacity!$S$3:$T$258,MATCH(MOD(INDEX(Capacity!$V$3:$W$258,MATCH(INDEX($J87:$FE87,1,$FJ87),Capacity!$V$3:$V$258,0),2)+GS$9,255),Capacity!$S$3:$S$258,0),2)))</f>
        <v/>
      </c>
      <c r="GT88" t="str">
        <f>IF(GT87="","",IF($FI87="Y",0,INDEX(Capacity!$S$3:$T$258,MATCH(MOD(INDEX(Capacity!$V$3:$W$258,MATCH(INDEX($J87:$FE87,1,$FJ87),Capacity!$V$3:$V$258,0),2)+GT$9,255),Capacity!$S$3:$S$258,0),2)))</f>
        <v/>
      </c>
      <c r="GU88" t="str">
        <f>IF(GU87="","",IF($FI87="Y",0,INDEX(Capacity!$S$3:$T$258,MATCH(MOD(INDEX(Capacity!$V$3:$W$258,MATCH(INDEX($J87:$FE87,1,$FJ87),Capacity!$V$3:$V$258,0),2)+GU$9,255),Capacity!$S$3:$S$258,0),2)))</f>
        <v/>
      </c>
      <c r="GV88" t="str">
        <f>IF(GV87="","",IF($FI87="Y",0,INDEX(Capacity!$S$3:$T$258,MATCH(MOD(INDEX(Capacity!$V$3:$W$258,MATCH(INDEX($J87:$FE87,1,$FJ87),Capacity!$V$3:$V$258,0),2)+GV$9,255),Capacity!$S$3:$S$258,0),2)))</f>
        <v/>
      </c>
      <c r="GW88" t="str">
        <f>IF(GW87="","",IF($FI87="Y",0,INDEX(Capacity!$S$3:$T$258,MATCH(MOD(INDEX(Capacity!$V$3:$W$258,MATCH(INDEX($J87:$FE87,1,$FJ87),Capacity!$V$3:$V$258,0),2)+GW$9,255),Capacity!$S$3:$S$258,0),2)))</f>
        <v/>
      </c>
      <c r="GX88" t="str">
        <f>IF(GX87="","",IF($FI87="Y",0,INDEX(Capacity!$S$3:$T$258,MATCH(MOD(INDEX(Capacity!$V$3:$W$258,MATCH(INDEX($J87:$FE87,1,$FJ87),Capacity!$V$3:$V$258,0),2)+GX$9,255),Capacity!$S$3:$S$258,0),2)))</f>
        <v/>
      </c>
      <c r="GY88" t="str">
        <f>IF(GY87="","",IF($FI87="Y",0,INDEX(Capacity!$S$3:$T$258,MATCH(MOD(INDEX(Capacity!$V$3:$W$258,MATCH(INDEX($J87:$FE87,1,$FJ87),Capacity!$V$3:$V$258,0),2)+GY$9,255),Capacity!$S$3:$S$258,0),2)))</f>
        <v/>
      </c>
      <c r="GZ88" t="str">
        <f>IF(GZ87="","",IF($FI87="Y",0,INDEX(Capacity!$S$3:$T$258,MATCH(MOD(INDEX(Capacity!$V$3:$W$258,MATCH(INDEX($J87:$FE87,1,$FJ87),Capacity!$V$3:$V$258,0),2)+GZ$9,255),Capacity!$S$3:$S$258,0),2)))</f>
        <v/>
      </c>
      <c r="HA88" t="str">
        <f>IF(HA87="","",IF($FI87="Y",0,INDEX(Capacity!$S$3:$T$258,MATCH(MOD(INDEX(Capacity!$V$3:$W$258,MATCH(INDEX($J87:$FE87,1,$FJ87),Capacity!$V$3:$V$258,0),2)+HA$9,255),Capacity!$S$3:$S$258,0),2)))</f>
        <v/>
      </c>
      <c r="HB88" t="str">
        <f>IF(HB87="","",IF($FI87="Y",0,INDEX(Capacity!$S$3:$T$258,MATCH(MOD(INDEX(Capacity!$V$3:$W$258,MATCH(INDEX($J87:$FE87,1,$FJ87),Capacity!$V$3:$V$258,0),2)+HB$9,255),Capacity!$S$3:$S$258,0),2)))</f>
        <v/>
      </c>
      <c r="HC88" t="str">
        <f>IF(HC87="","",IF($FI87="Y",0,INDEX(Capacity!$S$3:$T$258,MATCH(MOD(INDEX(Capacity!$V$3:$W$258,MATCH(INDEX($J87:$FE87,1,$FJ87),Capacity!$V$3:$V$258,0),2)+HC$9,255),Capacity!$S$3:$S$258,0),2)))</f>
        <v/>
      </c>
      <c r="HD88" t="str">
        <f>IF(HD87="","",IF($FI87="Y",0,INDEX(Capacity!$S$3:$T$258,MATCH(MOD(INDEX(Capacity!$V$3:$W$258,MATCH(INDEX($J87:$FE87,1,$FJ87),Capacity!$V$3:$V$258,0),2)+HD$9,255),Capacity!$S$3:$S$258,0),2)))</f>
        <v/>
      </c>
      <c r="HE88" t="str">
        <f>IF(HE87="","",IF($FI87="Y",0,INDEX(Capacity!$S$3:$T$258,MATCH(MOD(INDEX(Capacity!$V$3:$W$258,MATCH(INDEX($J87:$FE87,1,$FJ87),Capacity!$V$3:$V$258,0),2)+HE$9,255),Capacity!$S$3:$S$258,0),2)))</f>
        <v/>
      </c>
      <c r="HF88" t="str">
        <f>IF(HF87="","",IF($FI87="Y",0,INDEX(Capacity!$S$3:$T$258,MATCH(MOD(INDEX(Capacity!$V$3:$W$258,MATCH(INDEX($J87:$FE87,1,$FJ87),Capacity!$V$3:$V$258,0),2)+HF$9,255),Capacity!$S$3:$S$258,0),2)))</f>
        <v/>
      </c>
      <c r="HG88" t="str">
        <f>IF(HG87="","",IF($FI87="Y",0,INDEX(Capacity!$S$3:$T$258,MATCH(MOD(INDEX(Capacity!$V$3:$W$258,MATCH(INDEX($J87:$FE87,1,$FJ87),Capacity!$V$3:$V$258,0),2)+HG$9,255),Capacity!$S$3:$S$258,0),2)))</f>
        <v/>
      </c>
      <c r="HH88" t="str">
        <f>IF(HH87="","",IF($FI87="Y",0,INDEX(Capacity!$S$3:$T$258,MATCH(MOD(INDEX(Capacity!$V$3:$W$258,MATCH(INDEX($J87:$FE87,1,$FJ87),Capacity!$V$3:$V$258,0),2)+HH$9,255),Capacity!$S$3:$S$258,0),2)))</f>
        <v/>
      </c>
      <c r="HI88" t="str">
        <f>IF(HI87="","",IF($FI87="Y",0,INDEX(Capacity!$S$3:$T$258,MATCH(MOD(INDEX(Capacity!$V$3:$W$258,MATCH(INDEX($J87:$FE87,1,$FJ87),Capacity!$V$3:$V$258,0),2)+HI$9,255),Capacity!$S$3:$S$258,0),2)))</f>
        <v/>
      </c>
      <c r="HJ88" t="str">
        <f>IF(HJ87="","",IF($FI87="Y",0,INDEX(Capacity!$S$3:$T$258,MATCH(MOD(INDEX(Capacity!$V$3:$W$258,MATCH(INDEX($J87:$FE87,1,$FJ87),Capacity!$V$3:$V$258,0),2)+HJ$9,255),Capacity!$S$3:$S$258,0),2)))</f>
        <v/>
      </c>
      <c r="HK88" t="str">
        <f>IF(HK87="","",IF($FI87="Y",0,INDEX(Capacity!$S$3:$T$258,MATCH(MOD(INDEX(Capacity!$V$3:$W$258,MATCH(INDEX($J87:$FE87,1,$FJ87),Capacity!$V$3:$V$258,0),2)+HK$9,255),Capacity!$S$3:$S$258,0),2)))</f>
        <v/>
      </c>
      <c r="HL88" t="str">
        <f>IF(HL87="","",IF($FI87="Y",0,INDEX(Capacity!$S$3:$T$258,MATCH(MOD(INDEX(Capacity!$V$3:$W$258,MATCH(INDEX($J87:$FE87,1,$FJ87),Capacity!$V$3:$V$258,0),2)+HL$9,255),Capacity!$S$3:$S$258,0),2)))</f>
        <v/>
      </c>
      <c r="HM88" t="str">
        <f>IF(HM87="","",IF($FI87="Y",0,INDEX(Capacity!$S$3:$T$258,MATCH(MOD(INDEX(Capacity!$V$3:$W$258,MATCH(INDEX($J87:$FE87,1,$FJ87),Capacity!$V$3:$V$258,0),2)+HM$9,255),Capacity!$S$3:$S$258,0),2)))</f>
        <v/>
      </c>
      <c r="HN88" t="str">
        <f>IF(HN87="","",IF($FI87="Y",0,INDEX(Capacity!$S$3:$T$258,MATCH(MOD(INDEX(Capacity!$V$3:$W$258,MATCH(INDEX($J87:$FE87,1,$FJ87),Capacity!$V$3:$V$258,0),2)+HN$9,255),Capacity!$S$3:$S$258,0),2)))</f>
        <v/>
      </c>
      <c r="HO88" t="str">
        <f>IF(HO87="","",IF($FI87="Y",0,INDEX(Capacity!$S$3:$T$258,MATCH(MOD(INDEX(Capacity!$V$3:$W$258,MATCH(INDEX($J87:$FE87,1,$FJ87),Capacity!$V$3:$V$258,0),2)+HO$9,255),Capacity!$S$3:$S$258,0),2)))</f>
        <v/>
      </c>
      <c r="HP88" t="str">
        <f>IF(HP87="","",IF($FI87="Y",0,INDEX(Capacity!$S$3:$T$258,MATCH(MOD(INDEX(Capacity!$V$3:$W$258,MATCH(INDEX($J87:$FE87,1,$FJ87),Capacity!$V$3:$V$258,0),2)+HP$9,255),Capacity!$S$3:$S$258,0),2)))</f>
        <v/>
      </c>
      <c r="HQ88" t="str">
        <f>IF(HQ87="","",IF($FI87="Y",0,INDEX(Capacity!$S$3:$T$258,MATCH(MOD(INDEX(Capacity!$V$3:$W$258,MATCH(INDEX($J87:$FE87,1,$FJ87),Capacity!$V$3:$V$258,0),2)+HQ$9,255),Capacity!$S$3:$S$258,0),2)))</f>
        <v/>
      </c>
      <c r="HR88" t="str">
        <f>IF(HR87="","",IF($FI87="Y",0,INDEX(Capacity!$S$3:$T$258,MATCH(MOD(INDEX(Capacity!$V$3:$W$258,MATCH(INDEX($J87:$FE87,1,$FJ87),Capacity!$V$3:$V$258,0),2)+HR$9,255),Capacity!$S$3:$S$258,0),2)))</f>
        <v/>
      </c>
      <c r="HS88" t="str">
        <f>IF(HS87="","",IF($FI87="Y",0,INDEX(Capacity!$S$3:$T$258,MATCH(MOD(INDEX(Capacity!$V$3:$W$258,MATCH(INDEX($J87:$FE87,1,$FJ87),Capacity!$V$3:$V$258,0),2)+HS$9,255),Capacity!$S$3:$S$258,0),2)))</f>
        <v/>
      </c>
      <c r="HT88" t="str">
        <f>IF(HT87="","",IF($FI87="Y",0,INDEX(Capacity!$S$3:$T$258,MATCH(MOD(INDEX(Capacity!$V$3:$W$258,MATCH(INDEX($J87:$FE87,1,$FJ87),Capacity!$V$3:$V$258,0),2)+HT$9,255),Capacity!$S$3:$S$258,0),2)))</f>
        <v/>
      </c>
      <c r="HU88" t="str">
        <f>IF(HU87="","",IF($FI87="Y",0,INDEX(Capacity!$S$3:$T$258,MATCH(MOD(INDEX(Capacity!$V$3:$W$258,MATCH(INDEX($J87:$FE87,1,$FJ87),Capacity!$V$3:$V$258,0),2)+HU$9,255),Capacity!$S$3:$S$258,0),2)))</f>
        <v/>
      </c>
      <c r="HV88" t="str">
        <f>IF(HV87="","",IF($FI87="Y",0,INDEX(Capacity!$S$3:$T$258,MATCH(MOD(INDEX(Capacity!$V$3:$W$258,MATCH(INDEX($J87:$FE87,1,$FJ87),Capacity!$V$3:$V$258,0),2)+HV$9,255),Capacity!$S$3:$S$258,0),2)))</f>
        <v/>
      </c>
      <c r="HW88" t="str">
        <f>IF(HW87="","",IF($FI87="Y",0,INDEX(Capacity!$S$3:$T$258,MATCH(MOD(INDEX(Capacity!$V$3:$W$258,MATCH(INDEX($J87:$FE87,1,$FJ87),Capacity!$V$3:$V$258,0),2)+HW$9,255),Capacity!$S$3:$S$258,0),2)))</f>
        <v/>
      </c>
      <c r="HX88" t="str">
        <f>IF(HX87="","",IF($FI87="Y",0,INDEX(Capacity!$S$3:$T$258,MATCH(MOD(INDEX(Capacity!$V$3:$W$258,MATCH(INDEX($J87:$FE87,1,$FJ87),Capacity!$V$3:$V$258,0),2)+HX$9,255),Capacity!$S$3:$S$258,0),2)))</f>
        <v/>
      </c>
      <c r="HY88" t="str">
        <f>IF(HY87="","",IF($FI87="Y",0,INDEX(Capacity!$S$3:$T$258,MATCH(MOD(INDEX(Capacity!$V$3:$W$258,MATCH(INDEX($J87:$FE87,1,$FJ87),Capacity!$V$3:$V$258,0),2)+HY$9,255),Capacity!$S$3:$S$258,0),2)))</f>
        <v/>
      </c>
      <c r="HZ88" t="str">
        <f>IF(HZ87="","",IF($FI87="Y",0,INDEX(Capacity!$S$3:$T$258,MATCH(MOD(INDEX(Capacity!$V$3:$W$258,MATCH(INDEX($J87:$FE87,1,$FJ87),Capacity!$V$3:$V$258,0),2)+HZ$9,255),Capacity!$S$3:$S$258,0),2)))</f>
        <v/>
      </c>
      <c r="IA88" t="str">
        <f>IF(IA87="","",IF($FI87="Y",0,INDEX(Capacity!$S$3:$T$258,MATCH(MOD(INDEX(Capacity!$V$3:$W$258,MATCH(INDEX($J87:$FE87,1,$FJ87),Capacity!$V$3:$V$258,0),2)+IA$9,255),Capacity!$S$3:$S$258,0),2)))</f>
        <v/>
      </c>
      <c r="IB88" t="str">
        <f>IF(IB87="","",IF($FI87="Y",0,INDEX(Capacity!$S$3:$T$258,MATCH(MOD(INDEX(Capacity!$V$3:$W$258,MATCH(INDEX($J87:$FE87,1,$FJ87),Capacity!$V$3:$V$258,0),2)+IB$9,255),Capacity!$S$3:$S$258,0),2)))</f>
        <v/>
      </c>
      <c r="IC88" t="str">
        <f>IF(IC87="","",IF($FI87="Y",0,INDEX(Capacity!$S$3:$T$258,MATCH(MOD(INDEX(Capacity!$V$3:$W$258,MATCH(INDEX($J87:$FE87,1,$FJ87),Capacity!$V$3:$V$258,0),2)+IC$9,255),Capacity!$S$3:$S$258,0),2)))</f>
        <v/>
      </c>
      <c r="ID88" t="str">
        <f>IF(ID87="","",IF($FI87="Y",0,INDEX(Capacity!$S$3:$T$258,MATCH(MOD(INDEX(Capacity!$V$3:$W$258,MATCH(INDEX($J87:$FE87,1,$FJ87),Capacity!$V$3:$V$258,0),2)+ID$9,255),Capacity!$S$3:$S$258,0),2)))</f>
        <v/>
      </c>
      <c r="IE88" t="str">
        <f>IF(IE87="","",IF($FI87="Y",0,INDEX(Capacity!$S$3:$T$258,MATCH(MOD(INDEX(Capacity!$V$3:$W$258,MATCH(INDEX($J87:$FE87,1,$FJ87),Capacity!$V$3:$V$258,0),2)+IE$9,255),Capacity!$S$3:$S$258,0),2)))</f>
        <v/>
      </c>
      <c r="IF88" t="str">
        <f>IF(IF87="","",IF($FI87="Y",0,INDEX(Capacity!$S$3:$T$258,MATCH(MOD(INDEX(Capacity!$V$3:$W$258,MATCH(INDEX($J87:$FE87,1,$FJ87),Capacity!$V$3:$V$258,0),2)+IF$9,255),Capacity!$S$3:$S$258,0),2)))</f>
        <v/>
      </c>
      <c r="IG88" t="str">
        <f>IF(IG87="","",IF($FI87="Y",0,INDEX(Capacity!$S$3:$T$258,MATCH(MOD(INDEX(Capacity!$V$3:$W$258,MATCH(INDEX($J87:$FE87,1,$FJ87),Capacity!$V$3:$V$258,0),2)+IG$9,255),Capacity!$S$3:$S$258,0),2)))</f>
        <v/>
      </c>
      <c r="IH88" t="str">
        <f>IF(IH87="","",IF($FI87="Y",0,INDEX(Capacity!$S$3:$T$258,MATCH(MOD(INDEX(Capacity!$V$3:$W$258,MATCH(INDEX($J87:$FE87,1,$FJ87),Capacity!$V$3:$V$258,0),2)+IH$9,255),Capacity!$S$3:$S$258,0),2)))</f>
        <v/>
      </c>
      <c r="II88" t="str">
        <f>IF(II87="","",IF($FI87="Y",0,INDEX(Capacity!$S$3:$T$258,MATCH(MOD(INDEX(Capacity!$V$3:$W$258,MATCH(INDEX($J87:$FE87,1,$FJ87),Capacity!$V$3:$V$258,0),2)+II$9,255),Capacity!$S$3:$S$258,0),2)))</f>
        <v/>
      </c>
      <c r="IJ88" t="str">
        <f>IF(IJ87="","",IF($FI87="Y",0,INDEX(Capacity!$S$3:$T$258,MATCH(MOD(INDEX(Capacity!$V$3:$W$258,MATCH(INDEX($J87:$FE87,1,$FJ87),Capacity!$V$3:$V$258,0),2)+IJ$9,255),Capacity!$S$3:$S$258,0),2)))</f>
        <v/>
      </c>
      <c r="IK88" t="str">
        <f>IF(IK87="","",IF($FI87="Y",0,INDEX(Capacity!$S$3:$T$258,MATCH(MOD(INDEX(Capacity!$V$3:$W$258,MATCH(INDEX($J87:$FE87,1,$FJ87),Capacity!$V$3:$V$258,0),2)+IK$9,255),Capacity!$S$3:$S$258,0),2)))</f>
        <v/>
      </c>
      <c r="IL88" t="str">
        <f>IF(IL87="","",IF($FI87="Y",0,INDEX(Capacity!$S$3:$T$258,MATCH(MOD(INDEX(Capacity!$V$3:$W$258,MATCH(INDEX($J87:$FE87,1,$FJ87),Capacity!$V$3:$V$258,0),2)+IL$9,255),Capacity!$S$3:$S$258,0),2)))</f>
        <v/>
      </c>
      <c r="IM88" t="str">
        <f>IF(IM87="","",IF($FI87="Y",0,INDEX(Capacity!$S$3:$T$258,MATCH(MOD(INDEX(Capacity!$V$3:$W$258,MATCH(INDEX($J87:$FE87,1,$FJ87),Capacity!$V$3:$V$258,0),2)+IM$9,255),Capacity!$S$3:$S$258,0),2)))</f>
        <v/>
      </c>
      <c r="IN88" t="str">
        <f>IF(IN87="","",IF($FI87="Y",0,INDEX(Capacity!$S$3:$T$258,MATCH(MOD(INDEX(Capacity!$V$3:$W$258,MATCH(INDEX($J87:$FE87,1,$FJ87),Capacity!$V$3:$V$258,0),2)+IN$9,255),Capacity!$S$3:$S$258,0),2)))</f>
        <v/>
      </c>
      <c r="IO88" t="str">
        <f>IF(IO87="","",IF($FI87="Y",0,INDEX(Capacity!$S$3:$T$258,MATCH(MOD(INDEX(Capacity!$V$3:$W$258,MATCH(INDEX($J87:$FE87,1,$FJ87),Capacity!$V$3:$V$258,0),2)+IO$9,255),Capacity!$S$3:$S$258,0),2)))</f>
        <v/>
      </c>
      <c r="IP88" t="str">
        <f>IF(IP87="","",IF($FI87="Y",0,INDEX(Capacity!$S$3:$T$258,MATCH(MOD(INDEX(Capacity!$V$3:$W$258,MATCH(INDEX($J87:$FE87,1,$FJ87),Capacity!$V$3:$V$258,0),2)+IP$9,255),Capacity!$S$3:$S$258,0),2)))</f>
        <v/>
      </c>
      <c r="IQ88" t="str">
        <f>IF(IQ87="","",IF($FI87="Y",0,INDEX(Capacity!$S$3:$T$258,MATCH(MOD(INDEX(Capacity!$V$3:$W$258,MATCH(INDEX($J87:$FE87,1,$FJ87),Capacity!$V$3:$V$258,0),2)+IQ$9,255),Capacity!$S$3:$S$258,0),2)))</f>
        <v/>
      </c>
      <c r="IR88" t="str">
        <f>IF(IR87="","",IF($FI87="Y",0,INDEX(Capacity!$S$3:$T$258,MATCH(MOD(INDEX(Capacity!$V$3:$W$258,MATCH(INDEX($J87:$FE87,1,$FJ87),Capacity!$V$3:$V$258,0),2)+IR$9,255),Capacity!$S$3:$S$258,0),2)))</f>
        <v/>
      </c>
      <c r="IS88" t="str">
        <f>IF(IS87="","",IF($FI87="Y",0,INDEX(Capacity!$S$3:$T$258,MATCH(MOD(INDEX(Capacity!$V$3:$W$258,MATCH(INDEX($J87:$FE87,1,$FJ87),Capacity!$V$3:$V$258,0),2)+IS$9,255),Capacity!$S$3:$S$258,0),2)))</f>
        <v/>
      </c>
      <c r="IT88" t="str">
        <f>IF(IT87="","",IF($FI87="Y",0,INDEX(Capacity!$S$3:$T$258,MATCH(MOD(INDEX(Capacity!$V$3:$W$258,MATCH(INDEX($J87:$FE87,1,$FJ87),Capacity!$V$3:$V$258,0),2)+IT$9,255),Capacity!$S$3:$S$258,0),2)))</f>
        <v/>
      </c>
      <c r="IU88" t="str">
        <f>IF(IU87="","",IF($FI87="Y",0,INDEX(Capacity!$S$3:$T$258,MATCH(MOD(INDEX(Capacity!$V$3:$W$258,MATCH(INDEX($J87:$FE87,1,$FJ87),Capacity!$V$3:$V$258,0),2)+IU$9,255),Capacity!$S$3:$S$258,0),2)))</f>
        <v/>
      </c>
      <c r="IV88" t="str">
        <f>IF(IV87="","",IF($FI87="Y",0,INDEX(Capacity!$S$3:$T$258,MATCH(MOD(INDEX(Capacity!$V$3:$W$258,MATCH(INDEX($J87:$FE87,1,$FJ87),Capacity!$V$3:$V$258,0),2)+IV$9,255),Capacity!$S$3:$S$258,0),2)))</f>
        <v/>
      </c>
      <c r="IW88" t="str">
        <f>IF(IW87="","",IF($FI87="Y",0,INDEX(Capacity!$S$3:$T$258,MATCH(MOD(INDEX(Capacity!$V$3:$W$258,MATCH(INDEX($J87:$FE87,1,$FJ87),Capacity!$V$3:$V$258,0),2)+IW$9,255),Capacity!$S$3:$S$258,0),2)))</f>
        <v/>
      </c>
      <c r="IX88" t="str">
        <f>IF(IX87="","",IF($FI87="Y",0,INDEX(Capacity!$S$3:$T$258,MATCH(MOD(INDEX(Capacity!$V$3:$W$258,MATCH(INDEX($J87:$FE87,1,$FJ87),Capacity!$V$3:$V$258,0),2)+IX$9,255),Capacity!$S$3:$S$258,0),2)))</f>
        <v/>
      </c>
      <c r="IY88" t="str">
        <f>IF(IY87="","",IF($FI87="Y",0,INDEX(Capacity!$S$3:$T$258,MATCH(MOD(INDEX(Capacity!$V$3:$W$258,MATCH(INDEX($J87:$FE87,1,$FJ87),Capacity!$V$3:$V$258,0),2)+IY$9,255),Capacity!$S$3:$S$258,0),2)))</f>
        <v/>
      </c>
      <c r="IZ88" t="str">
        <f>IF(IZ87="","",IF($FI87="Y",0,INDEX(Capacity!$S$3:$T$258,MATCH(MOD(INDEX(Capacity!$V$3:$W$258,MATCH(INDEX($J87:$FE87,1,$FJ87),Capacity!$V$3:$V$258,0),2)+IZ$9,255),Capacity!$S$3:$S$258,0),2)))</f>
        <v/>
      </c>
      <c r="JA88" t="str">
        <f>IF(JA87="","",IF($FI87="Y",0,INDEX(Capacity!$S$3:$T$258,MATCH(MOD(INDEX(Capacity!$V$3:$W$258,MATCH(INDEX($J87:$FE87,1,$FJ87),Capacity!$V$3:$V$258,0),2)+JA$9,255),Capacity!$S$3:$S$258,0),2)))</f>
        <v/>
      </c>
      <c r="JB88" t="str">
        <f>IF(JB87="","",IF($FI87="Y",0,INDEX(Capacity!$S$3:$T$258,MATCH(MOD(INDEX(Capacity!$V$3:$W$258,MATCH(INDEX($J87:$FE87,1,$FJ87),Capacity!$V$3:$V$258,0),2)+JB$9,255),Capacity!$S$3:$S$258,0),2)))</f>
        <v/>
      </c>
      <c r="JC88" t="str">
        <f>IF(JC87="","",IF($FI87="Y",0,INDEX(Capacity!$S$3:$T$258,MATCH(MOD(INDEX(Capacity!$V$3:$W$258,MATCH(INDEX($J87:$FE87,1,$FJ87),Capacity!$V$3:$V$258,0),2)+JC$9,255),Capacity!$S$3:$S$258,0),2)))</f>
        <v/>
      </c>
      <c r="JD88" t="str">
        <f>IF(JD87="","",IF($FI87="Y",0,INDEX(Capacity!$S$3:$T$258,MATCH(MOD(INDEX(Capacity!$V$3:$W$258,MATCH(INDEX($J87:$FE87,1,$FJ87),Capacity!$V$3:$V$258,0),2)+JD$9,255),Capacity!$S$3:$S$258,0),2)))</f>
        <v/>
      </c>
      <c r="JE88" t="str">
        <f>IF(JE87="","",IF($FI87="Y",0,INDEX(Capacity!$S$3:$T$258,MATCH(MOD(INDEX(Capacity!$V$3:$W$258,MATCH(INDEX($J87:$FE87,1,$FJ87),Capacity!$V$3:$V$258,0),2)+JE$9,255),Capacity!$S$3:$S$258,0),2)))</f>
        <v/>
      </c>
      <c r="JF88" t="str">
        <f>IF(JF87="","",IF($FI87="Y",0,INDEX(Capacity!$S$3:$T$258,MATCH(MOD(INDEX(Capacity!$V$3:$W$258,MATCH(INDEX($J87:$FE87,1,$FJ87),Capacity!$V$3:$V$258,0),2)+JF$9,255),Capacity!$S$3:$S$258,0),2)))</f>
        <v/>
      </c>
      <c r="JG88" t="str">
        <f>IF(JG87="","",IF($FI87="Y",0,INDEX(Capacity!$S$3:$T$258,MATCH(MOD(INDEX(Capacity!$V$3:$W$258,MATCH(INDEX($J87:$FE87,1,$FJ87),Capacity!$V$3:$V$258,0),2)+JG$9,255),Capacity!$S$3:$S$258,0),2)))</f>
        <v/>
      </c>
      <c r="JH88" t="str">
        <f>IF(JH87="","",IF($FI87="Y",0,INDEX(Capacity!$S$3:$T$258,MATCH(MOD(INDEX(Capacity!$V$3:$W$258,MATCH(INDEX($J87:$FE87,1,$FJ87),Capacity!$V$3:$V$258,0),2)+JH$9,255),Capacity!$S$3:$S$258,0),2)))</f>
        <v/>
      </c>
      <c r="JI88" t="str">
        <f>IF(JI87="","",IF($FI87="Y",0,INDEX(Capacity!$S$3:$T$258,MATCH(MOD(INDEX(Capacity!$V$3:$W$258,MATCH(INDEX($J87:$FE87,1,$FJ87),Capacity!$V$3:$V$258,0),2)+JI$9,255),Capacity!$S$3:$S$258,0),2)))</f>
        <v/>
      </c>
      <c r="JJ88" t="str">
        <f>IF(JJ87="","",IF($FI87="Y",0,INDEX(Capacity!$S$3:$T$258,MATCH(MOD(INDEX(Capacity!$V$3:$W$258,MATCH(INDEX($J87:$FE87,1,$FJ87),Capacity!$V$3:$V$258,0),2)+JJ$9,255),Capacity!$S$3:$S$258,0),2)))</f>
        <v/>
      </c>
      <c r="JK88" t="str">
        <f>IF(JK87="","",IF($FI87="Y",0,INDEX(Capacity!$S$3:$T$258,MATCH(MOD(INDEX(Capacity!$V$3:$W$258,MATCH(INDEX($J87:$FE87,1,$FJ87),Capacity!$V$3:$V$258,0),2)+JK$9,255),Capacity!$S$3:$S$258,0),2)))</f>
        <v/>
      </c>
      <c r="JL88" t="str">
        <f>IF(JL87="","",IF($FI87="Y",0,INDEX(Capacity!$S$3:$T$258,MATCH(MOD(INDEX(Capacity!$V$3:$W$258,MATCH(INDEX($J87:$FE87,1,$FJ87),Capacity!$V$3:$V$258,0),2)+JL$9,255),Capacity!$S$3:$S$258,0),2)))</f>
        <v/>
      </c>
      <c r="JM88" t="str">
        <f>IF(JM87="","",IF($FI87="Y",0,INDEX(Capacity!$S$3:$T$258,MATCH(MOD(INDEX(Capacity!$V$3:$W$258,MATCH(INDEX($J87:$FE87,1,$FJ87),Capacity!$V$3:$V$258,0),2)+JM$9,255),Capacity!$S$3:$S$258,0),2)))</f>
        <v/>
      </c>
      <c r="JN88" t="str">
        <f>IF(JN87="","",IF($FI87="Y",0,INDEX(Capacity!$S$3:$T$258,MATCH(MOD(INDEX(Capacity!$V$3:$W$258,MATCH(INDEX($J87:$FE87,1,$FJ87),Capacity!$V$3:$V$258,0),2)+JN$9,255),Capacity!$S$3:$S$258,0),2)))</f>
        <v/>
      </c>
      <c r="JO88" t="str">
        <f>IF(JO87="","",IF($FI87="Y",0,INDEX(Capacity!$S$3:$T$258,MATCH(MOD(INDEX(Capacity!$V$3:$W$258,MATCH(INDEX($J87:$FE87,1,$FJ87),Capacity!$V$3:$V$258,0),2)+JO$9,255),Capacity!$S$3:$S$258,0),2)))</f>
        <v/>
      </c>
      <c r="JP88" t="str">
        <f>IF(JP87="","",IF($FI87="Y",0,INDEX(Capacity!$S$3:$T$258,MATCH(MOD(INDEX(Capacity!$V$3:$W$258,MATCH(INDEX($J87:$FE87,1,$FJ87),Capacity!$V$3:$V$258,0),2)+JP$9,255),Capacity!$S$3:$S$258,0),2)))</f>
        <v/>
      </c>
      <c r="JQ88" t="str">
        <f>IF(JQ87="","",IF($FI87="Y",0,INDEX(Capacity!$S$3:$T$258,MATCH(MOD(INDEX(Capacity!$V$3:$W$258,MATCH(INDEX($J87:$FE87,1,$FJ87),Capacity!$V$3:$V$258,0),2)+JQ$9,255),Capacity!$S$3:$S$258,0),2)))</f>
        <v/>
      </c>
      <c r="JR88" t="str">
        <f>IF(JR87="","",IF($FI87="Y",0,INDEX(Capacity!$S$3:$T$258,MATCH(MOD(INDEX(Capacity!$V$3:$W$258,MATCH(INDEX($J87:$FE87,1,$FJ87),Capacity!$V$3:$V$258,0),2)+JR$9,255),Capacity!$S$3:$S$258,0),2)))</f>
        <v/>
      </c>
      <c r="JS88" t="str">
        <f>IF(JS87="","",IF($FI87="Y",0,INDEX(Capacity!$S$3:$T$258,MATCH(MOD(INDEX(Capacity!$V$3:$W$258,MATCH(INDEX($J87:$FE87,1,$FJ87),Capacity!$V$3:$V$258,0),2)+JS$9,255),Capacity!$S$3:$S$258,0),2)))</f>
        <v/>
      </c>
      <c r="JT88" t="str">
        <f>IF(JT87="","",IF($FI87="Y",0,INDEX(Capacity!$S$3:$T$258,MATCH(MOD(INDEX(Capacity!$V$3:$W$258,MATCH(INDEX($J87:$FE87,1,$FJ87),Capacity!$V$3:$V$258,0),2)+JT$9,255),Capacity!$S$3:$S$258,0),2)))</f>
        <v/>
      </c>
      <c r="JU88" t="str">
        <f>IF(JU87="","",IF($FI87="Y",0,INDEX(Capacity!$S$3:$T$258,MATCH(MOD(INDEX(Capacity!$V$3:$W$258,MATCH(INDEX($J87:$FE87,1,$FJ87),Capacity!$V$3:$V$258,0),2)+JU$9,255),Capacity!$S$3:$S$258,0),2)))</f>
        <v/>
      </c>
      <c r="JV88" t="str">
        <f>IF(JV87="","",IF($FI87="Y",0,INDEX(Capacity!$S$3:$T$258,MATCH(MOD(INDEX(Capacity!$V$3:$W$258,MATCH(INDEX($J87:$FE87,1,$FJ87),Capacity!$V$3:$V$258,0),2)+JV$9,255),Capacity!$S$3:$S$258,0),2)))</f>
        <v/>
      </c>
      <c r="JW88" t="str">
        <f>IF(JW87="","",IF($FI87="Y",0,INDEX(Capacity!$S$3:$T$258,MATCH(MOD(INDEX(Capacity!$V$3:$W$258,MATCH(INDEX($J87:$FE87,1,$FJ87),Capacity!$V$3:$V$258,0),2)+JW$9,255),Capacity!$S$3:$S$258,0),2)))</f>
        <v/>
      </c>
      <c r="JX88" t="str">
        <f>IF(JX87="","",IF($FI87="Y",0,INDEX(Capacity!$S$3:$T$258,MATCH(MOD(INDEX(Capacity!$V$3:$W$258,MATCH(INDEX($J87:$FE87,1,$FJ87),Capacity!$V$3:$V$258,0),2)+JX$9,255),Capacity!$S$3:$S$258,0),2)))</f>
        <v/>
      </c>
      <c r="JY88" t="str">
        <f>IF(JY87="","",IF($FI87="Y",0,INDEX(Capacity!$S$3:$T$258,MATCH(MOD(INDEX(Capacity!$V$3:$W$258,MATCH(INDEX($J87:$FE87,1,$FJ87),Capacity!$V$3:$V$258,0),2)+JY$9,255),Capacity!$S$3:$S$258,0),2)))</f>
        <v/>
      </c>
      <c r="JZ88" t="str">
        <f>IF(JZ87="","",IF($FI87="Y",0,INDEX(Capacity!$S$3:$T$258,MATCH(MOD(INDEX(Capacity!$V$3:$W$258,MATCH(INDEX($J87:$FE87,1,$FJ87),Capacity!$V$3:$V$258,0),2)+JZ$9,255),Capacity!$S$3:$S$258,0),2)))</f>
        <v/>
      </c>
      <c r="KA88" t="str">
        <f>IF(KA87="","",IF($FI87="Y",0,INDEX(Capacity!$S$3:$T$258,MATCH(MOD(INDEX(Capacity!$V$3:$W$258,MATCH(INDEX($J87:$FE87,1,$FJ87),Capacity!$V$3:$V$258,0),2)+KA$9,255),Capacity!$S$3:$S$258,0),2)))</f>
        <v/>
      </c>
      <c r="KB88" t="str">
        <f>IF(KB87="","",IF($FI87="Y",0,INDEX(Capacity!$S$3:$T$258,MATCH(MOD(INDEX(Capacity!$V$3:$W$258,MATCH(INDEX($J87:$FE87,1,$FJ87),Capacity!$V$3:$V$258,0),2)+KB$9,255),Capacity!$S$3:$S$258,0),2)))</f>
        <v/>
      </c>
      <c r="KC88" t="str">
        <f>IF(KC87="","",IF($FI87="Y",0,INDEX(Capacity!$S$3:$T$258,MATCH(MOD(INDEX(Capacity!$V$3:$W$258,MATCH(INDEX($J87:$FE87,1,$FJ87),Capacity!$V$3:$V$258,0),2)+KC$9,255),Capacity!$S$3:$S$258,0),2)))</f>
        <v/>
      </c>
      <c r="KD88" t="str">
        <f>IF(KD87="","",IF($FI87="Y",0,INDEX(Capacity!$S$3:$T$258,MATCH(MOD(INDEX(Capacity!$V$3:$W$258,MATCH(INDEX($J87:$FE87,1,$FJ87),Capacity!$V$3:$V$258,0),2)+KD$9,255),Capacity!$S$3:$S$258,0),2)))</f>
        <v/>
      </c>
      <c r="KE88" t="str">
        <f>IF(KE87="","",IF($FI87="Y",0,INDEX(Capacity!$S$3:$T$258,MATCH(MOD(INDEX(Capacity!$V$3:$W$258,MATCH(INDEX($J87:$FE87,1,$FJ87),Capacity!$V$3:$V$258,0),2)+KE$9,255),Capacity!$S$3:$S$258,0),2)))</f>
        <v/>
      </c>
      <c r="KF88" t="str">
        <f>IF(KF87="","",IF($FI87="Y",0,INDEX(Capacity!$S$3:$T$258,MATCH(MOD(INDEX(Capacity!$V$3:$W$258,MATCH(INDEX($J87:$FE87,1,$FJ87),Capacity!$V$3:$V$258,0),2)+KF$9,255),Capacity!$S$3:$S$258,0),2)))</f>
        <v/>
      </c>
      <c r="KG88" t="str">
        <f>IF(KG87="","",IF($FI87="Y",0,INDEX(Capacity!$S$3:$T$258,MATCH(MOD(INDEX(Capacity!$V$3:$W$258,MATCH(INDEX($J87:$FE87,1,$FJ87),Capacity!$V$3:$V$258,0),2)+KG$9,255),Capacity!$S$3:$S$258,0),2)))</f>
        <v/>
      </c>
      <c r="KH88" t="str">
        <f>IF(KH87="","",IF($FI87="Y",0,INDEX(Capacity!$S$3:$T$258,MATCH(MOD(INDEX(Capacity!$V$3:$W$258,MATCH(INDEX($J87:$FE87,1,$FJ87),Capacity!$V$3:$V$258,0),2)+KH$9,255),Capacity!$S$3:$S$258,0),2)))</f>
        <v/>
      </c>
      <c r="KI88" t="str">
        <f>IF(KI87="","",IF($FI87="Y",0,INDEX(Capacity!$S$3:$T$258,MATCH(MOD(INDEX(Capacity!$V$3:$W$258,MATCH(INDEX($J87:$FE87,1,$FJ87),Capacity!$V$3:$V$258,0),2)+KI$9,255),Capacity!$S$3:$S$258,0),2)))</f>
        <v/>
      </c>
      <c r="KJ88" t="str">
        <f>IF(KJ87="","",IF($FI87="Y",0,INDEX(Capacity!$S$3:$T$258,MATCH(MOD(INDEX(Capacity!$V$3:$W$258,MATCH(INDEX($J87:$FE87,1,$FJ87),Capacity!$V$3:$V$258,0),2)+KJ$9,255),Capacity!$S$3:$S$258,0),2)))</f>
        <v/>
      </c>
      <c r="KK88" t="str">
        <f>IF(KK87="","",IF($FI87="Y",0,INDEX(Capacity!$S$3:$T$258,MATCH(MOD(INDEX(Capacity!$V$3:$W$258,MATCH(INDEX($J87:$FE87,1,$FJ87),Capacity!$V$3:$V$258,0),2)+KK$9,255),Capacity!$S$3:$S$258,0),2)))</f>
        <v/>
      </c>
      <c r="KL88" t="str">
        <f>IF(KL87="","",IF($FI87="Y",0,INDEX(Capacity!$S$3:$T$258,MATCH(MOD(INDEX(Capacity!$V$3:$W$258,MATCH(INDEX($J87:$FE87,1,$FJ87),Capacity!$V$3:$V$258,0),2)+KL$9,255),Capacity!$S$3:$S$258,0),2)))</f>
        <v/>
      </c>
      <c r="KM88" t="str">
        <f>IF(KM87="","",IF($FI87="Y",0,INDEX(Capacity!$S$3:$T$258,MATCH(MOD(INDEX(Capacity!$V$3:$W$258,MATCH(INDEX($J87:$FE87,1,$FJ87),Capacity!$V$3:$V$258,0),2)+KM$9,255),Capacity!$S$3:$S$258,0),2)))</f>
        <v/>
      </c>
      <c r="KN88" t="str">
        <f>IF(KN87="","",IF($FI87="Y",0,INDEX(Capacity!$S$3:$T$258,MATCH(MOD(INDEX(Capacity!$V$3:$W$258,MATCH(INDEX($J87:$FE87,1,$FJ87),Capacity!$V$3:$V$258,0),2)+KN$9,255),Capacity!$S$3:$S$258,0),2)))</f>
        <v/>
      </c>
      <c r="KO88" t="str">
        <f>IF(KO87="","",IF($FI87="Y",0,INDEX(Capacity!$S$3:$T$258,MATCH(MOD(INDEX(Capacity!$V$3:$W$258,MATCH(INDEX($J87:$FE87,1,$FJ87),Capacity!$V$3:$V$258,0),2)+KO$9,255),Capacity!$S$3:$S$258,0),2)))</f>
        <v/>
      </c>
      <c r="KP88" t="str">
        <f>IF(KP87="","",IF($FI87="Y",0,INDEX(Capacity!$S$3:$T$258,MATCH(MOD(INDEX(Capacity!$V$3:$W$258,MATCH(INDEX($J87:$FE87,1,$FJ87),Capacity!$V$3:$V$258,0),2)+KP$9,255),Capacity!$S$3:$S$258,0),2)))</f>
        <v/>
      </c>
      <c r="KQ88" t="str">
        <f>IF(KQ87="","",IF($FI87="Y",0,INDEX(Capacity!$S$3:$T$258,MATCH(MOD(INDEX(Capacity!$V$3:$W$258,MATCH(INDEX($J87:$FE87,1,$FJ87),Capacity!$V$3:$V$258,0),2)+KQ$9,255),Capacity!$S$3:$S$258,0),2)))</f>
        <v/>
      </c>
      <c r="KR88" t="str">
        <f>IF(KR87="","",IF($FI87="Y",0,INDEX(Capacity!$S$3:$T$258,MATCH(MOD(INDEX(Capacity!$V$3:$W$258,MATCH(INDEX($J87:$FE87,1,$FJ87),Capacity!$V$3:$V$258,0),2)+KR$9,255),Capacity!$S$3:$S$258,0),2)))</f>
        <v/>
      </c>
      <c r="KS88" t="str">
        <f>IF(KS87="","",IF($FI87="Y",0,INDEX(Capacity!$S$3:$T$258,MATCH(MOD(INDEX(Capacity!$V$3:$W$258,MATCH(INDEX($J87:$FE87,1,$FJ87),Capacity!$V$3:$V$258,0),2)+KS$9,255),Capacity!$S$3:$S$258,0),2)))</f>
        <v/>
      </c>
      <c r="KT88" t="str">
        <f>IF(KT87="","",IF($FI87="Y",0,INDEX(Capacity!$S$3:$T$258,MATCH(MOD(INDEX(Capacity!$V$3:$W$258,MATCH(INDEX($J87:$FE87,1,$FJ87),Capacity!$V$3:$V$258,0),2)+KT$9,255),Capacity!$S$3:$S$258,0),2)))</f>
        <v/>
      </c>
      <c r="KU88" t="str">
        <f>IF(KU87="","",IF($FI87="Y",0,INDEX(Capacity!$S$3:$T$258,MATCH(MOD(INDEX(Capacity!$V$3:$W$258,MATCH(INDEX($J87:$FE87,1,$FJ87),Capacity!$V$3:$V$258,0),2)+KU$9,255),Capacity!$S$3:$S$258,0),2)))</f>
        <v/>
      </c>
      <c r="KV88" t="str">
        <f>IF(KV87="","",IF($FI87="Y",0,INDEX(Capacity!$S$3:$T$258,MATCH(MOD(INDEX(Capacity!$V$3:$W$258,MATCH(INDEX($J87:$FE87,1,$FJ87),Capacity!$V$3:$V$258,0),2)+KV$9,255),Capacity!$S$3:$S$258,0),2)))</f>
        <v/>
      </c>
      <c r="KW88" t="str">
        <f>IF(KW87="","",IF($FI87="Y",0,INDEX(Capacity!$S$3:$T$258,MATCH(MOD(INDEX(Capacity!$V$3:$W$258,MATCH(INDEX($J87:$FE87,1,$FJ87),Capacity!$V$3:$V$258,0),2)+KW$9,255),Capacity!$S$3:$S$258,0),2)))</f>
        <v/>
      </c>
      <c r="KX88" t="str">
        <f>IF(KX87="","",IF($FI87="Y",0,INDEX(Capacity!$S$3:$T$258,MATCH(MOD(INDEX(Capacity!$V$3:$W$258,MATCH(INDEX($J87:$FE87,1,$FJ87),Capacity!$V$3:$V$258,0),2)+KX$9,255),Capacity!$S$3:$S$258,0),2)))</f>
        <v/>
      </c>
      <c r="KY88" t="str">
        <f>IF(KY87="","",IF($FI87="Y",0,INDEX(Capacity!$S$3:$T$258,MATCH(MOD(INDEX(Capacity!$V$3:$W$258,MATCH(INDEX($J87:$FE87,1,$FJ87),Capacity!$V$3:$V$258,0),2)+KY$9,255),Capacity!$S$3:$S$258,0),2)))</f>
        <v/>
      </c>
      <c r="KZ88" t="str">
        <f>IF(KZ87="","",IF($FI87="Y",0,INDEX(Capacity!$S$3:$T$258,MATCH(MOD(INDEX(Capacity!$V$3:$W$258,MATCH(INDEX($J87:$FE87,1,$FJ87),Capacity!$V$3:$V$258,0),2)+KZ$9,255),Capacity!$S$3:$S$258,0),2)))</f>
        <v/>
      </c>
      <c r="LA88" t="str">
        <f>IF(LA87="","",IF($FI87="Y",0,INDEX(Capacity!$S$3:$T$258,MATCH(MOD(INDEX(Capacity!$V$3:$W$258,MATCH(INDEX($J87:$FE87,1,$FJ87),Capacity!$V$3:$V$258,0),2)+LA$9,255),Capacity!$S$3:$S$258,0),2)))</f>
        <v/>
      </c>
      <c r="LB88" t="str">
        <f>IF(LB87="","",IF($FI87="Y",0,INDEX(Capacity!$S$3:$T$258,MATCH(MOD(INDEX(Capacity!$V$3:$W$258,MATCH(INDEX($J87:$FE87,1,$FJ87),Capacity!$V$3:$V$258,0),2)+LB$9,255),Capacity!$S$3:$S$258,0),2)))</f>
        <v/>
      </c>
      <c r="LC88" t="str">
        <f>IF(LC87="","",IF($FI87="Y",0,INDEX(Capacity!$S$3:$T$258,MATCH(MOD(INDEX(Capacity!$V$3:$W$258,MATCH(INDEX($J87:$FE87,1,$FJ87),Capacity!$V$3:$V$258,0),2)+LC$9,255),Capacity!$S$3:$S$258,0),2)))</f>
        <v/>
      </c>
      <c r="LD88" t="str">
        <f>IF(LD87="","",IF($FI87="Y",0,INDEX(Capacity!$S$3:$T$258,MATCH(MOD(INDEX(Capacity!$V$3:$W$258,MATCH(INDEX($J87:$FE87,1,$FJ87),Capacity!$V$3:$V$258,0),2)+LD$9,255),Capacity!$S$3:$S$258,0),2)))</f>
        <v/>
      </c>
      <c r="LE88" t="str">
        <f>IF(LE87="","",IF($FI87="Y",0,INDEX(Capacity!$S$3:$T$258,MATCH(MOD(INDEX(Capacity!$V$3:$W$258,MATCH(INDEX($J87:$FE87,1,$FJ87),Capacity!$V$3:$V$258,0),2)+LE$9,255),Capacity!$S$3:$S$258,0),2)))</f>
        <v/>
      </c>
      <c r="LF88" t="str">
        <f>IF(LF87="","",IF($FI87="Y",0,INDEX(Capacity!$S$3:$T$258,MATCH(MOD(INDEX(Capacity!$V$3:$W$258,MATCH(INDEX($J87:$FE87,1,$FJ87),Capacity!$V$3:$V$258,0),2)+LF$9,255),Capacity!$S$3:$S$258,0),2)))</f>
        <v/>
      </c>
      <c r="LG88" t="str">
        <f>IF(LG87="","",IF($FI87="Y",0,INDEX(Capacity!$S$3:$T$258,MATCH(MOD(INDEX(Capacity!$V$3:$W$258,MATCH(INDEX($J87:$FE87,1,$FJ87),Capacity!$V$3:$V$258,0),2)+LG$9,255),Capacity!$S$3:$S$258,0),2)))</f>
        <v/>
      </c>
      <c r="LH88" t="str">
        <f>IF(LH87="","",IF($FI87="Y",0,INDEX(Capacity!$S$3:$T$258,MATCH(MOD(INDEX(Capacity!$V$3:$W$258,MATCH(INDEX($J87:$FE87,1,$FJ87),Capacity!$V$3:$V$258,0),2)+LH$9,255),Capacity!$S$3:$S$258,0),2)))</f>
        <v/>
      </c>
    </row>
    <row r="89" spans="9:320" x14ac:dyDescent="0.25">
      <c r="I89" s="7">
        <f t="shared" si="79"/>
        <v>80</v>
      </c>
      <c r="J89" t="str">
        <f t="shared" si="86"/>
        <v/>
      </c>
      <c r="K89" t="str">
        <f t="shared" si="86"/>
        <v/>
      </c>
      <c r="L89" t="str">
        <f t="shared" si="86"/>
        <v/>
      </c>
      <c r="M89" t="str">
        <f t="shared" si="86"/>
        <v/>
      </c>
      <c r="N89" t="str">
        <f t="shared" si="86"/>
        <v/>
      </c>
      <c r="O89" t="str">
        <f t="shared" si="86"/>
        <v/>
      </c>
      <c r="P89" t="str">
        <f t="shared" si="86"/>
        <v/>
      </c>
      <c r="Q89" t="str">
        <f t="shared" si="86"/>
        <v/>
      </c>
      <c r="R89" t="str">
        <f t="shared" si="86"/>
        <v/>
      </c>
      <c r="S89" t="str">
        <f t="shared" si="86"/>
        <v/>
      </c>
      <c r="T89" t="str">
        <f t="shared" si="86"/>
        <v/>
      </c>
      <c r="U89" t="str">
        <f t="shared" si="86"/>
        <v/>
      </c>
      <c r="V89" t="str">
        <f t="shared" si="86"/>
        <v/>
      </c>
      <c r="W89" t="str">
        <f t="shared" si="86"/>
        <v/>
      </c>
      <c r="X89" t="str">
        <f t="shared" si="86"/>
        <v/>
      </c>
      <c r="Y89" t="str">
        <f t="shared" si="85"/>
        <v/>
      </c>
      <c r="Z89" t="str">
        <f t="shared" si="85"/>
        <v/>
      </c>
      <c r="AA89" t="str">
        <f t="shared" si="85"/>
        <v/>
      </c>
      <c r="AB89" t="str">
        <f t="shared" si="85"/>
        <v/>
      </c>
      <c r="AC89" t="str">
        <f t="shared" si="85"/>
        <v/>
      </c>
      <c r="AD89" t="str">
        <f t="shared" si="85"/>
        <v/>
      </c>
      <c r="AE89" t="str">
        <f t="shared" si="85"/>
        <v/>
      </c>
      <c r="AF89" t="str">
        <f t="shared" si="85"/>
        <v/>
      </c>
      <c r="AG89" t="str">
        <f t="shared" si="85"/>
        <v/>
      </c>
      <c r="AH89" t="str">
        <f t="shared" si="85"/>
        <v/>
      </c>
      <c r="AI89" t="str">
        <f t="shared" si="85"/>
        <v/>
      </c>
      <c r="AJ89" t="str">
        <f t="shared" si="85"/>
        <v/>
      </c>
      <c r="AK89" t="str">
        <f t="shared" si="85"/>
        <v/>
      </c>
      <c r="AL89" t="str">
        <f t="shared" si="85"/>
        <v/>
      </c>
      <c r="AM89" t="str">
        <f t="shared" si="85"/>
        <v/>
      </c>
      <c r="AN89" t="str">
        <f t="shared" si="85"/>
        <v/>
      </c>
      <c r="AO89" t="str">
        <f t="shared" si="85"/>
        <v/>
      </c>
      <c r="AP89" t="str">
        <f t="shared" si="88"/>
        <v/>
      </c>
      <c r="AQ89" t="str">
        <f t="shared" si="88"/>
        <v/>
      </c>
      <c r="AR89" t="str">
        <f t="shared" si="88"/>
        <v/>
      </c>
      <c r="AS89" t="str">
        <f t="shared" si="88"/>
        <v/>
      </c>
      <c r="AT89" t="str">
        <f t="shared" si="88"/>
        <v/>
      </c>
      <c r="AU89" t="str">
        <f t="shared" si="88"/>
        <v/>
      </c>
      <c r="AV89" t="str">
        <f t="shared" si="88"/>
        <v/>
      </c>
      <c r="AW89" t="str">
        <f t="shared" si="88"/>
        <v/>
      </c>
      <c r="AX89" t="str">
        <f t="shared" si="88"/>
        <v/>
      </c>
      <c r="AY89" t="str">
        <f t="shared" si="88"/>
        <v/>
      </c>
      <c r="AZ89" t="str">
        <f t="shared" si="88"/>
        <v/>
      </c>
      <c r="BA89" t="str">
        <f t="shared" si="88"/>
        <v/>
      </c>
      <c r="BB89" t="str">
        <f t="shared" si="88"/>
        <v/>
      </c>
      <c r="BC89" t="str">
        <f t="shared" si="88"/>
        <v/>
      </c>
      <c r="BD89" t="str">
        <f t="shared" si="88"/>
        <v/>
      </c>
      <c r="BE89" t="str">
        <f t="shared" si="88"/>
        <v/>
      </c>
      <c r="BF89" t="str">
        <f t="shared" si="81"/>
        <v/>
      </c>
      <c r="BG89" t="str">
        <f t="shared" si="81"/>
        <v/>
      </c>
      <c r="BH89" t="str">
        <f t="shared" si="81"/>
        <v/>
      </c>
      <c r="BI89" t="str">
        <f t="shared" si="81"/>
        <v/>
      </c>
      <c r="BJ89" t="str">
        <f t="shared" si="81"/>
        <v/>
      </c>
      <c r="BK89" t="str">
        <f t="shared" si="81"/>
        <v/>
      </c>
      <c r="BL89" t="str">
        <f t="shared" si="81"/>
        <v/>
      </c>
      <c r="BM89" t="str">
        <f t="shared" si="81"/>
        <v/>
      </c>
      <c r="BN89" t="str">
        <f t="shared" si="81"/>
        <v/>
      </c>
      <c r="BO89" t="str">
        <f t="shared" si="81"/>
        <v/>
      </c>
      <c r="BP89" t="str">
        <f t="shared" si="81"/>
        <v/>
      </c>
      <c r="BQ89" t="str">
        <f t="shared" si="81"/>
        <v/>
      </c>
      <c r="BR89" t="str">
        <f t="shared" si="81"/>
        <v/>
      </c>
      <c r="BS89" t="str">
        <f t="shared" si="81"/>
        <v/>
      </c>
      <c r="BT89" t="str">
        <f t="shared" si="81"/>
        <v/>
      </c>
      <c r="BU89" t="str">
        <f t="shared" si="81"/>
        <v/>
      </c>
      <c r="BV89" t="str">
        <f t="shared" ref="BV89:CK104" si="90">IFERROR(IF(INDEX($FM$10:$LH$118,$I89,$FK89-BV$8+1)="",_xlfn.BITXOR(BV88,0),_xlfn.BITXOR(BV88,INDEX($FM$10:$LH$118,$I89,$FK89-BV$8+1))),"")</f>
        <v/>
      </c>
      <c r="BW89" t="str">
        <f t="shared" si="90"/>
        <v/>
      </c>
      <c r="BX89" t="str">
        <f t="shared" si="90"/>
        <v/>
      </c>
      <c r="BY89" t="str">
        <f t="shared" si="90"/>
        <v/>
      </c>
      <c r="BZ89" t="str">
        <f t="shared" si="90"/>
        <v/>
      </c>
      <c r="CA89" t="str">
        <f t="shared" si="90"/>
        <v/>
      </c>
      <c r="CB89" t="str">
        <f t="shared" si="90"/>
        <v/>
      </c>
      <c r="CC89" t="str">
        <f t="shared" si="90"/>
        <v/>
      </c>
      <c r="CD89" t="str">
        <f t="shared" si="90"/>
        <v/>
      </c>
      <c r="CE89" t="str">
        <f t="shared" si="90"/>
        <v/>
      </c>
      <c r="CF89" t="str">
        <f t="shared" si="90"/>
        <v/>
      </c>
      <c r="CG89" t="str">
        <f t="shared" si="90"/>
        <v/>
      </c>
      <c r="CH89" t="str">
        <f t="shared" si="90"/>
        <v/>
      </c>
      <c r="CI89" t="str">
        <f t="shared" si="90"/>
        <v/>
      </c>
      <c r="CJ89" t="str">
        <f t="shared" si="90"/>
        <v/>
      </c>
      <c r="CK89">
        <f t="shared" si="83"/>
        <v>0</v>
      </c>
      <c r="CL89">
        <f t="shared" si="82"/>
        <v>16</v>
      </c>
      <c r="CM89">
        <f t="shared" si="82"/>
        <v>129</v>
      </c>
      <c r="CN89">
        <f t="shared" si="82"/>
        <v>30</v>
      </c>
      <c r="CO89">
        <f t="shared" si="82"/>
        <v>78</v>
      </c>
      <c r="CP89">
        <f t="shared" si="82"/>
        <v>15</v>
      </c>
      <c r="CQ89">
        <f t="shared" si="82"/>
        <v>179</v>
      </c>
      <c r="CR89">
        <f t="shared" si="82"/>
        <v>18</v>
      </c>
      <c r="CS89">
        <f t="shared" si="82"/>
        <v>155</v>
      </c>
      <c r="CT89">
        <f t="shared" si="82"/>
        <v>8</v>
      </c>
      <c r="CU89">
        <f t="shared" si="82"/>
        <v>224</v>
      </c>
      <c r="CV89">
        <f t="shared" si="82"/>
        <v>0</v>
      </c>
      <c r="CW89">
        <f t="shared" si="82"/>
        <v>0</v>
      </c>
      <c r="CX89">
        <f t="shared" si="82"/>
        <v>0</v>
      </c>
      <c r="CY89">
        <f t="shared" si="82"/>
        <v>0</v>
      </c>
      <c r="CZ89">
        <f t="shared" si="82"/>
        <v>0</v>
      </c>
      <c r="DA89">
        <f t="shared" si="82"/>
        <v>0</v>
      </c>
      <c r="DB89">
        <f t="shared" si="87"/>
        <v>0</v>
      </c>
      <c r="DC89">
        <f t="shared" si="87"/>
        <v>0</v>
      </c>
      <c r="DD89">
        <f t="shared" si="87"/>
        <v>0</v>
      </c>
      <c r="DE89">
        <f t="shared" si="87"/>
        <v>0</v>
      </c>
      <c r="DF89">
        <f t="shared" si="87"/>
        <v>0</v>
      </c>
      <c r="DG89">
        <f t="shared" si="87"/>
        <v>0</v>
      </c>
      <c r="DH89">
        <f t="shared" si="87"/>
        <v>0</v>
      </c>
      <c r="DI89">
        <f t="shared" si="87"/>
        <v>0</v>
      </c>
      <c r="DJ89">
        <f t="shared" si="87"/>
        <v>0</v>
      </c>
      <c r="DK89">
        <f t="shared" si="87"/>
        <v>0</v>
      </c>
      <c r="DL89">
        <f t="shared" si="87"/>
        <v>0</v>
      </c>
      <c r="DM89">
        <f t="shared" si="87"/>
        <v>0</v>
      </c>
      <c r="DN89">
        <f t="shared" si="87"/>
        <v>0</v>
      </c>
      <c r="DO89">
        <f t="shared" si="87"/>
        <v>0</v>
      </c>
      <c r="DP89">
        <f t="shared" si="87"/>
        <v>0</v>
      </c>
      <c r="DQ89">
        <f t="shared" si="84"/>
        <v>0</v>
      </c>
      <c r="DR89">
        <f t="shared" si="84"/>
        <v>0</v>
      </c>
      <c r="DS89">
        <f t="shared" si="84"/>
        <v>0</v>
      </c>
      <c r="DT89">
        <f t="shared" si="84"/>
        <v>0</v>
      </c>
      <c r="DU89">
        <f t="shared" si="84"/>
        <v>0</v>
      </c>
      <c r="DV89">
        <f t="shared" si="84"/>
        <v>0</v>
      </c>
      <c r="DW89">
        <f t="shared" si="84"/>
        <v>0</v>
      </c>
      <c r="DX89">
        <f t="shared" si="84"/>
        <v>0</v>
      </c>
      <c r="DY89">
        <f t="shared" si="76"/>
        <v>0</v>
      </c>
      <c r="DZ89">
        <f t="shared" si="76"/>
        <v>0</v>
      </c>
      <c r="EA89">
        <f t="shared" si="76"/>
        <v>0</v>
      </c>
      <c r="EB89">
        <f t="shared" si="76"/>
        <v>0</v>
      </c>
      <c r="EC89">
        <f t="shared" si="76"/>
        <v>0</v>
      </c>
      <c r="ED89">
        <f t="shared" si="76"/>
        <v>0</v>
      </c>
      <c r="EE89">
        <f t="shared" si="76"/>
        <v>0</v>
      </c>
      <c r="EF89">
        <f t="shared" si="76"/>
        <v>0</v>
      </c>
      <c r="EG89">
        <f t="shared" si="76"/>
        <v>0</v>
      </c>
      <c r="EH89">
        <f t="shared" si="76"/>
        <v>0</v>
      </c>
      <c r="EI89">
        <f t="shared" si="76"/>
        <v>0</v>
      </c>
      <c r="EJ89">
        <f t="shared" si="89"/>
        <v>0</v>
      </c>
      <c r="EK89">
        <f t="shared" si="89"/>
        <v>0</v>
      </c>
      <c r="EL89">
        <f t="shared" si="89"/>
        <v>0</v>
      </c>
      <c r="EM89">
        <f t="shared" si="89"/>
        <v>0</v>
      </c>
      <c r="EN89">
        <f t="shared" si="89"/>
        <v>0</v>
      </c>
      <c r="EO89">
        <f t="shared" si="89"/>
        <v>0</v>
      </c>
      <c r="EP89">
        <f t="shared" si="89"/>
        <v>0</v>
      </c>
      <c r="EQ89">
        <f t="shared" si="89"/>
        <v>0</v>
      </c>
      <c r="ER89">
        <f t="shared" si="89"/>
        <v>0</v>
      </c>
      <c r="ES89">
        <f t="shared" si="89"/>
        <v>0</v>
      </c>
      <c r="ET89">
        <f t="shared" si="89"/>
        <v>0</v>
      </c>
      <c r="EU89">
        <f t="shared" si="89"/>
        <v>0</v>
      </c>
      <c r="EV89">
        <f t="shared" si="89"/>
        <v>0</v>
      </c>
      <c r="EW89">
        <f t="shared" si="89"/>
        <v>0</v>
      </c>
      <c r="EX89">
        <f t="shared" si="89"/>
        <v>0</v>
      </c>
      <c r="EY89">
        <f t="shared" si="89"/>
        <v>0</v>
      </c>
      <c r="EZ89">
        <f t="shared" si="89"/>
        <v>0</v>
      </c>
      <c r="FA89">
        <f t="shared" si="89"/>
        <v>0</v>
      </c>
      <c r="FB89">
        <f t="shared" si="89"/>
        <v>0</v>
      </c>
      <c r="FC89">
        <f t="shared" si="89"/>
        <v>0</v>
      </c>
      <c r="FD89">
        <f t="shared" si="89"/>
        <v>0</v>
      </c>
      <c r="FE89">
        <f t="shared" si="89"/>
        <v>0</v>
      </c>
      <c r="FG89" s="48" t="str">
        <f t="shared" si="80"/>
        <v/>
      </c>
      <c r="FI89" s="1" t="str">
        <f t="shared" si="77"/>
        <v/>
      </c>
      <c r="FJ89">
        <f t="shared" si="78"/>
        <v>81</v>
      </c>
      <c r="FK89">
        <f>FM8-FJ88+1</f>
        <v>-36</v>
      </c>
      <c r="FM89">
        <f>IF(FM88="","",IF($FI88="Y",0,INDEX(Capacity!$S$3:$T$258,MATCH(MOD(INDEX(Capacity!$V$3:$W$258,MATCH(INDEX($J88:$FE88,1,$FJ88),Capacity!$V$3:$V$258,0),2)+FM$9,255),Capacity!$S$3:$S$258,0),2)))</f>
        <v>183</v>
      </c>
      <c r="FN89">
        <f>IF(FN88="","",IF($FI88="Y",0,INDEX(Capacity!$S$3:$T$258,MATCH(MOD(INDEX(Capacity!$V$3:$W$258,MATCH(INDEX($J88:$FE88,1,$FJ88),Capacity!$V$3:$V$258,0),2)+FN$9,255),Capacity!$S$3:$S$258,0),2)))</f>
        <v>57</v>
      </c>
      <c r="FO89">
        <f>IF(FO88="","",IF($FI88="Y",0,INDEX(Capacity!$S$3:$T$258,MATCH(MOD(INDEX(Capacity!$V$3:$W$258,MATCH(INDEX($J88:$FE88,1,$FJ88),Capacity!$V$3:$V$258,0),2)+FO$9,255),Capacity!$S$3:$S$258,0),2)))</f>
        <v>36</v>
      </c>
      <c r="FP89">
        <f>IF(FP88="","",IF($FI88="Y",0,INDEX(Capacity!$S$3:$T$258,MATCH(MOD(INDEX(Capacity!$V$3:$W$258,MATCH(INDEX($J88:$FE88,1,$FJ88),Capacity!$V$3:$V$258,0),2)+FP$9,255),Capacity!$S$3:$S$258,0),2)))</f>
        <v>221</v>
      </c>
      <c r="FQ89">
        <f>IF(FQ88="","",IF($FI88="Y",0,INDEX(Capacity!$S$3:$T$258,MATCH(MOD(INDEX(Capacity!$V$3:$W$258,MATCH(INDEX($J88:$FE88,1,$FJ88),Capacity!$V$3:$V$258,0),2)+FQ$9,255),Capacity!$S$3:$S$258,0),2)))</f>
        <v>86</v>
      </c>
      <c r="FR89">
        <f>IF(FR88="","",IF($FI88="Y",0,INDEX(Capacity!$S$3:$T$258,MATCH(MOD(INDEX(Capacity!$V$3:$W$258,MATCH(INDEX($J88:$FE88,1,$FJ88),Capacity!$V$3:$V$258,0),2)+FR$9,255),Capacity!$S$3:$S$258,0),2)))</f>
        <v>117</v>
      </c>
      <c r="FS89">
        <f>IF(FS88="","",IF($FI88="Y",0,INDEX(Capacity!$S$3:$T$258,MATCH(MOD(INDEX(Capacity!$V$3:$W$258,MATCH(INDEX($J88:$FE88,1,$FJ88),Capacity!$V$3:$V$258,0),2)+FS$9,255),Capacity!$S$3:$S$258,0),2)))</f>
        <v>61</v>
      </c>
      <c r="FT89">
        <f>IF(FT88="","",IF($FI88="Y",0,INDEX(Capacity!$S$3:$T$258,MATCH(MOD(INDEX(Capacity!$V$3:$W$258,MATCH(INDEX($J88:$FE88,1,$FJ88),Capacity!$V$3:$V$258,0),2)+FT$9,255),Capacity!$S$3:$S$258,0),2)))</f>
        <v>138</v>
      </c>
      <c r="FU89">
        <f>IF(FU88="","",IF($FI88="Y",0,INDEX(Capacity!$S$3:$T$258,MATCH(MOD(INDEX(Capacity!$V$3:$W$258,MATCH(INDEX($J88:$FE88,1,$FJ88),Capacity!$V$3:$V$258,0),2)+FU$9,255),Capacity!$S$3:$S$258,0),2)))</f>
        <v>173</v>
      </c>
      <c r="FV89">
        <f>IF(FV88="","",IF($FI88="Y",0,INDEX(Capacity!$S$3:$T$258,MATCH(MOD(INDEX(Capacity!$V$3:$W$258,MATCH(INDEX($J88:$FE88,1,$FJ88),Capacity!$V$3:$V$258,0),2)+FV$9,255),Capacity!$S$3:$S$258,0),2)))</f>
        <v>174</v>
      </c>
      <c r="FW89">
        <f>IF(FW88="","",IF($FI88="Y",0,INDEX(Capacity!$S$3:$T$258,MATCH(MOD(INDEX(Capacity!$V$3:$W$258,MATCH(INDEX($J88:$FE88,1,$FJ88),Capacity!$V$3:$V$258,0),2)+FW$9,255),Capacity!$S$3:$S$258,0),2)))</f>
        <v>224</v>
      </c>
      <c r="FX89" t="str">
        <f>IF(FX88="","",IF($FI88="Y",0,INDEX(Capacity!$S$3:$T$258,MATCH(MOD(INDEX(Capacity!$V$3:$W$258,MATCH(INDEX($J88:$FE88,1,$FJ88),Capacity!$V$3:$V$258,0),2)+FX$9,255),Capacity!$S$3:$S$258,0),2)))</f>
        <v/>
      </c>
      <c r="FY89" t="str">
        <f>IF(FY88="","",IF($FI88="Y",0,INDEX(Capacity!$S$3:$T$258,MATCH(MOD(INDEX(Capacity!$V$3:$W$258,MATCH(INDEX($J88:$FE88,1,$FJ88),Capacity!$V$3:$V$258,0),2)+FY$9,255),Capacity!$S$3:$S$258,0),2)))</f>
        <v/>
      </c>
      <c r="FZ89" t="str">
        <f>IF(FZ88="","",IF($FI88="Y",0,INDEX(Capacity!$S$3:$T$258,MATCH(MOD(INDEX(Capacity!$V$3:$W$258,MATCH(INDEX($J88:$FE88,1,$FJ88),Capacity!$V$3:$V$258,0),2)+FZ$9,255),Capacity!$S$3:$S$258,0),2)))</f>
        <v/>
      </c>
      <c r="GA89" t="str">
        <f>IF(GA88="","",IF($FI88="Y",0,INDEX(Capacity!$S$3:$T$258,MATCH(MOD(INDEX(Capacity!$V$3:$W$258,MATCH(INDEX($J88:$FE88,1,$FJ88),Capacity!$V$3:$V$258,0),2)+GA$9,255),Capacity!$S$3:$S$258,0),2)))</f>
        <v/>
      </c>
      <c r="GB89" t="str">
        <f>IF(GB88="","",IF($FI88="Y",0,INDEX(Capacity!$S$3:$T$258,MATCH(MOD(INDEX(Capacity!$V$3:$W$258,MATCH(INDEX($J88:$FE88,1,$FJ88),Capacity!$V$3:$V$258,0),2)+GB$9,255),Capacity!$S$3:$S$258,0),2)))</f>
        <v/>
      </c>
      <c r="GC89" t="str">
        <f>IF(GC88="","",IF($FI88="Y",0,INDEX(Capacity!$S$3:$T$258,MATCH(MOD(INDEX(Capacity!$V$3:$W$258,MATCH(INDEX($J88:$FE88,1,$FJ88),Capacity!$V$3:$V$258,0),2)+GC$9,255),Capacity!$S$3:$S$258,0),2)))</f>
        <v/>
      </c>
      <c r="GD89" t="str">
        <f>IF(GD88="","",IF($FI88="Y",0,INDEX(Capacity!$S$3:$T$258,MATCH(MOD(INDEX(Capacity!$V$3:$W$258,MATCH(INDEX($J88:$FE88,1,$FJ88),Capacity!$V$3:$V$258,0),2)+GD$9,255),Capacity!$S$3:$S$258,0),2)))</f>
        <v/>
      </c>
      <c r="GE89" t="str">
        <f>IF(GE88="","",IF($FI88="Y",0,INDEX(Capacity!$S$3:$T$258,MATCH(MOD(INDEX(Capacity!$V$3:$W$258,MATCH(INDEX($J88:$FE88,1,$FJ88),Capacity!$V$3:$V$258,0),2)+GE$9,255),Capacity!$S$3:$S$258,0),2)))</f>
        <v/>
      </c>
      <c r="GF89" t="str">
        <f>IF(GF88="","",IF($FI88="Y",0,INDEX(Capacity!$S$3:$T$258,MATCH(MOD(INDEX(Capacity!$V$3:$W$258,MATCH(INDEX($J88:$FE88,1,$FJ88),Capacity!$V$3:$V$258,0),2)+GF$9,255),Capacity!$S$3:$S$258,0),2)))</f>
        <v/>
      </c>
      <c r="GG89" t="str">
        <f>IF(GG88="","",IF($FI88="Y",0,INDEX(Capacity!$S$3:$T$258,MATCH(MOD(INDEX(Capacity!$V$3:$W$258,MATCH(INDEX($J88:$FE88,1,$FJ88),Capacity!$V$3:$V$258,0),2)+GG$9,255),Capacity!$S$3:$S$258,0),2)))</f>
        <v/>
      </c>
      <c r="GH89" t="str">
        <f>IF(GH88="","",IF($FI88="Y",0,INDEX(Capacity!$S$3:$T$258,MATCH(MOD(INDEX(Capacity!$V$3:$W$258,MATCH(INDEX($J88:$FE88,1,$FJ88),Capacity!$V$3:$V$258,0),2)+GH$9,255),Capacity!$S$3:$S$258,0),2)))</f>
        <v/>
      </c>
      <c r="GI89" t="str">
        <f>IF(GI88="","",IF($FI88="Y",0,INDEX(Capacity!$S$3:$T$258,MATCH(MOD(INDEX(Capacity!$V$3:$W$258,MATCH(INDEX($J88:$FE88,1,$FJ88),Capacity!$V$3:$V$258,0),2)+GI$9,255),Capacity!$S$3:$S$258,0),2)))</f>
        <v/>
      </c>
      <c r="GJ89" t="str">
        <f>IF(GJ88="","",IF($FI88="Y",0,INDEX(Capacity!$S$3:$T$258,MATCH(MOD(INDEX(Capacity!$V$3:$W$258,MATCH(INDEX($J88:$FE88,1,$FJ88),Capacity!$V$3:$V$258,0),2)+GJ$9,255),Capacity!$S$3:$S$258,0),2)))</f>
        <v/>
      </c>
      <c r="GK89" t="str">
        <f>IF(GK88="","",IF($FI88="Y",0,INDEX(Capacity!$S$3:$T$258,MATCH(MOD(INDEX(Capacity!$V$3:$W$258,MATCH(INDEX($J88:$FE88,1,$FJ88),Capacity!$V$3:$V$258,0),2)+GK$9,255),Capacity!$S$3:$S$258,0),2)))</f>
        <v/>
      </c>
      <c r="GL89" t="str">
        <f>IF(GL88="","",IF($FI88="Y",0,INDEX(Capacity!$S$3:$T$258,MATCH(MOD(INDEX(Capacity!$V$3:$W$258,MATCH(INDEX($J88:$FE88,1,$FJ88),Capacity!$V$3:$V$258,0),2)+GL$9,255),Capacity!$S$3:$S$258,0),2)))</f>
        <v/>
      </c>
      <c r="GM89" t="str">
        <f>IF(GM88="","",IF($FI88="Y",0,INDEX(Capacity!$S$3:$T$258,MATCH(MOD(INDEX(Capacity!$V$3:$W$258,MATCH(INDEX($J88:$FE88,1,$FJ88),Capacity!$V$3:$V$258,0),2)+GM$9,255),Capacity!$S$3:$S$258,0),2)))</f>
        <v/>
      </c>
      <c r="GN89" t="str">
        <f>IF(GN88="","",IF($FI88="Y",0,INDEX(Capacity!$S$3:$T$258,MATCH(MOD(INDEX(Capacity!$V$3:$W$258,MATCH(INDEX($J88:$FE88,1,$FJ88),Capacity!$V$3:$V$258,0),2)+GN$9,255),Capacity!$S$3:$S$258,0),2)))</f>
        <v/>
      </c>
      <c r="GO89" t="str">
        <f>IF(GO88="","",IF($FI88="Y",0,INDEX(Capacity!$S$3:$T$258,MATCH(MOD(INDEX(Capacity!$V$3:$W$258,MATCH(INDEX($J88:$FE88,1,$FJ88),Capacity!$V$3:$V$258,0),2)+GO$9,255),Capacity!$S$3:$S$258,0),2)))</f>
        <v/>
      </c>
      <c r="GP89" t="str">
        <f>IF(GP88="","",IF($FI88="Y",0,INDEX(Capacity!$S$3:$T$258,MATCH(MOD(INDEX(Capacity!$V$3:$W$258,MATCH(INDEX($J88:$FE88,1,$FJ88),Capacity!$V$3:$V$258,0),2)+GP$9,255),Capacity!$S$3:$S$258,0),2)))</f>
        <v/>
      </c>
      <c r="GQ89" t="str">
        <f>IF(GQ88="","",IF($FI88="Y",0,INDEX(Capacity!$S$3:$T$258,MATCH(MOD(INDEX(Capacity!$V$3:$W$258,MATCH(INDEX($J88:$FE88,1,$FJ88),Capacity!$V$3:$V$258,0),2)+GQ$9,255),Capacity!$S$3:$S$258,0),2)))</f>
        <v/>
      </c>
      <c r="GR89" t="str">
        <f>IF(GR88="","",IF($FI88="Y",0,INDEX(Capacity!$S$3:$T$258,MATCH(MOD(INDEX(Capacity!$V$3:$W$258,MATCH(INDEX($J88:$FE88,1,$FJ88),Capacity!$V$3:$V$258,0),2)+GR$9,255),Capacity!$S$3:$S$258,0),2)))</f>
        <v/>
      </c>
      <c r="GS89" t="str">
        <f>IF(GS88="","",IF($FI88="Y",0,INDEX(Capacity!$S$3:$T$258,MATCH(MOD(INDEX(Capacity!$V$3:$W$258,MATCH(INDEX($J88:$FE88,1,$FJ88),Capacity!$V$3:$V$258,0),2)+GS$9,255),Capacity!$S$3:$S$258,0),2)))</f>
        <v/>
      </c>
      <c r="GT89" t="str">
        <f>IF(GT88="","",IF($FI88="Y",0,INDEX(Capacity!$S$3:$T$258,MATCH(MOD(INDEX(Capacity!$V$3:$W$258,MATCH(INDEX($J88:$FE88,1,$FJ88),Capacity!$V$3:$V$258,0),2)+GT$9,255),Capacity!$S$3:$S$258,0),2)))</f>
        <v/>
      </c>
      <c r="GU89" t="str">
        <f>IF(GU88="","",IF($FI88="Y",0,INDEX(Capacity!$S$3:$T$258,MATCH(MOD(INDEX(Capacity!$V$3:$W$258,MATCH(INDEX($J88:$FE88,1,$FJ88),Capacity!$V$3:$V$258,0),2)+GU$9,255),Capacity!$S$3:$S$258,0),2)))</f>
        <v/>
      </c>
      <c r="GV89" t="str">
        <f>IF(GV88="","",IF($FI88="Y",0,INDEX(Capacity!$S$3:$T$258,MATCH(MOD(INDEX(Capacity!$V$3:$W$258,MATCH(INDEX($J88:$FE88,1,$FJ88),Capacity!$V$3:$V$258,0),2)+GV$9,255),Capacity!$S$3:$S$258,0),2)))</f>
        <v/>
      </c>
      <c r="GW89" t="str">
        <f>IF(GW88="","",IF($FI88="Y",0,INDEX(Capacity!$S$3:$T$258,MATCH(MOD(INDEX(Capacity!$V$3:$W$258,MATCH(INDEX($J88:$FE88,1,$FJ88),Capacity!$V$3:$V$258,0),2)+GW$9,255),Capacity!$S$3:$S$258,0),2)))</f>
        <v/>
      </c>
      <c r="GX89" t="str">
        <f>IF(GX88="","",IF($FI88="Y",0,INDEX(Capacity!$S$3:$T$258,MATCH(MOD(INDEX(Capacity!$V$3:$W$258,MATCH(INDEX($J88:$FE88,1,$FJ88),Capacity!$V$3:$V$258,0),2)+GX$9,255),Capacity!$S$3:$S$258,0),2)))</f>
        <v/>
      </c>
      <c r="GY89" t="str">
        <f>IF(GY88="","",IF($FI88="Y",0,INDEX(Capacity!$S$3:$T$258,MATCH(MOD(INDEX(Capacity!$V$3:$W$258,MATCH(INDEX($J88:$FE88,1,$FJ88),Capacity!$V$3:$V$258,0),2)+GY$9,255),Capacity!$S$3:$S$258,0),2)))</f>
        <v/>
      </c>
      <c r="GZ89" t="str">
        <f>IF(GZ88="","",IF($FI88="Y",0,INDEX(Capacity!$S$3:$T$258,MATCH(MOD(INDEX(Capacity!$V$3:$W$258,MATCH(INDEX($J88:$FE88,1,$FJ88),Capacity!$V$3:$V$258,0),2)+GZ$9,255),Capacity!$S$3:$S$258,0),2)))</f>
        <v/>
      </c>
      <c r="HA89" t="str">
        <f>IF(HA88="","",IF($FI88="Y",0,INDEX(Capacity!$S$3:$T$258,MATCH(MOD(INDEX(Capacity!$V$3:$W$258,MATCH(INDEX($J88:$FE88,1,$FJ88),Capacity!$V$3:$V$258,0),2)+HA$9,255),Capacity!$S$3:$S$258,0),2)))</f>
        <v/>
      </c>
      <c r="HB89" t="str">
        <f>IF(HB88="","",IF($FI88="Y",0,INDEX(Capacity!$S$3:$T$258,MATCH(MOD(INDEX(Capacity!$V$3:$W$258,MATCH(INDEX($J88:$FE88,1,$FJ88),Capacity!$V$3:$V$258,0),2)+HB$9,255),Capacity!$S$3:$S$258,0),2)))</f>
        <v/>
      </c>
      <c r="HC89" t="str">
        <f>IF(HC88="","",IF($FI88="Y",0,INDEX(Capacity!$S$3:$T$258,MATCH(MOD(INDEX(Capacity!$V$3:$W$258,MATCH(INDEX($J88:$FE88,1,$FJ88),Capacity!$V$3:$V$258,0),2)+HC$9,255),Capacity!$S$3:$S$258,0),2)))</f>
        <v/>
      </c>
      <c r="HD89" t="str">
        <f>IF(HD88="","",IF($FI88="Y",0,INDEX(Capacity!$S$3:$T$258,MATCH(MOD(INDEX(Capacity!$V$3:$W$258,MATCH(INDEX($J88:$FE88,1,$FJ88),Capacity!$V$3:$V$258,0),2)+HD$9,255),Capacity!$S$3:$S$258,0),2)))</f>
        <v/>
      </c>
      <c r="HE89" t="str">
        <f>IF(HE88="","",IF($FI88="Y",0,INDEX(Capacity!$S$3:$T$258,MATCH(MOD(INDEX(Capacity!$V$3:$W$258,MATCH(INDEX($J88:$FE88,1,$FJ88),Capacity!$V$3:$V$258,0),2)+HE$9,255),Capacity!$S$3:$S$258,0),2)))</f>
        <v/>
      </c>
      <c r="HF89" t="str">
        <f>IF(HF88="","",IF($FI88="Y",0,INDEX(Capacity!$S$3:$T$258,MATCH(MOD(INDEX(Capacity!$V$3:$W$258,MATCH(INDEX($J88:$FE88,1,$FJ88),Capacity!$V$3:$V$258,0),2)+HF$9,255),Capacity!$S$3:$S$258,0),2)))</f>
        <v/>
      </c>
      <c r="HG89" t="str">
        <f>IF(HG88="","",IF($FI88="Y",0,INDEX(Capacity!$S$3:$T$258,MATCH(MOD(INDEX(Capacity!$V$3:$W$258,MATCH(INDEX($J88:$FE88,1,$FJ88),Capacity!$V$3:$V$258,0),2)+HG$9,255),Capacity!$S$3:$S$258,0),2)))</f>
        <v/>
      </c>
      <c r="HH89" t="str">
        <f>IF(HH88="","",IF($FI88="Y",0,INDEX(Capacity!$S$3:$T$258,MATCH(MOD(INDEX(Capacity!$V$3:$W$258,MATCH(INDEX($J88:$FE88,1,$FJ88),Capacity!$V$3:$V$258,0),2)+HH$9,255),Capacity!$S$3:$S$258,0),2)))</f>
        <v/>
      </c>
      <c r="HI89" t="str">
        <f>IF(HI88="","",IF($FI88="Y",0,INDEX(Capacity!$S$3:$T$258,MATCH(MOD(INDEX(Capacity!$V$3:$W$258,MATCH(INDEX($J88:$FE88,1,$FJ88),Capacity!$V$3:$V$258,0),2)+HI$9,255),Capacity!$S$3:$S$258,0),2)))</f>
        <v/>
      </c>
      <c r="HJ89" t="str">
        <f>IF(HJ88="","",IF($FI88="Y",0,INDEX(Capacity!$S$3:$T$258,MATCH(MOD(INDEX(Capacity!$V$3:$W$258,MATCH(INDEX($J88:$FE88,1,$FJ88),Capacity!$V$3:$V$258,0),2)+HJ$9,255),Capacity!$S$3:$S$258,0),2)))</f>
        <v/>
      </c>
      <c r="HK89" t="str">
        <f>IF(HK88="","",IF($FI88="Y",0,INDEX(Capacity!$S$3:$T$258,MATCH(MOD(INDEX(Capacity!$V$3:$W$258,MATCH(INDEX($J88:$FE88,1,$FJ88),Capacity!$V$3:$V$258,0),2)+HK$9,255),Capacity!$S$3:$S$258,0),2)))</f>
        <v/>
      </c>
      <c r="HL89" t="str">
        <f>IF(HL88="","",IF($FI88="Y",0,INDEX(Capacity!$S$3:$T$258,MATCH(MOD(INDEX(Capacity!$V$3:$W$258,MATCH(INDEX($J88:$FE88,1,$FJ88),Capacity!$V$3:$V$258,0),2)+HL$9,255),Capacity!$S$3:$S$258,0),2)))</f>
        <v/>
      </c>
      <c r="HM89" t="str">
        <f>IF(HM88="","",IF($FI88="Y",0,INDEX(Capacity!$S$3:$T$258,MATCH(MOD(INDEX(Capacity!$V$3:$W$258,MATCH(INDEX($J88:$FE88,1,$FJ88),Capacity!$V$3:$V$258,0),2)+HM$9,255),Capacity!$S$3:$S$258,0),2)))</f>
        <v/>
      </c>
      <c r="HN89" t="str">
        <f>IF(HN88="","",IF($FI88="Y",0,INDEX(Capacity!$S$3:$T$258,MATCH(MOD(INDEX(Capacity!$V$3:$W$258,MATCH(INDEX($J88:$FE88,1,$FJ88),Capacity!$V$3:$V$258,0),2)+HN$9,255),Capacity!$S$3:$S$258,0),2)))</f>
        <v/>
      </c>
      <c r="HO89" t="str">
        <f>IF(HO88="","",IF($FI88="Y",0,INDEX(Capacity!$S$3:$T$258,MATCH(MOD(INDEX(Capacity!$V$3:$W$258,MATCH(INDEX($J88:$FE88,1,$FJ88),Capacity!$V$3:$V$258,0),2)+HO$9,255),Capacity!$S$3:$S$258,0),2)))</f>
        <v/>
      </c>
      <c r="HP89" t="str">
        <f>IF(HP88="","",IF($FI88="Y",0,INDEX(Capacity!$S$3:$T$258,MATCH(MOD(INDEX(Capacity!$V$3:$W$258,MATCH(INDEX($J88:$FE88,1,$FJ88),Capacity!$V$3:$V$258,0),2)+HP$9,255),Capacity!$S$3:$S$258,0),2)))</f>
        <v/>
      </c>
      <c r="HQ89" t="str">
        <f>IF(HQ88="","",IF($FI88="Y",0,INDEX(Capacity!$S$3:$T$258,MATCH(MOD(INDEX(Capacity!$V$3:$W$258,MATCH(INDEX($J88:$FE88,1,$FJ88),Capacity!$V$3:$V$258,0),2)+HQ$9,255),Capacity!$S$3:$S$258,0),2)))</f>
        <v/>
      </c>
      <c r="HR89" t="str">
        <f>IF(HR88="","",IF($FI88="Y",0,INDEX(Capacity!$S$3:$T$258,MATCH(MOD(INDEX(Capacity!$V$3:$W$258,MATCH(INDEX($J88:$FE88,1,$FJ88),Capacity!$V$3:$V$258,0),2)+HR$9,255),Capacity!$S$3:$S$258,0),2)))</f>
        <v/>
      </c>
      <c r="HS89" t="str">
        <f>IF(HS88="","",IF($FI88="Y",0,INDEX(Capacity!$S$3:$T$258,MATCH(MOD(INDEX(Capacity!$V$3:$W$258,MATCH(INDEX($J88:$FE88,1,$FJ88),Capacity!$V$3:$V$258,0),2)+HS$9,255),Capacity!$S$3:$S$258,0),2)))</f>
        <v/>
      </c>
      <c r="HT89" t="str">
        <f>IF(HT88="","",IF($FI88="Y",0,INDEX(Capacity!$S$3:$T$258,MATCH(MOD(INDEX(Capacity!$V$3:$W$258,MATCH(INDEX($J88:$FE88,1,$FJ88),Capacity!$V$3:$V$258,0),2)+HT$9,255),Capacity!$S$3:$S$258,0),2)))</f>
        <v/>
      </c>
      <c r="HU89" t="str">
        <f>IF(HU88="","",IF($FI88="Y",0,INDEX(Capacity!$S$3:$T$258,MATCH(MOD(INDEX(Capacity!$V$3:$W$258,MATCH(INDEX($J88:$FE88,1,$FJ88),Capacity!$V$3:$V$258,0),2)+HU$9,255),Capacity!$S$3:$S$258,0),2)))</f>
        <v/>
      </c>
      <c r="HV89" t="str">
        <f>IF(HV88="","",IF($FI88="Y",0,INDEX(Capacity!$S$3:$T$258,MATCH(MOD(INDEX(Capacity!$V$3:$W$258,MATCH(INDEX($J88:$FE88,1,$FJ88),Capacity!$V$3:$V$258,0),2)+HV$9,255),Capacity!$S$3:$S$258,0),2)))</f>
        <v/>
      </c>
      <c r="HW89" t="str">
        <f>IF(HW88="","",IF($FI88="Y",0,INDEX(Capacity!$S$3:$T$258,MATCH(MOD(INDEX(Capacity!$V$3:$W$258,MATCH(INDEX($J88:$FE88,1,$FJ88),Capacity!$V$3:$V$258,0),2)+HW$9,255),Capacity!$S$3:$S$258,0),2)))</f>
        <v/>
      </c>
      <c r="HX89" t="str">
        <f>IF(HX88="","",IF($FI88="Y",0,INDEX(Capacity!$S$3:$T$258,MATCH(MOD(INDEX(Capacity!$V$3:$W$258,MATCH(INDEX($J88:$FE88,1,$FJ88),Capacity!$V$3:$V$258,0),2)+HX$9,255),Capacity!$S$3:$S$258,0),2)))</f>
        <v/>
      </c>
      <c r="HY89" t="str">
        <f>IF(HY88="","",IF($FI88="Y",0,INDEX(Capacity!$S$3:$T$258,MATCH(MOD(INDEX(Capacity!$V$3:$W$258,MATCH(INDEX($J88:$FE88,1,$FJ88),Capacity!$V$3:$V$258,0),2)+HY$9,255),Capacity!$S$3:$S$258,0),2)))</f>
        <v/>
      </c>
      <c r="HZ89" t="str">
        <f>IF(HZ88="","",IF($FI88="Y",0,INDEX(Capacity!$S$3:$T$258,MATCH(MOD(INDEX(Capacity!$V$3:$W$258,MATCH(INDEX($J88:$FE88,1,$FJ88),Capacity!$V$3:$V$258,0),2)+HZ$9,255),Capacity!$S$3:$S$258,0),2)))</f>
        <v/>
      </c>
      <c r="IA89" t="str">
        <f>IF(IA88="","",IF($FI88="Y",0,INDEX(Capacity!$S$3:$T$258,MATCH(MOD(INDEX(Capacity!$V$3:$W$258,MATCH(INDEX($J88:$FE88,1,$FJ88),Capacity!$V$3:$V$258,0),2)+IA$9,255),Capacity!$S$3:$S$258,0),2)))</f>
        <v/>
      </c>
      <c r="IB89" t="str">
        <f>IF(IB88="","",IF($FI88="Y",0,INDEX(Capacity!$S$3:$T$258,MATCH(MOD(INDEX(Capacity!$V$3:$W$258,MATCH(INDEX($J88:$FE88,1,$FJ88),Capacity!$V$3:$V$258,0),2)+IB$9,255),Capacity!$S$3:$S$258,0),2)))</f>
        <v/>
      </c>
      <c r="IC89" t="str">
        <f>IF(IC88="","",IF($FI88="Y",0,INDEX(Capacity!$S$3:$T$258,MATCH(MOD(INDEX(Capacity!$V$3:$W$258,MATCH(INDEX($J88:$FE88,1,$FJ88),Capacity!$V$3:$V$258,0),2)+IC$9,255),Capacity!$S$3:$S$258,0),2)))</f>
        <v/>
      </c>
      <c r="ID89" t="str">
        <f>IF(ID88="","",IF($FI88="Y",0,INDEX(Capacity!$S$3:$T$258,MATCH(MOD(INDEX(Capacity!$V$3:$W$258,MATCH(INDEX($J88:$FE88,1,$FJ88),Capacity!$V$3:$V$258,0),2)+ID$9,255),Capacity!$S$3:$S$258,0),2)))</f>
        <v/>
      </c>
      <c r="IE89" t="str">
        <f>IF(IE88="","",IF($FI88="Y",0,INDEX(Capacity!$S$3:$T$258,MATCH(MOD(INDEX(Capacity!$V$3:$W$258,MATCH(INDEX($J88:$FE88,1,$FJ88),Capacity!$V$3:$V$258,0),2)+IE$9,255),Capacity!$S$3:$S$258,0),2)))</f>
        <v/>
      </c>
      <c r="IF89" t="str">
        <f>IF(IF88="","",IF($FI88="Y",0,INDEX(Capacity!$S$3:$T$258,MATCH(MOD(INDEX(Capacity!$V$3:$W$258,MATCH(INDEX($J88:$FE88,1,$FJ88),Capacity!$V$3:$V$258,0),2)+IF$9,255),Capacity!$S$3:$S$258,0),2)))</f>
        <v/>
      </c>
      <c r="IG89" t="str">
        <f>IF(IG88="","",IF($FI88="Y",0,INDEX(Capacity!$S$3:$T$258,MATCH(MOD(INDEX(Capacity!$V$3:$W$258,MATCH(INDEX($J88:$FE88,1,$FJ88),Capacity!$V$3:$V$258,0),2)+IG$9,255),Capacity!$S$3:$S$258,0),2)))</f>
        <v/>
      </c>
      <c r="IH89" t="str">
        <f>IF(IH88="","",IF($FI88="Y",0,INDEX(Capacity!$S$3:$T$258,MATCH(MOD(INDEX(Capacity!$V$3:$W$258,MATCH(INDEX($J88:$FE88,1,$FJ88),Capacity!$V$3:$V$258,0),2)+IH$9,255),Capacity!$S$3:$S$258,0),2)))</f>
        <v/>
      </c>
      <c r="II89" t="str">
        <f>IF(II88="","",IF($FI88="Y",0,INDEX(Capacity!$S$3:$T$258,MATCH(MOD(INDEX(Capacity!$V$3:$W$258,MATCH(INDEX($J88:$FE88,1,$FJ88),Capacity!$V$3:$V$258,0),2)+II$9,255),Capacity!$S$3:$S$258,0),2)))</f>
        <v/>
      </c>
      <c r="IJ89" t="str">
        <f>IF(IJ88="","",IF($FI88="Y",0,INDEX(Capacity!$S$3:$T$258,MATCH(MOD(INDEX(Capacity!$V$3:$W$258,MATCH(INDEX($J88:$FE88,1,$FJ88),Capacity!$V$3:$V$258,0),2)+IJ$9,255),Capacity!$S$3:$S$258,0),2)))</f>
        <v/>
      </c>
      <c r="IK89" t="str">
        <f>IF(IK88="","",IF($FI88="Y",0,INDEX(Capacity!$S$3:$T$258,MATCH(MOD(INDEX(Capacity!$V$3:$W$258,MATCH(INDEX($J88:$FE88,1,$FJ88),Capacity!$V$3:$V$258,0),2)+IK$9,255),Capacity!$S$3:$S$258,0),2)))</f>
        <v/>
      </c>
      <c r="IL89" t="str">
        <f>IF(IL88="","",IF($FI88="Y",0,INDEX(Capacity!$S$3:$T$258,MATCH(MOD(INDEX(Capacity!$V$3:$W$258,MATCH(INDEX($J88:$FE88,1,$FJ88),Capacity!$V$3:$V$258,0),2)+IL$9,255),Capacity!$S$3:$S$258,0),2)))</f>
        <v/>
      </c>
      <c r="IM89" t="str">
        <f>IF(IM88="","",IF($FI88="Y",0,INDEX(Capacity!$S$3:$T$258,MATCH(MOD(INDEX(Capacity!$V$3:$W$258,MATCH(INDEX($J88:$FE88,1,$FJ88),Capacity!$V$3:$V$258,0),2)+IM$9,255),Capacity!$S$3:$S$258,0),2)))</f>
        <v/>
      </c>
      <c r="IN89" t="str">
        <f>IF(IN88="","",IF($FI88="Y",0,INDEX(Capacity!$S$3:$T$258,MATCH(MOD(INDEX(Capacity!$V$3:$W$258,MATCH(INDEX($J88:$FE88,1,$FJ88),Capacity!$V$3:$V$258,0),2)+IN$9,255),Capacity!$S$3:$S$258,0),2)))</f>
        <v/>
      </c>
      <c r="IO89" t="str">
        <f>IF(IO88="","",IF($FI88="Y",0,INDEX(Capacity!$S$3:$T$258,MATCH(MOD(INDEX(Capacity!$V$3:$W$258,MATCH(INDEX($J88:$FE88,1,$FJ88),Capacity!$V$3:$V$258,0),2)+IO$9,255),Capacity!$S$3:$S$258,0),2)))</f>
        <v/>
      </c>
      <c r="IP89" t="str">
        <f>IF(IP88="","",IF($FI88="Y",0,INDEX(Capacity!$S$3:$T$258,MATCH(MOD(INDEX(Capacity!$V$3:$W$258,MATCH(INDEX($J88:$FE88,1,$FJ88),Capacity!$V$3:$V$258,0),2)+IP$9,255),Capacity!$S$3:$S$258,0),2)))</f>
        <v/>
      </c>
      <c r="IQ89" t="str">
        <f>IF(IQ88="","",IF($FI88="Y",0,INDEX(Capacity!$S$3:$T$258,MATCH(MOD(INDEX(Capacity!$V$3:$W$258,MATCH(INDEX($J88:$FE88,1,$FJ88),Capacity!$V$3:$V$258,0),2)+IQ$9,255),Capacity!$S$3:$S$258,0),2)))</f>
        <v/>
      </c>
      <c r="IR89" t="str">
        <f>IF(IR88="","",IF($FI88="Y",0,INDEX(Capacity!$S$3:$T$258,MATCH(MOD(INDEX(Capacity!$V$3:$W$258,MATCH(INDEX($J88:$FE88,1,$FJ88),Capacity!$V$3:$V$258,0),2)+IR$9,255),Capacity!$S$3:$S$258,0),2)))</f>
        <v/>
      </c>
      <c r="IS89" t="str">
        <f>IF(IS88="","",IF($FI88="Y",0,INDEX(Capacity!$S$3:$T$258,MATCH(MOD(INDEX(Capacity!$V$3:$W$258,MATCH(INDEX($J88:$FE88,1,$FJ88),Capacity!$V$3:$V$258,0),2)+IS$9,255),Capacity!$S$3:$S$258,0),2)))</f>
        <v/>
      </c>
      <c r="IT89" t="str">
        <f>IF(IT88="","",IF($FI88="Y",0,INDEX(Capacity!$S$3:$T$258,MATCH(MOD(INDEX(Capacity!$V$3:$W$258,MATCH(INDEX($J88:$FE88,1,$FJ88),Capacity!$V$3:$V$258,0),2)+IT$9,255),Capacity!$S$3:$S$258,0),2)))</f>
        <v/>
      </c>
      <c r="IU89" t="str">
        <f>IF(IU88="","",IF($FI88="Y",0,INDEX(Capacity!$S$3:$T$258,MATCH(MOD(INDEX(Capacity!$V$3:$W$258,MATCH(INDEX($J88:$FE88,1,$FJ88),Capacity!$V$3:$V$258,0),2)+IU$9,255),Capacity!$S$3:$S$258,0),2)))</f>
        <v/>
      </c>
      <c r="IV89" t="str">
        <f>IF(IV88="","",IF($FI88="Y",0,INDEX(Capacity!$S$3:$T$258,MATCH(MOD(INDEX(Capacity!$V$3:$W$258,MATCH(INDEX($J88:$FE88,1,$FJ88),Capacity!$V$3:$V$258,0),2)+IV$9,255),Capacity!$S$3:$S$258,0),2)))</f>
        <v/>
      </c>
      <c r="IW89" t="str">
        <f>IF(IW88="","",IF($FI88="Y",0,INDEX(Capacity!$S$3:$T$258,MATCH(MOD(INDEX(Capacity!$V$3:$W$258,MATCH(INDEX($J88:$FE88,1,$FJ88),Capacity!$V$3:$V$258,0),2)+IW$9,255),Capacity!$S$3:$S$258,0),2)))</f>
        <v/>
      </c>
      <c r="IX89" t="str">
        <f>IF(IX88="","",IF($FI88="Y",0,INDEX(Capacity!$S$3:$T$258,MATCH(MOD(INDEX(Capacity!$V$3:$W$258,MATCH(INDEX($J88:$FE88,1,$FJ88),Capacity!$V$3:$V$258,0),2)+IX$9,255),Capacity!$S$3:$S$258,0),2)))</f>
        <v/>
      </c>
      <c r="IY89" t="str">
        <f>IF(IY88="","",IF($FI88="Y",0,INDEX(Capacity!$S$3:$T$258,MATCH(MOD(INDEX(Capacity!$V$3:$W$258,MATCH(INDEX($J88:$FE88,1,$FJ88),Capacity!$V$3:$V$258,0),2)+IY$9,255),Capacity!$S$3:$S$258,0),2)))</f>
        <v/>
      </c>
      <c r="IZ89" t="str">
        <f>IF(IZ88="","",IF($FI88="Y",0,INDEX(Capacity!$S$3:$T$258,MATCH(MOD(INDEX(Capacity!$V$3:$W$258,MATCH(INDEX($J88:$FE88,1,$FJ88),Capacity!$V$3:$V$258,0),2)+IZ$9,255),Capacity!$S$3:$S$258,0),2)))</f>
        <v/>
      </c>
      <c r="JA89" t="str">
        <f>IF(JA88="","",IF($FI88="Y",0,INDEX(Capacity!$S$3:$T$258,MATCH(MOD(INDEX(Capacity!$V$3:$W$258,MATCH(INDEX($J88:$FE88,1,$FJ88),Capacity!$V$3:$V$258,0),2)+JA$9,255),Capacity!$S$3:$S$258,0),2)))</f>
        <v/>
      </c>
      <c r="JB89" t="str">
        <f>IF(JB88="","",IF($FI88="Y",0,INDEX(Capacity!$S$3:$T$258,MATCH(MOD(INDEX(Capacity!$V$3:$W$258,MATCH(INDEX($J88:$FE88,1,$FJ88),Capacity!$V$3:$V$258,0),2)+JB$9,255),Capacity!$S$3:$S$258,0),2)))</f>
        <v/>
      </c>
      <c r="JC89" t="str">
        <f>IF(JC88="","",IF($FI88="Y",0,INDEX(Capacity!$S$3:$T$258,MATCH(MOD(INDEX(Capacity!$V$3:$W$258,MATCH(INDEX($J88:$FE88,1,$FJ88),Capacity!$V$3:$V$258,0),2)+JC$9,255),Capacity!$S$3:$S$258,0),2)))</f>
        <v/>
      </c>
      <c r="JD89" t="str">
        <f>IF(JD88="","",IF($FI88="Y",0,INDEX(Capacity!$S$3:$T$258,MATCH(MOD(INDEX(Capacity!$V$3:$W$258,MATCH(INDEX($J88:$FE88,1,$FJ88),Capacity!$V$3:$V$258,0),2)+JD$9,255),Capacity!$S$3:$S$258,0),2)))</f>
        <v/>
      </c>
      <c r="JE89" t="str">
        <f>IF(JE88="","",IF($FI88="Y",0,INDEX(Capacity!$S$3:$T$258,MATCH(MOD(INDEX(Capacity!$V$3:$W$258,MATCH(INDEX($J88:$FE88,1,$FJ88),Capacity!$V$3:$V$258,0),2)+JE$9,255),Capacity!$S$3:$S$258,0),2)))</f>
        <v/>
      </c>
      <c r="JF89" t="str">
        <f>IF(JF88="","",IF($FI88="Y",0,INDEX(Capacity!$S$3:$T$258,MATCH(MOD(INDEX(Capacity!$V$3:$W$258,MATCH(INDEX($J88:$FE88,1,$FJ88),Capacity!$V$3:$V$258,0),2)+JF$9,255),Capacity!$S$3:$S$258,0),2)))</f>
        <v/>
      </c>
      <c r="JG89" t="str">
        <f>IF(JG88="","",IF($FI88="Y",0,INDEX(Capacity!$S$3:$T$258,MATCH(MOD(INDEX(Capacity!$V$3:$W$258,MATCH(INDEX($J88:$FE88,1,$FJ88),Capacity!$V$3:$V$258,0),2)+JG$9,255),Capacity!$S$3:$S$258,0),2)))</f>
        <v/>
      </c>
      <c r="JH89" t="str">
        <f>IF(JH88="","",IF($FI88="Y",0,INDEX(Capacity!$S$3:$T$258,MATCH(MOD(INDEX(Capacity!$V$3:$W$258,MATCH(INDEX($J88:$FE88,1,$FJ88),Capacity!$V$3:$V$258,0),2)+JH$9,255),Capacity!$S$3:$S$258,0),2)))</f>
        <v/>
      </c>
      <c r="JI89" t="str">
        <f>IF(JI88="","",IF($FI88="Y",0,INDEX(Capacity!$S$3:$T$258,MATCH(MOD(INDEX(Capacity!$V$3:$W$258,MATCH(INDEX($J88:$FE88,1,$FJ88),Capacity!$V$3:$V$258,0),2)+JI$9,255),Capacity!$S$3:$S$258,0),2)))</f>
        <v/>
      </c>
      <c r="JJ89" t="str">
        <f>IF(JJ88="","",IF($FI88="Y",0,INDEX(Capacity!$S$3:$T$258,MATCH(MOD(INDEX(Capacity!$V$3:$W$258,MATCH(INDEX($J88:$FE88,1,$FJ88),Capacity!$V$3:$V$258,0),2)+JJ$9,255),Capacity!$S$3:$S$258,0),2)))</f>
        <v/>
      </c>
      <c r="JK89" t="str">
        <f>IF(JK88="","",IF($FI88="Y",0,INDEX(Capacity!$S$3:$T$258,MATCH(MOD(INDEX(Capacity!$V$3:$W$258,MATCH(INDEX($J88:$FE88,1,$FJ88),Capacity!$V$3:$V$258,0),2)+JK$9,255),Capacity!$S$3:$S$258,0),2)))</f>
        <v/>
      </c>
      <c r="JL89" t="str">
        <f>IF(JL88="","",IF($FI88="Y",0,INDEX(Capacity!$S$3:$T$258,MATCH(MOD(INDEX(Capacity!$V$3:$W$258,MATCH(INDEX($J88:$FE88,1,$FJ88),Capacity!$V$3:$V$258,0),2)+JL$9,255),Capacity!$S$3:$S$258,0),2)))</f>
        <v/>
      </c>
      <c r="JM89" t="str">
        <f>IF(JM88="","",IF($FI88="Y",0,INDEX(Capacity!$S$3:$T$258,MATCH(MOD(INDEX(Capacity!$V$3:$W$258,MATCH(INDEX($J88:$FE88,1,$FJ88),Capacity!$V$3:$V$258,0),2)+JM$9,255),Capacity!$S$3:$S$258,0),2)))</f>
        <v/>
      </c>
      <c r="JN89" t="str">
        <f>IF(JN88="","",IF($FI88="Y",0,INDEX(Capacity!$S$3:$T$258,MATCH(MOD(INDEX(Capacity!$V$3:$W$258,MATCH(INDEX($J88:$FE88,1,$FJ88),Capacity!$V$3:$V$258,0),2)+JN$9,255),Capacity!$S$3:$S$258,0),2)))</f>
        <v/>
      </c>
      <c r="JO89" t="str">
        <f>IF(JO88="","",IF($FI88="Y",0,INDEX(Capacity!$S$3:$T$258,MATCH(MOD(INDEX(Capacity!$V$3:$W$258,MATCH(INDEX($J88:$FE88,1,$FJ88),Capacity!$V$3:$V$258,0),2)+JO$9,255),Capacity!$S$3:$S$258,0),2)))</f>
        <v/>
      </c>
      <c r="JP89" t="str">
        <f>IF(JP88="","",IF($FI88="Y",0,INDEX(Capacity!$S$3:$T$258,MATCH(MOD(INDEX(Capacity!$V$3:$W$258,MATCH(INDEX($J88:$FE88,1,$FJ88),Capacity!$V$3:$V$258,0),2)+JP$9,255),Capacity!$S$3:$S$258,0),2)))</f>
        <v/>
      </c>
      <c r="JQ89" t="str">
        <f>IF(JQ88="","",IF($FI88="Y",0,INDEX(Capacity!$S$3:$T$258,MATCH(MOD(INDEX(Capacity!$V$3:$W$258,MATCH(INDEX($J88:$FE88,1,$FJ88),Capacity!$V$3:$V$258,0),2)+JQ$9,255),Capacity!$S$3:$S$258,0),2)))</f>
        <v/>
      </c>
      <c r="JR89" t="str">
        <f>IF(JR88="","",IF($FI88="Y",0,INDEX(Capacity!$S$3:$T$258,MATCH(MOD(INDEX(Capacity!$V$3:$W$258,MATCH(INDEX($J88:$FE88,1,$FJ88),Capacity!$V$3:$V$258,0),2)+JR$9,255),Capacity!$S$3:$S$258,0),2)))</f>
        <v/>
      </c>
      <c r="JS89" t="str">
        <f>IF(JS88="","",IF($FI88="Y",0,INDEX(Capacity!$S$3:$T$258,MATCH(MOD(INDEX(Capacity!$V$3:$W$258,MATCH(INDEX($J88:$FE88,1,$FJ88),Capacity!$V$3:$V$258,0),2)+JS$9,255),Capacity!$S$3:$S$258,0),2)))</f>
        <v/>
      </c>
      <c r="JT89" t="str">
        <f>IF(JT88="","",IF($FI88="Y",0,INDEX(Capacity!$S$3:$T$258,MATCH(MOD(INDEX(Capacity!$V$3:$W$258,MATCH(INDEX($J88:$FE88,1,$FJ88),Capacity!$V$3:$V$258,0),2)+JT$9,255),Capacity!$S$3:$S$258,0),2)))</f>
        <v/>
      </c>
      <c r="JU89" t="str">
        <f>IF(JU88="","",IF($FI88="Y",0,INDEX(Capacity!$S$3:$T$258,MATCH(MOD(INDEX(Capacity!$V$3:$W$258,MATCH(INDEX($J88:$FE88,1,$FJ88),Capacity!$V$3:$V$258,0),2)+JU$9,255),Capacity!$S$3:$S$258,0),2)))</f>
        <v/>
      </c>
      <c r="JV89" t="str">
        <f>IF(JV88="","",IF($FI88="Y",0,INDEX(Capacity!$S$3:$T$258,MATCH(MOD(INDEX(Capacity!$V$3:$W$258,MATCH(INDEX($J88:$FE88,1,$FJ88),Capacity!$V$3:$V$258,0),2)+JV$9,255),Capacity!$S$3:$S$258,0),2)))</f>
        <v/>
      </c>
      <c r="JW89" t="str">
        <f>IF(JW88="","",IF($FI88="Y",0,INDEX(Capacity!$S$3:$T$258,MATCH(MOD(INDEX(Capacity!$V$3:$W$258,MATCH(INDEX($J88:$FE88,1,$FJ88),Capacity!$V$3:$V$258,0),2)+JW$9,255),Capacity!$S$3:$S$258,0),2)))</f>
        <v/>
      </c>
      <c r="JX89" t="str">
        <f>IF(JX88="","",IF($FI88="Y",0,INDEX(Capacity!$S$3:$T$258,MATCH(MOD(INDEX(Capacity!$V$3:$W$258,MATCH(INDEX($J88:$FE88,1,$FJ88),Capacity!$V$3:$V$258,0),2)+JX$9,255),Capacity!$S$3:$S$258,0),2)))</f>
        <v/>
      </c>
      <c r="JY89" t="str">
        <f>IF(JY88="","",IF($FI88="Y",0,INDEX(Capacity!$S$3:$T$258,MATCH(MOD(INDEX(Capacity!$V$3:$W$258,MATCH(INDEX($J88:$FE88,1,$FJ88),Capacity!$V$3:$V$258,0),2)+JY$9,255),Capacity!$S$3:$S$258,0),2)))</f>
        <v/>
      </c>
      <c r="JZ89" t="str">
        <f>IF(JZ88="","",IF($FI88="Y",0,INDEX(Capacity!$S$3:$T$258,MATCH(MOD(INDEX(Capacity!$V$3:$W$258,MATCH(INDEX($J88:$FE88,1,$FJ88),Capacity!$V$3:$V$258,0),2)+JZ$9,255),Capacity!$S$3:$S$258,0),2)))</f>
        <v/>
      </c>
      <c r="KA89" t="str">
        <f>IF(KA88="","",IF($FI88="Y",0,INDEX(Capacity!$S$3:$T$258,MATCH(MOD(INDEX(Capacity!$V$3:$W$258,MATCH(INDEX($J88:$FE88,1,$FJ88),Capacity!$V$3:$V$258,0),2)+KA$9,255),Capacity!$S$3:$S$258,0),2)))</f>
        <v/>
      </c>
      <c r="KB89" t="str">
        <f>IF(KB88="","",IF($FI88="Y",0,INDEX(Capacity!$S$3:$T$258,MATCH(MOD(INDEX(Capacity!$V$3:$W$258,MATCH(INDEX($J88:$FE88,1,$FJ88),Capacity!$V$3:$V$258,0),2)+KB$9,255),Capacity!$S$3:$S$258,0),2)))</f>
        <v/>
      </c>
      <c r="KC89" t="str">
        <f>IF(KC88="","",IF($FI88="Y",0,INDEX(Capacity!$S$3:$T$258,MATCH(MOD(INDEX(Capacity!$V$3:$W$258,MATCH(INDEX($J88:$FE88,1,$FJ88),Capacity!$V$3:$V$258,0),2)+KC$9,255),Capacity!$S$3:$S$258,0),2)))</f>
        <v/>
      </c>
      <c r="KD89" t="str">
        <f>IF(KD88="","",IF($FI88="Y",0,INDEX(Capacity!$S$3:$T$258,MATCH(MOD(INDEX(Capacity!$V$3:$W$258,MATCH(INDEX($J88:$FE88,1,$FJ88),Capacity!$V$3:$V$258,0),2)+KD$9,255),Capacity!$S$3:$S$258,0),2)))</f>
        <v/>
      </c>
      <c r="KE89" t="str">
        <f>IF(KE88="","",IF($FI88="Y",0,INDEX(Capacity!$S$3:$T$258,MATCH(MOD(INDEX(Capacity!$V$3:$W$258,MATCH(INDEX($J88:$FE88,1,$FJ88),Capacity!$V$3:$V$258,0),2)+KE$9,255),Capacity!$S$3:$S$258,0),2)))</f>
        <v/>
      </c>
      <c r="KF89" t="str">
        <f>IF(KF88="","",IF($FI88="Y",0,INDEX(Capacity!$S$3:$T$258,MATCH(MOD(INDEX(Capacity!$V$3:$W$258,MATCH(INDEX($J88:$FE88,1,$FJ88),Capacity!$V$3:$V$258,0),2)+KF$9,255),Capacity!$S$3:$S$258,0),2)))</f>
        <v/>
      </c>
      <c r="KG89" t="str">
        <f>IF(KG88="","",IF($FI88="Y",0,INDEX(Capacity!$S$3:$T$258,MATCH(MOD(INDEX(Capacity!$V$3:$W$258,MATCH(INDEX($J88:$FE88,1,$FJ88),Capacity!$V$3:$V$258,0),2)+KG$9,255),Capacity!$S$3:$S$258,0),2)))</f>
        <v/>
      </c>
      <c r="KH89" t="str">
        <f>IF(KH88="","",IF($FI88="Y",0,INDEX(Capacity!$S$3:$T$258,MATCH(MOD(INDEX(Capacity!$V$3:$W$258,MATCH(INDEX($J88:$FE88,1,$FJ88),Capacity!$V$3:$V$258,0),2)+KH$9,255),Capacity!$S$3:$S$258,0),2)))</f>
        <v/>
      </c>
      <c r="KI89" t="str">
        <f>IF(KI88="","",IF($FI88="Y",0,INDEX(Capacity!$S$3:$T$258,MATCH(MOD(INDEX(Capacity!$V$3:$W$258,MATCH(INDEX($J88:$FE88,1,$FJ88),Capacity!$V$3:$V$258,0),2)+KI$9,255),Capacity!$S$3:$S$258,0),2)))</f>
        <v/>
      </c>
      <c r="KJ89" t="str">
        <f>IF(KJ88="","",IF($FI88="Y",0,INDEX(Capacity!$S$3:$T$258,MATCH(MOD(INDEX(Capacity!$V$3:$W$258,MATCH(INDEX($J88:$FE88,1,$FJ88),Capacity!$V$3:$V$258,0),2)+KJ$9,255),Capacity!$S$3:$S$258,0),2)))</f>
        <v/>
      </c>
      <c r="KK89" t="str">
        <f>IF(KK88="","",IF($FI88="Y",0,INDEX(Capacity!$S$3:$T$258,MATCH(MOD(INDEX(Capacity!$V$3:$W$258,MATCH(INDEX($J88:$FE88,1,$FJ88),Capacity!$V$3:$V$258,0),2)+KK$9,255),Capacity!$S$3:$S$258,0),2)))</f>
        <v/>
      </c>
      <c r="KL89" t="str">
        <f>IF(KL88="","",IF($FI88="Y",0,INDEX(Capacity!$S$3:$T$258,MATCH(MOD(INDEX(Capacity!$V$3:$W$258,MATCH(INDEX($J88:$FE88,1,$FJ88),Capacity!$V$3:$V$258,0),2)+KL$9,255),Capacity!$S$3:$S$258,0),2)))</f>
        <v/>
      </c>
      <c r="KM89" t="str">
        <f>IF(KM88="","",IF($FI88="Y",0,INDEX(Capacity!$S$3:$T$258,MATCH(MOD(INDEX(Capacity!$V$3:$W$258,MATCH(INDEX($J88:$FE88,1,$FJ88),Capacity!$V$3:$V$258,0),2)+KM$9,255),Capacity!$S$3:$S$258,0),2)))</f>
        <v/>
      </c>
      <c r="KN89" t="str">
        <f>IF(KN88="","",IF($FI88="Y",0,INDEX(Capacity!$S$3:$T$258,MATCH(MOD(INDEX(Capacity!$V$3:$W$258,MATCH(INDEX($J88:$FE88,1,$FJ88),Capacity!$V$3:$V$258,0),2)+KN$9,255),Capacity!$S$3:$S$258,0),2)))</f>
        <v/>
      </c>
      <c r="KO89" t="str">
        <f>IF(KO88="","",IF($FI88="Y",0,INDEX(Capacity!$S$3:$T$258,MATCH(MOD(INDEX(Capacity!$V$3:$W$258,MATCH(INDEX($J88:$FE88,1,$FJ88),Capacity!$V$3:$V$258,0),2)+KO$9,255),Capacity!$S$3:$S$258,0),2)))</f>
        <v/>
      </c>
      <c r="KP89" t="str">
        <f>IF(KP88="","",IF($FI88="Y",0,INDEX(Capacity!$S$3:$T$258,MATCH(MOD(INDEX(Capacity!$V$3:$W$258,MATCH(INDEX($J88:$FE88,1,$FJ88),Capacity!$V$3:$V$258,0),2)+KP$9,255),Capacity!$S$3:$S$258,0),2)))</f>
        <v/>
      </c>
      <c r="KQ89" t="str">
        <f>IF(KQ88="","",IF($FI88="Y",0,INDEX(Capacity!$S$3:$T$258,MATCH(MOD(INDEX(Capacity!$V$3:$W$258,MATCH(INDEX($J88:$FE88,1,$FJ88),Capacity!$V$3:$V$258,0),2)+KQ$9,255),Capacity!$S$3:$S$258,0),2)))</f>
        <v/>
      </c>
      <c r="KR89" t="str">
        <f>IF(KR88="","",IF($FI88="Y",0,INDEX(Capacity!$S$3:$T$258,MATCH(MOD(INDEX(Capacity!$V$3:$W$258,MATCH(INDEX($J88:$FE88,1,$FJ88),Capacity!$V$3:$V$258,0),2)+KR$9,255),Capacity!$S$3:$S$258,0),2)))</f>
        <v/>
      </c>
      <c r="KS89" t="str">
        <f>IF(KS88="","",IF($FI88="Y",0,INDEX(Capacity!$S$3:$T$258,MATCH(MOD(INDEX(Capacity!$V$3:$W$258,MATCH(INDEX($J88:$FE88,1,$FJ88),Capacity!$V$3:$V$258,0),2)+KS$9,255),Capacity!$S$3:$S$258,0),2)))</f>
        <v/>
      </c>
      <c r="KT89" t="str">
        <f>IF(KT88="","",IF($FI88="Y",0,INDEX(Capacity!$S$3:$T$258,MATCH(MOD(INDEX(Capacity!$V$3:$W$258,MATCH(INDEX($J88:$FE88,1,$FJ88),Capacity!$V$3:$V$258,0),2)+KT$9,255),Capacity!$S$3:$S$258,0),2)))</f>
        <v/>
      </c>
      <c r="KU89" t="str">
        <f>IF(KU88="","",IF($FI88="Y",0,INDEX(Capacity!$S$3:$T$258,MATCH(MOD(INDEX(Capacity!$V$3:$W$258,MATCH(INDEX($J88:$FE88,1,$FJ88),Capacity!$V$3:$V$258,0),2)+KU$9,255),Capacity!$S$3:$S$258,0),2)))</f>
        <v/>
      </c>
      <c r="KV89" t="str">
        <f>IF(KV88="","",IF($FI88="Y",0,INDEX(Capacity!$S$3:$T$258,MATCH(MOD(INDEX(Capacity!$V$3:$W$258,MATCH(INDEX($J88:$FE88,1,$FJ88),Capacity!$V$3:$V$258,0),2)+KV$9,255),Capacity!$S$3:$S$258,0),2)))</f>
        <v/>
      </c>
      <c r="KW89" t="str">
        <f>IF(KW88="","",IF($FI88="Y",0,INDEX(Capacity!$S$3:$T$258,MATCH(MOD(INDEX(Capacity!$V$3:$W$258,MATCH(INDEX($J88:$FE88,1,$FJ88),Capacity!$V$3:$V$258,0),2)+KW$9,255),Capacity!$S$3:$S$258,0),2)))</f>
        <v/>
      </c>
      <c r="KX89" t="str">
        <f>IF(KX88="","",IF($FI88="Y",0,INDEX(Capacity!$S$3:$T$258,MATCH(MOD(INDEX(Capacity!$V$3:$W$258,MATCH(INDEX($J88:$FE88,1,$FJ88),Capacity!$V$3:$V$258,0),2)+KX$9,255),Capacity!$S$3:$S$258,0),2)))</f>
        <v/>
      </c>
      <c r="KY89" t="str">
        <f>IF(KY88="","",IF($FI88="Y",0,INDEX(Capacity!$S$3:$T$258,MATCH(MOD(INDEX(Capacity!$V$3:$W$258,MATCH(INDEX($J88:$FE88,1,$FJ88),Capacity!$V$3:$V$258,0),2)+KY$9,255),Capacity!$S$3:$S$258,0),2)))</f>
        <v/>
      </c>
      <c r="KZ89" t="str">
        <f>IF(KZ88="","",IF($FI88="Y",0,INDEX(Capacity!$S$3:$T$258,MATCH(MOD(INDEX(Capacity!$V$3:$W$258,MATCH(INDEX($J88:$FE88,1,$FJ88),Capacity!$V$3:$V$258,0),2)+KZ$9,255),Capacity!$S$3:$S$258,0),2)))</f>
        <v/>
      </c>
      <c r="LA89" t="str">
        <f>IF(LA88="","",IF($FI88="Y",0,INDEX(Capacity!$S$3:$T$258,MATCH(MOD(INDEX(Capacity!$V$3:$W$258,MATCH(INDEX($J88:$FE88,1,$FJ88),Capacity!$V$3:$V$258,0),2)+LA$9,255),Capacity!$S$3:$S$258,0),2)))</f>
        <v/>
      </c>
      <c r="LB89" t="str">
        <f>IF(LB88="","",IF($FI88="Y",0,INDEX(Capacity!$S$3:$T$258,MATCH(MOD(INDEX(Capacity!$V$3:$W$258,MATCH(INDEX($J88:$FE88,1,$FJ88),Capacity!$V$3:$V$258,0),2)+LB$9,255),Capacity!$S$3:$S$258,0),2)))</f>
        <v/>
      </c>
      <c r="LC89" t="str">
        <f>IF(LC88="","",IF($FI88="Y",0,INDEX(Capacity!$S$3:$T$258,MATCH(MOD(INDEX(Capacity!$V$3:$W$258,MATCH(INDEX($J88:$FE88,1,$FJ88),Capacity!$V$3:$V$258,0),2)+LC$9,255),Capacity!$S$3:$S$258,0),2)))</f>
        <v/>
      </c>
      <c r="LD89" t="str">
        <f>IF(LD88="","",IF($FI88="Y",0,INDEX(Capacity!$S$3:$T$258,MATCH(MOD(INDEX(Capacity!$V$3:$W$258,MATCH(INDEX($J88:$FE88,1,$FJ88),Capacity!$V$3:$V$258,0),2)+LD$9,255),Capacity!$S$3:$S$258,0),2)))</f>
        <v/>
      </c>
      <c r="LE89" t="str">
        <f>IF(LE88="","",IF($FI88="Y",0,INDEX(Capacity!$S$3:$T$258,MATCH(MOD(INDEX(Capacity!$V$3:$W$258,MATCH(INDEX($J88:$FE88,1,$FJ88),Capacity!$V$3:$V$258,0),2)+LE$9,255),Capacity!$S$3:$S$258,0),2)))</f>
        <v/>
      </c>
      <c r="LF89" t="str">
        <f>IF(LF88="","",IF($FI88="Y",0,INDEX(Capacity!$S$3:$T$258,MATCH(MOD(INDEX(Capacity!$V$3:$W$258,MATCH(INDEX($J88:$FE88,1,$FJ88),Capacity!$V$3:$V$258,0),2)+LF$9,255),Capacity!$S$3:$S$258,0),2)))</f>
        <v/>
      </c>
      <c r="LG89" t="str">
        <f>IF(LG88="","",IF($FI88="Y",0,INDEX(Capacity!$S$3:$T$258,MATCH(MOD(INDEX(Capacity!$V$3:$W$258,MATCH(INDEX($J88:$FE88,1,$FJ88),Capacity!$V$3:$V$258,0),2)+LG$9,255),Capacity!$S$3:$S$258,0),2)))</f>
        <v/>
      </c>
      <c r="LH89" t="str">
        <f>IF(LH88="","",IF($FI88="Y",0,INDEX(Capacity!$S$3:$T$258,MATCH(MOD(INDEX(Capacity!$V$3:$W$258,MATCH(INDEX($J88:$FE88,1,$FJ88),Capacity!$V$3:$V$258,0),2)+LH$9,255),Capacity!$S$3:$S$258,0),2)))</f>
        <v/>
      </c>
    </row>
    <row r="90" spans="9:320" x14ac:dyDescent="0.25">
      <c r="I90" s="7">
        <f t="shared" si="79"/>
        <v>81</v>
      </c>
      <c r="J90" t="str">
        <f t="shared" si="86"/>
        <v/>
      </c>
      <c r="K90" t="str">
        <f t="shared" si="86"/>
        <v/>
      </c>
      <c r="L90" t="str">
        <f t="shared" si="86"/>
        <v/>
      </c>
      <c r="M90" t="str">
        <f t="shared" si="86"/>
        <v/>
      </c>
      <c r="N90" t="str">
        <f t="shared" si="86"/>
        <v/>
      </c>
      <c r="O90" t="str">
        <f t="shared" si="86"/>
        <v/>
      </c>
      <c r="P90" t="str">
        <f t="shared" si="86"/>
        <v/>
      </c>
      <c r="Q90" t="str">
        <f t="shared" si="86"/>
        <v/>
      </c>
      <c r="R90" t="str">
        <f t="shared" si="86"/>
        <v/>
      </c>
      <c r="S90" t="str">
        <f t="shared" si="86"/>
        <v/>
      </c>
      <c r="T90" t="str">
        <f t="shared" si="86"/>
        <v/>
      </c>
      <c r="U90" t="str">
        <f t="shared" si="86"/>
        <v/>
      </c>
      <c r="V90" t="str">
        <f t="shared" si="86"/>
        <v/>
      </c>
      <c r="W90" t="str">
        <f t="shared" si="86"/>
        <v/>
      </c>
      <c r="X90" t="str">
        <f t="shared" si="86"/>
        <v/>
      </c>
      <c r="Y90" t="str">
        <f t="shared" si="85"/>
        <v/>
      </c>
      <c r="Z90" t="str">
        <f t="shared" si="85"/>
        <v/>
      </c>
      <c r="AA90" t="str">
        <f t="shared" si="85"/>
        <v/>
      </c>
      <c r="AB90" t="str">
        <f t="shared" si="85"/>
        <v/>
      </c>
      <c r="AC90" t="str">
        <f t="shared" si="85"/>
        <v/>
      </c>
      <c r="AD90" t="str">
        <f t="shared" si="85"/>
        <v/>
      </c>
      <c r="AE90" t="str">
        <f t="shared" si="85"/>
        <v/>
      </c>
      <c r="AF90" t="str">
        <f t="shared" si="85"/>
        <v/>
      </c>
      <c r="AG90" t="str">
        <f t="shared" si="85"/>
        <v/>
      </c>
      <c r="AH90" t="str">
        <f t="shared" si="85"/>
        <v/>
      </c>
      <c r="AI90" t="str">
        <f t="shared" si="85"/>
        <v/>
      </c>
      <c r="AJ90" t="str">
        <f t="shared" si="85"/>
        <v/>
      </c>
      <c r="AK90" t="str">
        <f t="shared" si="85"/>
        <v/>
      </c>
      <c r="AL90" t="str">
        <f t="shared" si="85"/>
        <v/>
      </c>
      <c r="AM90" t="str">
        <f t="shared" si="85"/>
        <v/>
      </c>
      <c r="AN90" t="str">
        <f t="shared" si="85"/>
        <v/>
      </c>
      <c r="AO90" t="str">
        <f t="shared" si="85"/>
        <v/>
      </c>
      <c r="AP90" t="str">
        <f t="shared" si="88"/>
        <v/>
      </c>
      <c r="AQ90" t="str">
        <f t="shared" si="88"/>
        <v/>
      </c>
      <c r="AR90" t="str">
        <f t="shared" si="88"/>
        <v/>
      </c>
      <c r="AS90" t="str">
        <f t="shared" si="88"/>
        <v/>
      </c>
      <c r="AT90" t="str">
        <f t="shared" si="88"/>
        <v/>
      </c>
      <c r="AU90" t="str">
        <f t="shared" si="88"/>
        <v/>
      </c>
      <c r="AV90" t="str">
        <f t="shared" si="88"/>
        <v/>
      </c>
      <c r="AW90" t="str">
        <f t="shared" si="88"/>
        <v/>
      </c>
      <c r="AX90" t="str">
        <f t="shared" si="88"/>
        <v/>
      </c>
      <c r="AY90" t="str">
        <f t="shared" si="88"/>
        <v/>
      </c>
      <c r="AZ90" t="str">
        <f t="shared" si="88"/>
        <v/>
      </c>
      <c r="BA90" t="str">
        <f t="shared" si="88"/>
        <v/>
      </c>
      <c r="BB90" t="str">
        <f t="shared" si="88"/>
        <v/>
      </c>
      <c r="BC90" t="str">
        <f t="shared" si="88"/>
        <v/>
      </c>
      <c r="BD90" t="str">
        <f t="shared" si="88"/>
        <v/>
      </c>
      <c r="BE90" t="str">
        <f t="shared" si="88"/>
        <v/>
      </c>
      <c r="BF90" t="str">
        <f t="shared" si="81"/>
        <v/>
      </c>
      <c r="BG90" t="str">
        <f t="shared" si="81"/>
        <v/>
      </c>
      <c r="BH90" t="str">
        <f t="shared" si="81"/>
        <v/>
      </c>
      <c r="BI90" t="str">
        <f t="shared" si="81"/>
        <v/>
      </c>
      <c r="BJ90" t="str">
        <f t="shared" si="81"/>
        <v/>
      </c>
      <c r="BK90" t="str">
        <f t="shared" si="81"/>
        <v/>
      </c>
      <c r="BL90" t="str">
        <f t="shared" si="81"/>
        <v/>
      </c>
      <c r="BM90" t="str">
        <f t="shared" si="81"/>
        <v/>
      </c>
      <c r="BN90" t="str">
        <f t="shared" si="81"/>
        <v/>
      </c>
      <c r="BO90" t="str">
        <f t="shared" si="81"/>
        <v/>
      </c>
      <c r="BP90" t="str">
        <f t="shared" si="81"/>
        <v/>
      </c>
      <c r="BQ90" t="str">
        <f t="shared" si="81"/>
        <v/>
      </c>
      <c r="BR90" t="str">
        <f t="shared" si="81"/>
        <v/>
      </c>
      <c r="BS90" t="str">
        <f t="shared" si="81"/>
        <v/>
      </c>
      <c r="BT90" t="str">
        <f t="shared" si="81"/>
        <v/>
      </c>
      <c r="BU90" t="str">
        <f t="shared" si="81"/>
        <v/>
      </c>
      <c r="BV90" t="str">
        <f t="shared" si="90"/>
        <v/>
      </c>
      <c r="BW90" t="str">
        <f t="shared" si="90"/>
        <v/>
      </c>
      <c r="BX90" t="str">
        <f t="shared" si="90"/>
        <v/>
      </c>
      <c r="BY90" t="str">
        <f t="shared" si="90"/>
        <v/>
      </c>
      <c r="BZ90" t="str">
        <f t="shared" si="90"/>
        <v/>
      </c>
      <c r="CA90" t="str">
        <f t="shared" si="90"/>
        <v/>
      </c>
      <c r="CB90" t="str">
        <f t="shared" si="90"/>
        <v/>
      </c>
      <c r="CC90" t="str">
        <f t="shared" si="90"/>
        <v/>
      </c>
      <c r="CD90" t="str">
        <f t="shared" si="90"/>
        <v/>
      </c>
      <c r="CE90" t="str">
        <f t="shared" si="90"/>
        <v/>
      </c>
      <c r="CF90" t="str">
        <f t="shared" si="90"/>
        <v/>
      </c>
      <c r="CG90" t="str">
        <f t="shared" si="90"/>
        <v/>
      </c>
      <c r="CH90" t="str">
        <f t="shared" si="90"/>
        <v/>
      </c>
      <c r="CI90" t="str">
        <f t="shared" si="90"/>
        <v/>
      </c>
      <c r="CJ90" t="str">
        <f t="shared" si="90"/>
        <v/>
      </c>
      <c r="CK90" t="str">
        <f t="shared" si="83"/>
        <v/>
      </c>
      <c r="CL90">
        <f t="shared" si="82"/>
        <v>0</v>
      </c>
      <c r="CM90">
        <f t="shared" si="82"/>
        <v>128</v>
      </c>
      <c r="CN90">
        <f t="shared" si="82"/>
        <v>162</v>
      </c>
      <c r="CO90">
        <f t="shared" si="82"/>
        <v>75</v>
      </c>
      <c r="CP90">
        <f t="shared" si="82"/>
        <v>177</v>
      </c>
      <c r="CQ90">
        <f t="shared" si="82"/>
        <v>95</v>
      </c>
      <c r="CR90">
        <f t="shared" si="82"/>
        <v>155</v>
      </c>
      <c r="CS90">
        <f t="shared" si="82"/>
        <v>2</v>
      </c>
      <c r="CT90">
        <f t="shared" si="82"/>
        <v>75</v>
      </c>
      <c r="CU90">
        <f t="shared" si="82"/>
        <v>197</v>
      </c>
      <c r="CV90">
        <f t="shared" si="82"/>
        <v>140</v>
      </c>
      <c r="CW90">
        <f t="shared" si="82"/>
        <v>0</v>
      </c>
      <c r="CX90">
        <f t="shared" si="82"/>
        <v>0</v>
      </c>
      <c r="CY90">
        <f t="shared" si="82"/>
        <v>0</v>
      </c>
      <c r="CZ90">
        <f t="shared" si="82"/>
        <v>0</v>
      </c>
      <c r="DA90">
        <f t="shared" si="82"/>
        <v>0</v>
      </c>
      <c r="DB90">
        <f t="shared" si="87"/>
        <v>0</v>
      </c>
      <c r="DC90">
        <f t="shared" si="87"/>
        <v>0</v>
      </c>
      <c r="DD90">
        <f t="shared" si="87"/>
        <v>0</v>
      </c>
      <c r="DE90">
        <f t="shared" si="87"/>
        <v>0</v>
      </c>
      <c r="DF90">
        <f t="shared" si="87"/>
        <v>0</v>
      </c>
      <c r="DG90">
        <f t="shared" si="87"/>
        <v>0</v>
      </c>
      <c r="DH90">
        <f t="shared" si="87"/>
        <v>0</v>
      </c>
      <c r="DI90">
        <f t="shared" si="87"/>
        <v>0</v>
      </c>
      <c r="DJ90">
        <f t="shared" si="87"/>
        <v>0</v>
      </c>
      <c r="DK90">
        <f t="shared" si="87"/>
        <v>0</v>
      </c>
      <c r="DL90">
        <f t="shared" si="87"/>
        <v>0</v>
      </c>
      <c r="DM90">
        <f t="shared" si="87"/>
        <v>0</v>
      </c>
      <c r="DN90">
        <f t="shared" si="87"/>
        <v>0</v>
      </c>
      <c r="DO90">
        <f t="shared" si="87"/>
        <v>0</v>
      </c>
      <c r="DP90">
        <f t="shared" si="87"/>
        <v>0</v>
      </c>
      <c r="DQ90">
        <f t="shared" si="84"/>
        <v>0</v>
      </c>
      <c r="DR90">
        <f t="shared" si="84"/>
        <v>0</v>
      </c>
      <c r="DS90">
        <f t="shared" si="84"/>
        <v>0</v>
      </c>
      <c r="DT90">
        <f t="shared" si="84"/>
        <v>0</v>
      </c>
      <c r="DU90">
        <f t="shared" si="84"/>
        <v>0</v>
      </c>
      <c r="DV90">
        <f t="shared" si="84"/>
        <v>0</v>
      </c>
      <c r="DW90">
        <f t="shared" si="84"/>
        <v>0</v>
      </c>
      <c r="DX90">
        <f t="shared" si="84"/>
        <v>0</v>
      </c>
      <c r="DY90">
        <f t="shared" si="84"/>
        <v>0</v>
      </c>
      <c r="DZ90">
        <f t="shared" si="84"/>
        <v>0</v>
      </c>
      <c r="EA90">
        <f t="shared" si="84"/>
        <v>0</v>
      </c>
      <c r="EB90">
        <f t="shared" si="84"/>
        <v>0</v>
      </c>
      <c r="EC90">
        <f t="shared" si="84"/>
        <v>0</v>
      </c>
      <c r="ED90">
        <f t="shared" si="84"/>
        <v>0</v>
      </c>
      <c r="EE90">
        <f t="shared" si="84"/>
        <v>0</v>
      </c>
      <c r="EF90">
        <f t="shared" si="84"/>
        <v>0</v>
      </c>
      <c r="EG90">
        <f t="shared" ref="EG90:EV105" si="91">IFERROR(IF(INDEX($FM$10:$LH$118,$I90,$FK90-EG$8+1)="",_xlfn.BITXOR(EG89,0),_xlfn.BITXOR(EG89,INDEX($FM$10:$LH$118,$I90,$FK90-EG$8+1))),"")</f>
        <v>0</v>
      </c>
      <c r="EH90">
        <f t="shared" si="91"/>
        <v>0</v>
      </c>
      <c r="EI90">
        <f t="shared" si="91"/>
        <v>0</v>
      </c>
      <c r="EJ90">
        <f t="shared" si="89"/>
        <v>0</v>
      </c>
      <c r="EK90">
        <f t="shared" si="89"/>
        <v>0</v>
      </c>
      <c r="EL90">
        <f t="shared" si="89"/>
        <v>0</v>
      </c>
      <c r="EM90">
        <f t="shared" si="89"/>
        <v>0</v>
      </c>
      <c r="EN90">
        <f t="shared" si="89"/>
        <v>0</v>
      </c>
      <c r="EO90">
        <f t="shared" si="89"/>
        <v>0</v>
      </c>
      <c r="EP90">
        <f t="shared" si="89"/>
        <v>0</v>
      </c>
      <c r="EQ90">
        <f t="shared" si="89"/>
        <v>0</v>
      </c>
      <c r="ER90">
        <f t="shared" si="89"/>
        <v>0</v>
      </c>
      <c r="ES90">
        <f t="shared" si="89"/>
        <v>0</v>
      </c>
      <c r="ET90">
        <f t="shared" si="89"/>
        <v>0</v>
      </c>
      <c r="EU90">
        <f t="shared" si="89"/>
        <v>0</v>
      </c>
      <c r="EV90">
        <f t="shared" si="89"/>
        <v>0</v>
      </c>
      <c r="EW90">
        <f t="shared" si="89"/>
        <v>0</v>
      </c>
      <c r="EX90">
        <f t="shared" si="89"/>
        <v>0</v>
      </c>
      <c r="EY90">
        <f t="shared" si="89"/>
        <v>0</v>
      </c>
      <c r="EZ90">
        <f t="shared" si="89"/>
        <v>0</v>
      </c>
      <c r="FA90">
        <f t="shared" si="89"/>
        <v>0</v>
      </c>
      <c r="FB90">
        <f t="shared" si="89"/>
        <v>0</v>
      </c>
      <c r="FC90">
        <f t="shared" si="89"/>
        <v>0</v>
      </c>
      <c r="FD90">
        <f t="shared" si="89"/>
        <v>0</v>
      </c>
      <c r="FE90">
        <f t="shared" si="89"/>
        <v>0</v>
      </c>
      <c r="FG90" s="48" t="str">
        <f t="shared" si="80"/>
        <v/>
      </c>
      <c r="FI90" s="1" t="str">
        <f t="shared" si="77"/>
        <v/>
      </c>
      <c r="FJ90">
        <f t="shared" si="78"/>
        <v>82</v>
      </c>
      <c r="FK90">
        <f>FM8-FJ89+1</f>
        <v>-37</v>
      </c>
      <c r="FM90">
        <f>IF(FM89="","",IF($FI89="Y",0,INDEX(Capacity!$S$3:$T$258,MATCH(MOD(INDEX(Capacity!$V$3:$W$258,MATCH(INDEX($J89:$FE89,1,$FJ89),Capacity!$V$3:$V$258,0),2)+FM$9,255),Capacity!$S$3:$S$258,0),2)))</f>
        <v>16</v>
      </c>
      <c r="FN90">
        <f>IF(FN89="","",IF($FI89="Y",0,INDEX(Capacity!$S$3:$T$258,MATCH(MOD(INDEX(Capacity!$V$3:$W$258,MATCH(INDEX($J89:$FE89,1,$FJ89),Capacity!$V$3:$V$258,0),2)+FN$9,255),Capacity!$S$3:$S$258,0),2)))</f>
        <v>1</v>
      </c>
      <c r="FO90">
        <f>IF(FO89="","",IF($FI89="Y",0,INDEX(Capacity!$S$3:$T$258,MATCH(MOD(INDEX(Capacity!$V$3:$W$258,MATCH(INDEX($J89:$FE89,1,$FJ89),Capacity!$V$3:$V$258,0),2)+FO$9,255),Capacity!$S$3:$S$258,0),2)))</f>
        <v>188</v>
      </c>
      <c r="FP90">
        <f>IF(FP89="","",IF($FI89="Y",0,INDEX(Capacity!$S$3:$T$258,MATCH(MOD(INDEX(Capacity!$V$3:$W$258,MATCH(INDEX($J89:$FE89,1,$FJ89),Capacity!$V$3:$V$258,0),2)+FP$9,255),Capacity!$S$3:$S$258,0),2)))</f>
        <v>5</v>
      </c>
      <c r="FQ90">
        <f>IF(FQ89="","",IF($FI89="Y",0,INDEX(Capacity!$S$3:$T$258,MATCH(MOD(INDEX(Capacity!$V$3:$W$258,MATCH(INDEX($J89:$FE89,1,$FJ89),Capacity!$V$3:$V$258,0),2)+FQ$9,255),Capacity!$S$3:$S$258,0),2)))</f>
        <v>190</v>
      </c>
      <c r="FR90">
        <f>IF(FR89="","",IF($FI89="Y",0,INDEX(Capacity!$S$3:$T$258,MATCH(MOD(INDEX(Capacity!$V$3:$W$258,MATCH(INDEX($J89:$FE89,1,$FJ89),Capacity!$V$3:$V$258,0),2)+FR$9,255),Capacity!$S$3:$S$258,0),2)))</f>
        <v>236</v>
      </c>
      <c r="FS90">
        <f>IF(FS89="","",IF($FI89="Y",0,INDEX(Capacity!$S$3:$T$258,MATCH(MOD(INDEX(Capacity!$V$3:$W$258,MATCH(INDEX($J89:$FE89,1,$FJ89),Capacity!$V$3:$V$258,0),2)+FS$9,255),Capacity!$S$3:$S$258,0),2)))</f>
        <v>137</v>
      </c>
      <c r="FT90">
        <f>IF(FT89="","",IF($FI89="Y",0,INDEX(Capacity!$S$3:$T$258,MATCH(MOD(INDEX(Capacity!$V$3:$W$258,MATCH(INDEX($J89:$FE89,1,$FJ89),Capacity!$V$3:$V$258,0),2)+FT$9,255),Capacity!$S$3:$S$258,0),2)))</f>
        <v>153</v>
      </c>
      <c r="FU90">
        <f>IF(FU89="","",IF($FI89="Y",0,INDEX(Capacity!$S$3:$T$258,MATCH(MOD(INDEX(Capacity!$V$3:$W$258,MATCH(INDEX($J89:$FE89,1,$FJ89),Capacity!$V$3:$V$258,0),2)+FU$9,255),Capacity!$S$3:$S$258,0),2)))</f>
        <v>67</v>
      </c>
      <c r="FV90">
        <f>IF(FV89="","",IF($FI89="Y",0,INDEX(Capacity!$S$3:$T$258,MATCH(MOD(INDEX(Capacity!$V$3:$W$258,MATCH(INDEX($J89:$FE89,1,$FJ89),Capacity!$V$3:$V$258,0),2)+FV$9,255),Capacity!$S$3:$S$258,0),2)))</f>
        <v>37</v>
      </c>
      <c r="FW90">
        <f>IF(FW89="","",IF($FI89="Y",0,INDEX(Capacity!$S$3:$T$258,MATCH(MOD(INDEX(Capacity!$V$3:$W$258,MATCH(INDEX($J89:$FE89,1,$FJ89),Capacity!$V$3:$V$258,0),2)+FW$9,255),Capacity!$S$3:$S$258,0),2)))</f>
        <v>140</v>
      </c>
      <c r="FX90" t="str">
        <f>IF(FX89="","",IF($FI89="Y",0,INDEX(Capacity!$S$3:$T$258,MATCH(MOD(INDEX(Capacity!$V$3:$W$258,MATCH(INDEX($J89:$FE89,1,$FJ89),Capacity!$V$3:$V$258,0),2)+FX$9,255),Capacity!$S$3:$S$258,0),2)))</f>
        <v/>
      </c>
      <c r="FY90" t="str">
        <f>IF(FY89="","",IF($FI89="Y",0,INDEX(Capacity!$S$3:$T$258,MATCH(MOD(INDEX(Capacity!$V$3:$W$258,MATCH(INDEX($J89:$FE89,1,$FJ89),Capacity!$V$3:$V$258,0),2)+FY$9,255),Capacity!$S$3:$S$258,0),2)))</f>
        <v/>
      </c>
      <c r="FZ90" t="str">
        <f>IF(FZ89="","",IF($FI89="Y",0,INDEX(Capacity!$S$3:$T$258,MATCH(MOD(INDEX(Capacity!$V$3:$W$258,MATCH(INDEX($J89:$FE89,1,$FJ89),Capacity!$V$3:$V$258,0),2)+FZ$9,255),Capacity!$S$3:$S$258,0),2)))</f>
        <v/>
      </c>
      <c r="GA90" t="str">
        <f>IF(GA89="","",IF($FI89="Y",0,INDEX(Capacity!$S$3:$T$258,MATCH(MOD(INDEX(Capacity!$V$3:$W$258,MATCH(INDEX($J89:$FE89,1,$FJ89),Capacity!$V$3:$V$258,0),2)+GA$9,255),Capacity!$S$3:$S$258,0),2)))</f>
        <v/>
      </c>
      <c r="GB90" t="str">
        <f>IF(GB89="","",IF($FI89="Y",0,INDEX(Capacity!$S$3:$T$258,MATCH(MOD(INDEX(Capacity!$V$3:$W$258,MATCH(INDEX($J89:$FE89,1,$FJ89),Capacity!$V$3:$V$258,0),2)+GB$9,255),Capacity!$S$3:$S$258,0),2)))</f>
        <v/>
      </c>
      <c r="GC90" t="str">
        <f>IF(GC89="","",IF($FI89="Y",0,INDEX(Capacity!$S$3:$T$258,MATCH(MOD(INDEX(Capacity!$V$3:$W$258,MATCH(INDEX($J89:$FE89,1,$FJ89),Capacity!$V$3:$V$258,0),2)+GC$9,255),Capacity!$S$3:$S$258,0),2)))</f>
        <v/>
      </c>
      <c r="GD90" t="str">
        <f>IF(GD89="","",IF($FI89="Y",0,INDEX(Capacity!$S$3:$T$258,MATCH(MOD(INDEX(Capacity!$V$3:$W$258,MATCH(INDEX($J89:$FE89,1,$FJ89),Capacity!$V$3:$V$258,0),2)+GD$9,255),Capacity!$S$3:$S$258,0),2)))</f>
        <v/>
      </c>
      <c r="GE90" t="str">
        <f>IF(GE89="","",IF($FI89="Y",0,INDEX(Capacity!$S$3:$T$258,MATCH(MOD(INDEX(Capacity!$V$3:$W$258,MATCH(INDEX($J89:$FE89,1,$FJ89),Capacity!$V$3:$V$258,0),2)+GE$9,255),Capacity!$S$3:$S$258,0),2)))</f>
        <v/>
      </c>
      <c r="GF90" t="str">
        <f>IF(GF89="","",IF($FI89="Y",0,INDEX(Capacity!$S$3:$T$258,MATCH(MOD(INDEX(Capacity!$V$3:$W$258,MATCH(INDEX($J89:$FE89,1,$FJ89),Capacity!$V$3:$V$258,0),2)+GF$9,255),Capacity!$S$3:$S$258,0),2)))</f>
        <v/>
      </c>
      <c r="GG90" t="str">
        <f>IF(GG89="","",IF($FI89="Y",0,INDEX(Capacity!$S$3:$T$258,MATCH(MOD(INDEX(Capacity!$V$3:$W$258,MATCH(INDEX($J89:$FE89,1,$FJ89),Capacity!$V$3:$V$258,0),2)+GG$9,255),Capacity!$S$3:$S$258,0),2)))</f>
        <v/>
      </c>
      <c r="GH90" t="str">
        <f>IF(GH89="","",IF($FI89="Y",0,INDEX(Capacity!$S$3:$T$258,MATCH(MOD(INDEX(Capacity!$V$3:$W$258,MATCH(INDEX($J89:$FE89,1,$FJ89),Capacity!$V$3:$V$258,0),2)+GH$9,255),Capacity!$S$3:$S$258,0),2)))</f>
        <v/>
      </c>
      <c r="GI90" t="str">
        <f>IF(GI89="","",IF($FI89="Y",0,INDEX(Capacity!$S$3:$T$258,MATCH(MOD(INDEX(Capacity!$V$3:$W$258,MATCH(INDEX($J89:$FE89,1,$FJ89),Capacity!$V$3:$V$258,0),2)+GI$9,255),Capacity!$S$3:$S$258,0),2)))</f>
        <v/>
      </c>
      <c r="GJ90" t="str">
        <f>IF(GJ89="","",IF($FI89="Y",0,INDEX(Capacity!$S$3:$T$258,MATCH(MOD(INDEX(Capacity!$V$3:$W$258,MATCH(INDEX($J89:$FE89,1,$FJ89),Capacity!$V$3:$V$258,0),2)+GJ$9,255),Capacity!$S$3:$S$258,0),2)))</f>
        <v/>
      </c>
      <c r="GK90" t="str">
        <f>IF(GK89="","",IF($FI89="Y",0,INDEX(Capacity!$S$3:$T$258,MATCH(MOD(INDEX(Capacity!$V$3:$W$258,MATCH(INDEX($J89:$FE89,1,$FJ89),Capacity!$V$3:$V$258,0),2)+GK$9,255),Capacity!$S$3:$S$258,0),2)))</f>
        <v/>
      </c>
      <c r="GL90" t="str">
        <f>IF(GL89="","",IF($FI89="Y",0,INDEX(Capacity!$S$3:$T$258,MATCH(MOD(INDEX(Capacity!$V$3:$W$258,MATCH(INDEX($J89:$FE89,1,$FJ89),Capacity!$V$3:$V$258,0),2)+GL$9,255),Capacity!$S$3:$S$258,0),2)))</f>
        <v/>
      </c>
      <c r="GM90" t="str">
        <f>IF(GM89="","",IF($FI89="Y",0,INDEX(Capacity!$S$3:$T$258,MATCH(MOD(INDEX(Capacity!$V$3:$W$258,MATCH(INDEX($J89:$FE89,1,$FJ89),Capacity!$V$3:$V$258,0),2)+GM$9,255),Capacity!$S$3:$S$258,0),2)))</f>
        <v/>
      </c>
      <c r="GN90" t="str">
        <f>IF(GN89="","",IF($FI89="Y",0,INDEX(Capacity!$S$3:$T$258,MATCH(MOD(INDEX(Capacity!$V$3:$W$258,MATCH(INDEX($J89:$FE89,1,$FJ89),Capacity!$V$3:$V$258,0),2)+GN$9,255),Capacity!$S$3:$S$258,0),2)))</f>
        <v/>
      </c>
      <c r="GO90" t="str">
        <f>IF(GO89="","",IF($FI89="Y",0,INDEX(Capacity!$S$3:$T$258,MATCH(MOD(INDEX(Capacity!$V$3:$W$258,MATCH(INDEX($J89:$FE89,1,$FJ89),Capacity!$V$3:$V$258,0),2)+GO$9,255),Capacity!$S$3:$S$258,0),2)))</f>
        <v/>
      </c>
      <c r="GP90" t="str">
        <f>IF(GP89="","",IF($FI89="Y",0,INDEX(Capacity!$S$3:$T$258,MATCH(MOD(INDEX(Capacity!$V$3:$W$258,MATCH(INDEX($J89:$FE89,1,$FJ89),Capacity!$V$3:$V$258,0),2)+GP$9,255),Capacity!$S$3:$S$258,0),2)))</f>
        <v/>
      </c>
      <c r="GQ90" t="str">
        <f>IF(GQ89="","",IF($FI89="Y",0,INDEX(Capacity!$S$3:$T$258,MATCH(MOD(INDEX(Capacity!$V$3:$W$258,MATCH(INDEX($J89:$FE89,1,$FJ89),Capacity!$V$3:$V$258,0),2)+GQ$9,255),Capacity!$S$3:$S$258,0),2)))</f>
        <v/>
      </c>
      <c r="GR90" t="str">
        <f>IF(GR89="","",IF($FI89="Y",0,INDEX(Capacity!$S$3:$T$258,MATCH(MOD(INDEX(Capacity!$V$3:$W$258,MATCH(INDEX($J89:$FE89,1,$FJ89),Capacity!$V$3:$V$258,0),2)+GR$9,255),Capacity!$S$3:$S$258,0),2)))</f>
        <v/>
      </c>
      <c r="GS90" t="str">
        <f>IF(GS89="","",IF($FI89="Y",0,INDEX(Capacity!$S$3:$T$258,MATCH(MOD(INDEX(Capacity!$V$3:$W$258,MATCH(INDEX($J89:$FE89,1,$FJ89),Capacity!$V$3:$V$258,0),2)+GS$9,255),Capacity!$S$3:$S$258,0),2)))</f>
        <v/>
      </c>
      <c r="GT90" t="str">
        <f>IF(GT89="","",IF($FI89="Y",0,INDEX(Capacity!$S$3:$T$258,MATCH(MOD(INDEX(Capacity!$V$3:$W$258,MATCH(INDEX($J89:$FE89,1,$FJ89),Capacity!$V$3:$V$258,0),2)+GT$9,255),Capacity!$S$3:$S$258,0),2)))</f>
        <v/>
      </c>
      <c r="GU90" t="str">
        <f>IF(GU89="","",IF($FI89="Y",0,INDEX(Capacity!$S$3:$T$258,MATCH(MOD(INDEX(Capacity!$V$3:$W$258,MATCH(INDEX($J89:$FE89,1,$FJ89),Capacity!$V$3:$V$258,0),2)+GU$9,255),Capacity!$S$3:$S$258,0),2)))</f>
        <v/>
      </c>
      <c r="GV90" t="str">
        <f>IF(GV89="","",IF($FI89="Y",0,INDEX(Capacity!$S$3:$T$258,MATCH(MOD(INDEX(Capacity!$V$3:$W$258,MATCH(INDEX($J89:$FE89,1,$FJ89),Capacity!$V$3:$V$258,0),2)+GV$9,255),Capacity!$S$3:$S$258,0),2)))</f>
        <v/>
      </c>
      <c r="GW90" t="str">
        <f>IF(GW89="","",IF($FI89="Y",0,INDEX(Capacity!$S$3:$T$258,MATCH(MOD(INDEX(Capacity!$V$3:$W$258,MATCH(INDEX($J89:$FE89,1,$FJ89),Capacity!$V$3:$V$258,0),2)+GW$9,255),Capacity!$S$3:$S$258,0),2)))</f>
        <v/>
      </c>
      <c r="GX90" t="str">
        <f>IF(GX89="","",IF($FI89="Y",0,INDEX(Capacity!$S$3:$T$258,MATCH(MOD(INDEX(Capacity!$V$3:$W$258,MATCH(INDEX($J89:$FE89,1,$FJ89),Capacity!$V$3:$V$258,0),2)+GX$9,255),Capacity!$S$3:$S$258,0),2)))</f>
        <v/>
      </c>
      <c r="GY90" t="str">
        <f>IF(GY89="","",IF($FI89="Y",0,INDEX(Capacity!$S$3:$T$258,MATCH(MOD(INDEX(Capacity!$V$3:$W$258,MATCH(INDEX($J89:$FE89,1,$FJ89),Capacity!$V$3:$V$258,0),2)+GY$9,255),Capacity!$S$3:$S$258,0),2)))</f>
        <v/>
      </c>
      <c r="GZ90" t="str">
        <f>IF(GZ89="","",IF($FI89="Y",0,INDEX(Capacity!$S$3:$T$258,MATCH(MOD(INDEX(Capacity!$V$3:$W$258,MATCH(INDEX($J89:$FE89,1,$FJ89),Capacity!$V$3:$V$258,0),2)+GZ$9,255),Capacity!$S$3:$S$258,0),2)))</f>
        <v/>
      </c>
      <c r="HA90" t="str">
        <f>IF(HA89="","",IF($FI89="Y",0,INDEX(Capacity!$S$3:$T$258,MATCH(MOD(INDEX(Capacity!$V$3:$W$258,MATCH(INDEX($J89:$FE89,1,$FJ89),Capacity!$V$3:$V$258,0),2)+HA$9,255),Capacity!$S$3:$S$258,0),2)))</f>
        <v/>
      </c>
      <c r="HB90" t="str">
        <f>IF(HB89="","",IF($FI89="Y",0,INDEX(Capacity!$S$3:$T$258,MATCH(MOD(INDEX(Capacity!$V$3:$W$258,MATCH(INDEX($J89:$FE89,1,$FJ89),Capacity!$V$3:$V$258,0),2)+HB$9,255),Capacity!$S$3:$S$258,0),2)))</f>
        <v/>
      </c>
      <c r="HC90" t="str">
        <f>IF(HC89="","",IF($FI89="Y",0,INDEX(Capacity!$S$3:$T$258,MATCH(MOD(INDEX(Capacity!$V$3:$W$258,MATCH(INDEX($J89:$FE89,1,$FJ89),Capacity!$V$3:$V$258,0),2)+HC$9,255),Capacity!$S$3:$S$258,0),2)))</f>
        <v/>
      </c>
      <c r="HD90" t="str">
        <f>IF(HD89="","",IF($FI89="Y",0,INDEX(Capacity!$S$3:$T$258,MATCH(MOD(INDEX(Capacity!$V$3:$W$258,MATCH(INDEX($J89:$FE89,1,$FJ89),Capacity!$V$3:$V$258,0),2)+HD$9,255),Capacity!$S$3:$S$258,0),2)))</f>
        <v/>
      </c>
      <c r="HE90" t="str">
        <f>IF(HE89="","",IF($FI89="Y",0,INDEX(Capacity!$S$3:$T$258,MATCH(MOD(INDEX(Capacity!$V$3:$W$258,MATCH(INDEX($J89:$FE89,1,$FJ89),Capacity!$V$3:$V$258,0),2)+HE$9,255),Capacity!$S$3:$S$258,0),2)))</f>
        <v/>
      </c>
      <c r="HF90" t="str">
        <f>IF(HF89="","",IF($FI89="Y",0,INDEX(Capacity!$S$3:$T$258,MATCH(MOD(INDEX(Capacity!$V$3:$W$258,MATCH(INDEX($J89:$FE89,1,$FJ89),Capacity!$V$3:$V$258,0),2)+HF$9,255),Capacity!$S$3:$S$258,0),2)))</f>
        <v/>
      </c>
      <c r="HG90" t="str">
        <f>IF(HG89="","",IF($FI89="Y",0,INDEX(Capacity!$S$3:$T$258,MATCH(MOD(INDEX(Capacity!$V$3:$W$258,MATCH(INDEX($J89:$FE89,1,$FJ89),Capacity!$V$3:$V$258,0),2)+HG$9,255),Capacity!$S$3:$S$258,0),2)))</f>
        <v/>
      </c>
      <c r="HH90" t="str">
        <f>IF(HH89="","",IF($FI89="Y",0,INDEX(Capacity!$S$3:$T$258,MATCH(MOD(INDEX(Capacity!$V$3:$W$258,MATCH(INDEX($J89:$FE89,1,$FJ89),Capacity!$V$3:$V$258,0),2)+HH$9,255),Capacity!$S$3:$S$258,0),2)))</f>
        <v/>
      </c>
      <c r="HI90" t="str">
        <f>IF(HI89="","",IF($FI89="Y",0,INDEX(Capacity!$S$3:$T$258,MATCH(MOD(INDEX(Capacity!$V$3:$W$258,MATCH(INDEX($J89:$FE89,1,$FJ89),Capacity!$V$3:$V$258,0),2)+HI$9,255),Capacity!$S$3:$S$258,0),2)))</f>
        <v/>
      </c>
      <c r="HJ90" t="str">
        <f>IF(HJ89="","",IF($FI89="Y",0,INDEX(Capacity!$S$3:$T$258,MATCH(MOD(INDEX(Capacity!$V$3:$W$258,MATCH(INDEX($J89:$FE89,1,$FJ89),Capacity!$V$3:$V$258,0),2)+HJ$9,255),Capacity!$S$3:$S$258,0),2)))</f>
        <v/>
      </c>
      <c r="HK90" t="str">
        <f>IF(HK89="","",IF($FI89="Y",0,INDEX(Capacity!$S$3:$T$258,MATCH(MOD(INDEX(Capacity!$V$3:$W$258,MATCH(INDEX($J89:$FE89,1,$FJ89),Capacity!$V$3:$V$258,0),2)+HK$9,255),Capacity!$S$3:$S$258,0),2)))</f>
        <v/>
      </c>
      <c r="HL90" t="str">
        <f>IF(HL89="","",IF($FI89="Y",0,INDEX(Capacity!$S$3:$T$258,MATCH(MOD(INDEX(Capacity!$V$3:$W$258,MATCH(INDEX($J89:$FE89,1,$FJ89),Capacity!$V$3:$V$258,0),2)+HL$9,255),Capacity!$S$3:$S$258,0),2)))</f>
        <v/>
      </c>
      <c r="HM90" t="str">
        <f>IF(HM89="","",IF($FI89="Y",0,INDEX(Capacity!$S$3:$T$258,MATCH(MOD(INDEX(Capacity!$V$3:$W$258,MATCH(INDEX($J89:$FE89,1,$FJ89),Capacity!$V$3:$V$258,0),2)+HM$9,255),Capacity!$S$3:$S$258,0),2)))</f>
        <v/>
      </c>
      <c r="HN90" t="str">
        <f>IF(HN89="","",IF($FI89="Y",0,INDEX(Capacity!$S$3:$T$258,MATCH(MOD(INDEX(Capacity!$V$3:$W$258,MATCH(INDEX($J89:$FE89,1,$FJ89),Capacity!$V$3:$V$258,0),2)+HN$9,255),Capacity!$S$3:$S$258,0),2)))</f>
        <v/>
      </c>
      <c r="HO90" t="str">
        <f>IF(HO89="","",IF($FI89="Y",0,INDEX(Capacity!$S$3:$T$258,MATCH(MOD(INDEX(Capacity!$V$3:$W$258,MATCH(INDEX($J89:$FE89,1,$FJ89),Capacity!$V$3:$V$258,0),2)+HO$9,255),Capacity!$S$3:$S$258,0),2)))</f>
        <v/>
      </c>
      <c r="HP90" t="str">
        <f>IF(HP89="","",IF($FI89="Y",0,INDEX(Capacity!$S$3:$T$258,MATCH(MOD(INDEX(Capacity!$V$3:$W$258,MATCH(INDEX($J89:$FE89,1,$FJ89),Capacity!$V$3:$V$258,0),2)+HP$9,255),Capacity!$S$3:$S$258,0),2)))</f>
        <v/>
      </c>
      <c r="HQ90" t="str">
        <f>IF(HQ89="","",IF($FI89="Y",0,INDEX(Capacity!$S$3:$T$258,MATCH(MOD(INDEX(Capacity!$V$3:$W$258,MATCH(INDEX($J89:$FE89,1,$FJ89),Capacity!$V$3:$V$258,0),2)+HQ$9,255),Capacity!$S$3:$S$258,0),2)))</f>
        <v/>
      </c>
      <c r="HR90" t="str">
        <f>IF(HR89="","",IF($FI89="Y",0,INDEX(Capacity!$S$3:$T$258,MATCH(MOD(INDEX(Capacity!$V$3:$W$258,MATCH(INDEX($J89:$FE89,1,$FJ89),Capacity!$V$3:$V$258,0),2)+HR$9,255),Capacity!$S$3:$S$258,0),2)))</f>
        <v/>
      </c>
      <c r="HS90" t="str">
        <f>IF(HS89="","",IF($FI89="Y",0,INDEX(Capacity!$S$3:$T$258,MATCH(MOD(INDEX(Capacity!$V$3:$W$258,MATCH(INDEX($J89:$FE89,1,$FJ89),Capacity!$V$3:$V$258,0),2)+HS$9,255),Capacity!$S$3:$S$258,0),2)))</f>
        <v/>
      </c>
      <c r="HT90" t="str">
        <f>IF(HT89="","",IF($FI89="Y",0,INDEX(Capacity!$S$3:$T$258,MATCH(MOD(INDEX(Capacity!$V$3:$W$258,MATCH(INDEX($J89:$FE89,1,$FJ89),Capacity!$V$3:$V$258,0),2)+HT$9,255),Capacity!$S$3:$S$258,0),2)))</f>
        <v/>
      </c>
      <c r="HU90" t="str">
        <f>IF(HU89="","",IF($FI89="Y",0,INDEX(Capacity!$S$3:$T$258,MATCH(MOD(INDEX(Capacity!$V$3:$W$258,MATCH(INDEX($J89:$FE89,1,$FJ89),Capacity!$V$3:$V$258,0),2)+HU$9,255),Capacity!$S$3:$S$258,0),2)))</f>
        <v/>
      </c>
      <c r="HV90" t="str">
        <f>IF(HV89="","",IF($FI89="Y",0,INDEX(Capacity!$S$3:$T$258,MATCH(MOD(INDEX(Capacity!$V$3:$W$258,MATCH(INDEX($J89:$FE89,1,$FJ89),Capacity!$V$3:$V$258,0),2)+HV$9,255),Capacity!$S$3:$S$258,0),2)))</f>
        <v/>
      </c>
      <c r="HW90" t="str">
        <f>IF(HW89="","",IF($FI89="Y",0,INDEX(Capacity!$S$3:$T$258,MATCH(MOD(INDEX(Capacity!$V$3:$W$258,MATCH(INDEX($J89:$FE89,1,$FJ89),Capacity!$V$3:$V$258,0),2)+HW$9,255),Capacity!$S$3:$S$258,0),2)))</f>
        <v/>
      </c>
      <c r="HX90" t="str">
        <f>IF(HX89="","",IF($FI89="Y",0,INDEX(Capacity!$S$3:$T$258,MATCH(MOD(INDEX(Capacity!$V$3:$W$258,MATCH(INDEX($J89:$FE89,1,$FJ89),Capacity!$V$3:$V$258,0),2)+HX$9,255),Capacity!$S$3:$S$258,0),2)))</f>
        <v/>
      </c>
      <c r="HY90" t="str">
        <f>IF(HY89="","",IF($FI89="Y",0,INDEX(Capacity!$S$3:$T$258,MATCH(MOD(INDEX(Capacity!$V$3:$W$258,MATCH(INDEX($J89:$FE89,1,$FJ89),Capacity!$V$3:$V$258,0),2)+HY$9,255),Capacity!$S$3:$S$258,0),2)))</f>
        <v/>
      </c>
      <c r="HZ90" t="str">
        <f>IF(HZ89="","",IF($FI89="Y",0,INDEX(Capacity!$S$3:$T$258,MATCH(MOD(INDEX(Capacity!$V$3:$W$258,MATCH(INDEX($J89:$FE89,1,$FJ89),Capacity!$V$3:$V$258,0),2)+HZ$9,255),Capacity!$S$3:$S$258,0),2)))</f>
        <v/>
      </c>
      <c r="IA90" t="str">
        <f>IF(IA89="","",IF($FI89="Y",0,INDEX(Capacity!$S$3:$T$258,MATCH(MOD(INDEX(Capacity!$V$3:$W$258,MATCH(INDEX($J89:$FE89,1,$FJ89),Capacity!$V$3:$V$258,0),2)+IA$9,255),Capacity!$S$3:$S$258,0),2)))</f>
        <v/>
      </c>
      <c r="IB90" t="str">
        <f>IF(IB89="","",IF($FI89="Y",0,INDEX(Capacity!$S$3:$T$258,MATCH(MOD(INDEX(Capacity!$V$3:$W$258,MATCH(INDEX($J89:$FE89,1,$FJ89),Capacity!$V$3:$V$258,0),2)+IB$9,255),Capacity!$S$3:$S$258,0),2)))</f>
        <v/>
      </c>
      <c r="IC90" t="str">
        <f>IF(IC89="","",IF($FI89="Y",0,INDEX(Capacity!$S$3:$T$258,MATCH(MOD(INDEX(Capacity!$V$3:$W$258,MATCH(INDEX($J89:$FE89,1,$FJ89),Capacity!$V$3:$V$258,0),2)+IC$9,255),Capacity!$S$3:$S$258,0),2)))</f>
        <v/>
      </c>
      <c r="ID90" t="str">
        <f>IF(ID89="","",IF($FI89="Y",0,INDEX(Capacity!$S$3:$T$258,MATCH(MOD(INDEX(Capacity!$V$3:$W$258,MATCH(INDEX($J89:$FE89,1,$FJ89),Capacity!$V$3:$V$258,0),2)+ID$9,255),Capacity!$S$3:$S$258,0),2)))</f>
        <v/>
      </c>
      <c r="IE90" t="str">
        <f>IF(IE89="","",IF($FI89="Y",0,INDEX(Capacity!$S$3:$T$258,MATCH(MOD(INDEX(Capacity!$V$3:$W$258,MATCH(INDEX($J89:$FE89,1,$FJ89),Capacity!$V$3:$V$258,0),2)+IE$9,255),Capacity!$S$3:$S$258,0),2)))</f>
        <v/>
      </c>
      <c r="IF90" t="str">
        <f>IF(IF89="","",IF($FI89="Y",0,INDEX(Capacity!$S$3:$T$258,MATCH(MOD(INDEX(Capacity!$V$3:$W$258,MATCH(INDEX($J89:$FE89,1,$FJ89),Capacity!$V$3:$V$258,0),2)+IF$9,255),Capacity!$S$3:$S$258,0),2)))</f>
        <v/>
      </c>
      <c r="IG90" t="str">
        <f>IF(IG89="","",IF($FI89="Y",0,INDEX(Capacity!$S$3:$T$258,MATCH(MOD(INDEX(Capacity!$V$3:$W$258,MATCH(INDEX($J89:$FE89,1,$FJ89),Capacity!$V$3:$V$258,0),2)+IG$9,255),Capacity!$S$3:$S$258,0),2)))</f>
        <v/>
      </c>
      <c r="IH90" t="str">
        <f>IF(IH89="","",IF($FI89="Y",0,INDEX(Capacity!$S$3:$T$258,MATCH(MOD(INDEX(Capacity!$V$3:$W$258,MATCH(INDEX($J89:$FE89,1,$FJ89),Capacity!$V$3:$V$258,0),2)+IH$9,255),Capacity!$S$3:$S$258,0),2)))</f>
        <v/>
      </c>
      <c r="II90" t="str">
        <f>IF(II89="","",IF($FI89="Y",0,INDEX(Capacity!$S$3:$T$258,MATCH(MOD(INDEX(Capacity!$V$3:$W$258,MATCH(INDEX($J89:$FE89,1,$FJ89),Capacity!$V$3:$V$258,0),2)+II$9,255),Capacity!$S$3:$S$258,0),2)))</f>
        <v/>
      </c>
      <c r="IJ90" t="str">
        <f>IF(IJ89="","",IF($FI89="Y",0,INDEX(Capacity!$S$3:$T$258,MATCH(MOD(INDEX(Capacity!$V$3:$W$258,MATCH(INDEX($J89:$FE89,1,$FJ89),Capacity!$V$3:$V$258,0),2)+IJ$9,255),Capacity!$S$3:$S$258,0),2)))</f>
        <v/>
      </c>
      <c r="IK90" t="str">
        <f>IF(IK89="","",IF($FI89="Y",0,INDEX(Capacity!$S$3:$T$258,MATCH(MOD(INDEX(Capacity!$V$3:$W$258,MATCH(INDEX($J89:$FE89,1,$FJ89),Capacity!$V$3:$V$258,0),2)+IK$9,255),Capacity!$S$3:$S$258,0),2)))</f>
        <v/>
      </c>
      <c r="IL90" t="str">
        <f>IF(IL89="","",IF($FI89="Y",0,INDEX(Capacity!$S$3:$T$258,MATCH(MOD(INDEX(Capacity!$V$3:$W$258,MATCH(INDEX($J89:$FE89,1,$FJ89),Capacity!$V$3:$V$258,0),2)+IL$9,255),Capacity!$S$3:$S$258,0),2)))</f>
        <v/>
      </c>
      <c r="IM90" t="str">
        <f>IF(IM89="","",IF($FI89="Y",0,INDEX(Capacity!$S$3:$T$258,MATCH(MOD(INDEX(Capacity!$V$3:$W$258,MATCH(INDEX($J89:$FE89,1,$FJ89),Capacity!$V$3:$V$258,0),2)+IM$9,255),Capacity!$S$3:$S$258,0),2)))</f>
        <v/>
      </c>
      <c r="IN90" t="str">
        <f>IF(IN89="","",IF($FI89="Y",0,INDEX(Capacity!$S$3:$T$258,MATCH(MOD(INDEX(Capacity!$V$3:$W$258,MATCH(INDEX($J89:$FE89,1,$FJ89),Capacity!$V$3:$V$258,0),2)+IN$9,255),Capacity!$S$3:$S$258,0),2)))</f>
        <v/>
      </c>
      <c r="IO90" t="str">
        <f>IF(IO89="","",IF($FI89="Y",0,INDEX(Capacity!$S$3:$T$258,MATCH(MOD(INDEX(Capacity!$V$3:$W$258,MATCH(INDEX($J89:$FE89,1,$FJ89),Capacity!$V$3:$V$258,0),2)+IO$9,255),Capacity!$S$3:$S$258,0),2)))</f>
        <v/>
      </c>
      <c r="IP90" t="str">
        <f>IF(IP89="","",IF($FI89="Y",0,INDEX(Capacity!$S$3:$T$258,MATCH(MOD(INDEX(Capacity!$V$3:$W$258,MATCH(INDEX($J89:$FE89,1,$FJ89),Capacity!$V$3:$V$258,0),2)+IP$9,255),Capacity!$S$3:$S$258,0),2)))</f>
        <v/>
      </c>
      <c r="IQ90" t="str">
        <f>IF(IQ89="","",IF($FI89="Y",0,INDEX(Capacity!$S$3:$T$258,MATCH(MOD(INDEX(Capacity!$V$3:$W$258,MATCH(INDEX($J89:$FE89,1,$FJ89),Capacity!$V$3:$V$258,0),2)+IQ$9,255),Capacity!$S$3:$S$258,0),2)))</f>
        <v/>
      </c>
      <c r="IR90" t="str">
        <f>IF(IR89="","",IF($FI89="Y",0,INDEX(Capacity!$S$3:$T$258,MATCH(MOD(INDEX(Capacity!$V$3:$W$258,MATCH(INDEX($J89:$FE89,1,$FJ89),Capacity!$V$3:$V$258,0),2)+IR$9,255),Capacity!$S$3:$S$258,0),2)))</f>
        <v/>
      </c>
      <c r="IS90" t="str">
        <f>IF(IS89="","",IF($FI89="Y",0,INDEX(Capacity!$S$3:$T$258,MATCH(MOD(INDEX(Capacity!$V$3:$W$258,MATCH(INDEX($J89:$FE89,1,$FJ89),Capacity!$V$3:$V$258,0),2)+IS$9,255),Capacity!$S$3:$S$258,0),2)))</f>
        <v/>
      </c>
      <c r="IT90" t="str">
        <f>IF(IT89="","",IF($FI89="Y",0,INDEX(Capacity!$S$3:$T$258,MATCH(MOD(INDEX(Capacity!$V$3:$W$258,MATCH(INDEX($J89:$FE89,1,$FJ89),Capacity!$V$3:$V$258,0),2)+IT$9,255),Capacity!$S$3:$S$258,0),2)))</f>
        <v/>
      </c>
      <c r="IU90" t="str">
        <f>IF(IU89="","",IF($FI89="Y",0,INDEX(Capacity!$S$3:$T$258,MATCH(MOD(INDEX(Capacity!$V$3:$W$258,MATCH(INDEX($J89:$FE89,1,$FJ89),Capacity!$V$3:$V$258,0),2)+IU$9,255),Capacity!$S$3:$S$258,0),2)))</f>
        <v/>
      </c>
      <c r="IV90" t="str">
        <f>IF(IV89="","",IF($FI89="Y",0,INDEX(Capacity!$S$3:$T$258,MATCH(MOD(INDEX(Capacity!$V$3:$W$258,MATCH(INDEX($J89:$FE89,1,$FJ89),Capacity!$V$3:$V$258,0),2)+IV$9,255),Capacity!$S$3:$S$258,0),2)))</f>
        <v/>
      </c>
      <c r="IW90" t="str">
        <f>IF(IW89="","",IF($FI89="Y",0,INDEX(Capacity!$S$3:$T$258,MATCH(MOD(INDEX(Capacity!$V$3:$W$258,MATCH(INDEX($J89:$FE89,1,$FJ89),Capacity!$V$3:$V$258,0),2)+IW$9,255),Capacity!$S$3:$S$258,0),2)))</f>
        <v/>
      </c>
      <c r="IX90" t="str">
        <f>IF(IX89="","",IF($FI89="Y",0,INDEX(Capacity!$S$3:$T$258,MATCH(MOD(INDEX(Capacity!$V$3:$W$258,MATCH(INDEX($J89:$FE89,1,$FJ89),Capacity!$V$3:$V$258,0),2)+IX$9,255),Capacity!$S$3:$S$258,0),2)))</f>
        <v/>
      </c>
      <c r="IY90" t="str">
        <f>IF(IY89="","",IF($FI89="Y",0,INDEX(Capacity!$S$3:$T$258,MATCH(MOD(INDEX(Capacity!$V$3:$W$258,MATCH(INDEX($J89:$FE89,1,$FJ89),Capacity!$V$3:$V$258,0),2)+IY$9,255),Capacity!$S$3:$S$258,0),2)))</f>
        <v/>
      </c>
      <c r="IZ90" t="str">
        <f>IF(IZ89="","",IF($FI89="Y",0,INDEX(Capacity!$S$3:$T$258,MATCH(MOD(INDEX(Capacity!$V$3:$W$258,MATCH(INDEX($J89:$FE89,1,$FJ89),Capacity!$V$3:$V$258,0),2)+IZ$9,255),Capacity!$S$3:$S$258,0),2)))</f>
        <v/>
      </c>
      <c r="JA90" t="str">
        <f>IF(JA89="","",IF($FI89="Y",0,INDEX(Capacity!$S$3:$T$258,MATCH(MOD(INDEX(Capacity!$V$3:$W$258,MATCH(INDEX($J89:$FE89,1,$FJ89),Capacity!$V$3:$V$258,0),2)+JA$9,255),Capacity!$S$3:$S$258,0),2)))</f>
        <v/>
      </c>
      <c r="JB90" t="str">
        <f>IF(JB89="","",IF($FI89="Y",0,INDEX(Capacity!$S$3:$T$258,MATCH(MOD(INDEX(Capacity!$V$3:$W$258,MATCH(INDEX($J89:$FE89,1,$FJ89),Capacity!$V$3:$V$258,0),2)+JB$9,255),Capacity!$S$3:$S$258,0),2)))</f>
        <v/>
      </c>
      <c r="JC90" t="str">
        <f>IF(JC89="","",IF($FI89="Y",0,INDEX(Capacity!$S$3:$T$258,MATCH(MOD(INDEX(Capacity!$V$3:$W$258,MATCH(INDEX($J89:$FE89,1,$FJ89),Capacity!$V$3:$V$258,0),2)+JC$9,255),Capacity!$S$3:$S$258,0),2)))</f>
        <v/>
      </c>
      <c r="JD90" t="str">
        <f>IF(JD89="","",IF($FI89="Y",0,INDEX(Capacity!$S$3:$T$258,MATCH(MOD(INDEX(Capacity!$V$3:$W$258,MATCH(INDEX($J89:$FE89,1,$FJ89),Capacity!$V$3:$V$258,0),2)+JD$9,255),Capacity!$S$3:$S$258,0),2)))</f>
        <v/>
      </c>
      <c r="JE90" t="str">
        <f>IF(JE89="","",IF($FI89="Y",0,INDEX(Capacity!$S$3:$T$258,MATCH(MOD(INDEX(Capacity!$V$3:$W$258,MATCH(INDEX($J89:$FE89,1,$FJ89),Capacity!$V$3:$V$258,0),2)+JE$9,255),Capacity!$S$3:$S$258,0),2)))</f>
        <v/>
      </c>
      <c r="JF90" t="str">
        <f>IF(JF89="","",IF($FI89="Y",0,INDEX(Capacity!$S$3:$T$258,MATCH(MOD(INDEX(Capacity!$V$3:$W$258,MATCH(INDEX($J89:$FE89,1,$FJ89),Capacity!$V$3:$V$258,0),2)+JF$9,255),Capacity!$S$3:$S$258,0),2)))</f>
        <v/>
      </c>
      <c r="JG90" t="str">
        <f>IF(JG89="","",IF($FI89="Y",0,INDEX(Capacity!$S$3:$T$258,MATCH(MOD(INDEX(Capacity!$V$3:$W$258,MATCH(INDEX($J89:$FE89,1,$FJ89),Capacity!$V$3:$V$258,0),2)+JG$9,255),Capacity!$S$3:$S$258,0),2)))</f>
        <v/>
      </c>
      <c r="JH90" t="str">
        <f>IF(JH89="","",IF($FI89="Y",0,INDEX(Capacity!$S$3:$T$258,MATCH(MOD(INDEX(Capacity!$V$3:$W$258,MATCH(INDEX($J89:$FE89,1,$FJ89),Capacity!$V$3:$V$258,0),2)+JH$9,255),Capacity!$S$3:$S$258,0),2)))</f>
        <v/>
      </c>
      <c r="JI90" t="str">
        <f>IF(JI89="","",IF($FI89="Y",0,INDEX(Capacity!$S$3:$T$258,MATCH(MOD(INDEX(Capacity!$V$3:$W$258,MATCH(INDEX($J89:$FE89,1,$FJ89),Capacity!$V$3:$V$258,0),2)+JI$9,255),Capacity!$S$3:$S$258,0),2)))</f>
        <v/>
      </c>
      <c r="JJ90" t="str">
        <f>IF(JJ89="","",IF($FI89="Y",0,INDEX(Capacity!$S$3:$T$258,MATCH(MOD(INDEX(Capacity!$V$3:$W$258,MATCH(INDEX($J89:$FE89,1,$FJ89),Capacity!$V$3:$V$258,0),2)+JJ$9,255),Capacity!$S$3:$S$258,0),2)))</f>
        <v/>
      </c>
      <c r="JK90" t="str">
        <f>IF(JK89="","",IF($FI89="Y",0,INDEX(Capacity!$S$3:$T$258,MATCH(MOD(INDEX(Capacity!$V$3:$W$258,MATCH(INDEX($J89:$FE89,1,$FJ89),Capacity!$V$3:$V$258,0),2)+JK$9,255),Capacity!$S$3:$S$258,0),2)))</f>
        <v/>
      </c>
      <c r="JL90" t="str">
        <f>IF(JL89="","",IF($FI89="Y",0,INDEX(Capacity!$S$3:$T$258,MATCH(MOD(INDEX(Capacity!$V$3:$W$258,MATCH(INDEX($J89:$FE89,1,$FJ89),Capacity!$V$3:$V$258,0),2)+JL$9,255),Capacity!$S$3:$S$258,0),2)))</f>
        <v/>
      </c>
      <c r="JM90" t="str">
        <f>IF(JM89="","",IF($FI89="Y",0,INDEX(Capacity!$S$3:$T$258,MATCH(MOD(INDEX(Capacity!$V$3:$W$258,MATCH(INDEX($J89:$FE89,1,$FJ89),Capacity!$V$3:$V$258,0),2)+JM$9,255),Capacity!$S$3:$S$258,0),2)))</f>
        <v/>
      </c>
      <c r="JN90" t="str">
        <f>IF(JN89="","",IF($FI89="Y",0,INDEX(Capacity!$S$3:$T$258,MATCH(MOD(INDEX(Capacity!$V$3:$W$258,MATCH(INDEX($J89:$FE89,1,$FJ89),Capacity!$V$3:$V$258,0),2)+JN$9,255),Capacity!$S$3:$S$258,0),2)))</f>
        <v/>
      </c>
      <c r="JO90" t="str">
        <f>IF(JO89="","",IF($FI89="Y",0,INDEX(Capacity!$S$3:$T$258,MATCH(MOD(INDEX(Capacity!$V$3:$W$258,MATCH(INDEX($J89:$FE89,1,$FJ89),Capacity!$V$3:$V$258,0),2)+JO$9,255),Capacity!$S$3:$S$258,0),2)))</f>
        <v/>
      </c>
      <c r="JP90" t="str">
        <f>IF(JP89="","",IF($FI89="Y",0,INDEX(Capacity!$S$3:$T$258,MATCH(MOD(INDEX(Capacity!$V$3:$W$258,MATCH(INDEX($J89:$FE89,1,$FJ89),Capacity!$V$3:$V$258,0),2)+JP$9,255),Capacity!$S$3:$S$258,0),2)))</f>
        <v/>
      </c>
      <c r="JQ90" t="str">
        <f>IF(JQ89="","",IF($FI89="Y",0,INDEX(Capacity!$S$3:$T$258,MATCH(MOD(INDEX(Capacity!$V$3:$W$258,MATCH(INDEX($J89:$FE89,1,$FJ89),Capacity!$V$3:$V$258,0),2)+JQ$9,255),Capacity!$S$3:$S$258,0),2)))</f>
        <v/>
      </c>
      <c r="JR90" t="str">
        <f>IF(JR89="","",IF($FI89="Y",0,INDEX(Capacity!$S$3:$T$258,MATCH(MOD(INDEX(Capacity!$V$3:$W$258,MATCH(INDEX($J89:$FE89,1,$FJ89),Capacity!$V$3:$V$258,0),2)+JR$9,255),Capacity!$S$3:$S$258,0),2)))</f>
        <v/>
      </c>
      <c r="JS90" t="str">
        <f>IF(JS89="","",IF($FI89="Y",0,INDEX(Capacity!$S$3:$T$258,MATCH(MOD(INDEX(Capacity!$V$3:$W$258,MATCH(INDEX($J89:$FE89,1,$FJ89),Capacity!$V$3:$V$258,0),2)+JS$9,255),Capacity!$S$3:$S$258,0),2)))</f>
        <v/>
      </c>
      <c r="JT90" t="str">
        <f>IF(JT89="","",IF($FI89="Y",0,INDEX(Capacity!$S$3:$T$258,MATCH(MOD(INDEX(Capacity!$V$3:$W$258,MATCH(INDEX($J89:$FE89,1,$FJ89),Capacity!$V$3:$V$258,0),2)+JT$9,255),Capacity!$S$3:$S$258,0),2)))</f>
        <v/>
      </c>
      <c r="JU90" t="str">
        <f>IF(JU89="","",IF($FI89="Y",0,INDEX(Capacity!$S$3:$T$258,MATCH(MOD(INDEX(Capacity!$V$3:$W$258,MATCH(INDEX($J89:$FE89,1,$FJ89),Capacity!$V$3:$V$258,0),2)+JU$9,255),Capacity!$S$3:$S$258,0),2)))</f>
        <v/>
      </c>
      <c r="JV90" t="str">
        <f>IF(JV89="","",IF($FI89="Y",0,INDEX(Capacity!$S$3:$T$258,MATCH(MOD(INDEX(Capacity!$V$3:$W$258,MATCH(INDEX($J89:$FE89,1,$FJ89),Capacity!$V$3:$V$258,0),2)+JV$9,255),Capacity!$S$3:$S$258,0),2)))</f>
        <v/>
      </c>
      <c r="JW90" t="str">
        <f>IF(JW89="","",IF($FI89="Y",0,INDEX(Capacity!$S$3:$T$258,MATCH(MOD(INDEX(Capacity!$V$3:$W$258,MATCH(INDEX($J89:$FE89,1,$FJ89),Capacity!$V$3:$V$258,0),2)+JW$9,255),Capacity!$S$3:$S$258,0),2)))</f>
        <v/>
      </c>
      <c r="JX90" t="str">
        <f>IF(JX89="","",IF($FI89="Y",0,INDEX(Capacity!$S$3:$T$258,MATCH(MOD(INDEX(Capacity!$V$3:$W$258,MATCH(INDEX($J89:$FE89,1,$FJ89),Capacity!$V$3:$V$258,0),2)+JX$9,255),Capacity!$S$3:$S$258,0),2)))</f>
        <v/>
      </c>
      <c r="JY90" t="str">
        <f>IF(JY89="","",IF($FI89="Y",0,INDEX(Capacity!$S$3:$T$258,MATCH(MOD(INDEX(Capacity!$V$3:$W$258,MATCH(INDEX($J89:$FE89,1,$FJ89),Capacity!$V$3:$V$258,0),2)+JY$9,255),Capacity!$S$3:$S$258,0),2)))</f>
        <v/>
      </c>
      <c r="JZ90" t="str">
        <f>IF(JZ89="","",IF($FI89="Y",0,INDEX(Capacity!$S$3:$T$258,MATCH(MOD(INDEX(Capacity!$V$3:$W$258,MATCH(INDEX($J89:$FE89,1,$FJ89),Capacity!$V$3:$V$258,0),2)+JZ$9,255),Capacity!$S$3:$S$258,0),2)))</f>
        <v/>
      </c>
      <c r="KA90" t="str">
        <f>IF(KA89="","",IF($FI89="Y",0,INDEX(Capacity!$S$3:$T$258,MATCH(MOD(INDEX(Capacity!$V$3:$W$258,MATCH(INDEX($J89:$FE89,1,$FJ89),Capacity!$V$3:$V$258,0),2)+KA$9,255),Capacity!$S$3:$S$258,0),2)))</f>
        <v/>
      </c>
      <c r="KB90" t="str">
        <f>IF(KB89="","",IF($FI89="Y",0,INDEX(Capacity!$S$3:$T$258,MATCH(MOD(INDEX(Capacity!$V$3:$W$258,MATCH(INDEX($J89:$FE89,1,$FJ89),Capacity!$V$3:$V$258,0),2)+KB$9,255),Capacity!$S$3:$S$258,0),2)))</f>
        <v/>
      </c>
      <c r="KC90" t="str">
        <f>IF(KC89="","",IF($FI89="Y",0,INDEX(Capacity!$S$3:$T$258,MATCH(MOD(INDEX(Capacity!$V$3:$W$258,MATCH(INDEX($J89:$FE89,1,$FJ89),Capacity!$V$3:$V$258,0),2)+KC$9,255),Capacity!$S$3:$S$258,0),2)))</f>
        <v/>
      </c>
      <c r="KD90" t="str">
        <f>IF(KD89="","",IF($FI89="Y",0,INDEX(Capacity!$S$3:$T$258,MATCH(MOD(INDEX(Capacity!$V$3:$W$258,MATCH(INDEX($J89:$FE89,1,$FJ89),Capacity!$V$3:$V$258,0),2)+KD$9,255),Capacity!$S$3:$S$258,0),2)))</f>
        <v/>
      </c>
      <c r="KE90" t="str">
        <f>IF(KE89="","",IF($FI89="Y",0,INDEX(Capacity!$S$3:$T$258,MATCH(MOD(INDEX(Capacity!$V$3:$W$258,MATCH(INDEX($J89:$FE89,1,$FJ89),Capacity!$V$3:$V$258,0),2)+KE$9,255),Capacity!$S$3:$S$258,0),2)))</f>
        <v/>
      </c>
      <c r="KF90" t="str">
        <f>IF(KF89="","",IF($FI89="Y",0,INDEX(Capacity!$S$3:$T$258,MATCH(MOD(INDEX(Capacity!$V$3:$W$258,MATCH(INDEX($J89:$FE89,1,$FJ89),Capacity!$V$3:$V$258,0),2)+KF$9,255),Capacity!$S$3:$S$258,0),2)))</f>
        <v/>
      </c>
      <c r="KG90" t="str">
        <f>IF(KG89="","",IF($FI89="Y",0,INDEX(Capacity!$S$3:$T$258,MATCH(MOD(INDEX(Capacity!$V$3:$W$258,MATCH(INDEX($J89:$FE89,1,$FJ89),Capacity!$V$3:$V$258,0),2)+KG$9,255),Capacity!$S$3:$S$258,0),2)))</f>
        <v/>
      </c>
      <c r="KH90" t="str">
        <f>IF(KH89="","",IF($FI89="Y",0,INDEX(Capacity!$S$3:$T$258,MATCH(MOD(INDEX(Capacity!$V$3:$W$258,MATCH(INDEX($J89:$FE89,1,$FJ89),Capacity!$V$3:$V$258,0),2)+KH$9,255),Capacity!$S$3:$S$258,0),2)))</f>
        <v/>
      </c>
      <c r="KI90" t="str">
        <f>IF(KI89="","",IF($FI89="Y",0,INDEX(Capacity!$S$3:$T$258,MATCH(MOD(INDEX(Capacity!$V$3:$W$258,MATCH(INDEX($J89:$FE89,1,$FJ89),Capacity!$V$3:$V$258,0),2)+KI$9,255),Capacity!$S$3:$S$258,0),2)))</f>
        <v/>
      </c>
      <c r="KJ90" t="str">
        <f>IF(KJ89="","",IF($FI89="Y",0,INDEX(Capacity!$S$3:$T$258,MATCH(MOD(INDEX(Capacity!$V$3:$W$258,MATCH(INDEX($J89:$FE89,1,$FJ89),Capacity!$V$3:$V$258,0),2)+KJ$9,255),Capacity!$S$3:$S$258,0),2)))</f>
        <v/>
      </c>
      <c r="KK90" t="str">
        <f>IF(KK89="","",IF($FI89="Y",0,INDEX(Capacity!$S$3:$T$258,MATCH(MOD(INDEX(Capacity!$V$3:$W$258,MATCH(INDEX($J89:$FE89,1,$FJ89),Capacity!$V$3:$V$258,0),2)+KK$9,255),Capacity!$S$3:$S$258,0),2)))</f>
        <v/>
      </c>
      <c r="KL90" t="str">
        <f>IF(KL89="","",IF($FI89="Y",0,INDEX(Capacity!$S$3:$T$258,MATCH(MOD(INDEX(Capacity!$V$3:$W$258,MATCH(INDEX($J89:$FE89,1,$FJ89),Capacity!$V$3:$V$258,0),2)+KL$9,255),Capacity!$S$3:$S$258,0),2)))</f>
        <v/>
      </c>
      <c r="KM90" t="str">
        <f>IF(KM89="","",IF($FI89="Y",0,INDEX(Capacity!$S$3:$T$258,MATCH(MOD(INDEX(Capacity!$V$3:$W$258,MATCH(INDEX($J89:$FE89,1,$FJ89),Capacity!$V$3:$V$258,0),2)+KM$9,255),Capacity!$S$3:$S$258,0),2)))</f>
        <v/>
      </c>
      <c r="KN90" t="str">
        <f>IF(KN89="","",IF($FI89="Y",0,INDEX(Capacity!$S$3:$T$258,MATCH(MOD(INDEX(Capacity!$V$3:$W$258,MATCH(INDEX($J89:$FE89,1,$FJ89),Capacity!$V$3:$V$258,0),2)+KN$9,255),Capacity!$S$3:$S$258,0),2)))</f>
        <v/>
      </c>
      <c r="KO90" t="str">
        <f>IF(KO89="","",IF($FI89="Y",0,INDEX(Capacity!$S$3:$T$258,MATCH(MOD(INDEX(Capacity!$V$3:$W$258,MATCH(INDEX($J89:$FE89,1,$FJ89),Capacity!$V$3:$V$258,0),2)+KO$9,255),Capacity!$S$3:$S$258,0),2)))</f>
        <v/>
      </c>
      <c r="KP90" t="str">
        <f>IF(KP89="","",IF($FI89="Y",0,INDEX(Capacity!$S$3:$T$258,MATCH(MOD(INDEX(Capacity!$V$3:$W$258,MATCH(INDEX($J89:$FE89,1,$FJ89),Capacity!$V$3:$V$258,0),2)+KP$9,255),Capacity!$S$3:$S$258,0),2)))</f>
        <v/>
      </c>
      <c r="KQ90" t="str">
        <f>IF(KQ89="","",IF($FI89="Y",0,INDEX(Capacity!$S$3:$T$258,MATCH(MOD(INDEX(Capacity!$V$3:$W$258,MATCH(INDEX($J89:$FE89,1,$FJ89),Capacity!$V$3:$V$258,0),2)+KQ$9,255),Capacity!$S$3:$S$258,0),2)))</f>
        <v/>
      </c>
      <c r="KR90" t="str">
        <f>IF(KR89="","",IF($FI89="Y",0,INDEX(Capacity!$S$3:$T$258,MATCH(MOD(INDEX(Capacity!$V$3:$W$258,MATCH(INDEX($J89:$FE89,1,$FJ89),Capacity!$V$3:$V$258,0),2)+KR$9,255),Capacity!$S$3:$S$258,0),2)))</f>
        <v/>
      </c>
      <c r="KS90" t="str">
        <f>IF(KS89="","",IF($FI89="Y",0,INDEX(Capacity!$S$3:$T$258,MATCH(MOD(INDEX(Capacity!$V$3:$W$258,MATCH(INDEX($J89:$FE89,1,$FJ89),Capacity!$V$3:$V$258,0),2)+KS$9,255),Capacity!$S$3:$S$258,0),2)))</f>
        <v/>
      </c>
      <c r="KT90" t="str">
        <f>IF(KT89="","",IF($FI89="Y",0,INDEX(Capacity!$S$3:$T$258,MATCH(MOD(INDEX(Capacity!$V$3:$W$258,MATCH(INDEX($J89:$FE89,1,$FJ89),Capacity!$V$3:$V$258,0),2)+KT$9,255),Capacity!$S$3:$S$258,0),2)))</f>
        <v/>
      </c>
      <c r="KU90" t="str">
        <f>IF(KU89="","",IF($FI89="Y",0,INDEX(Capacity!$S$3:$T$258,MATCH(MOD(INDEX(Capacity!$V$3:$W$258,MATCH(INDEX($J89:$FE89,1,$FJ89),Capacity!$V$3:$V$258,0),2)+KU$9,255),Capacity!$S$3:$S$258,0),2)))</f>
        <v/>
      </c>
      <c r="KV90" t="str">
        <f>IF(KV89="","",IF($FI89="Y",0,INDEX(Capacity!$S$3:$T$258,MATCH(MOD(INDEX(Capacity!$V$3:$W$258,MATCH(INDEX($J89:$FE89,1,$FJ89),Capacity!$V$3:$V$258,0),2)+KV$9,255),Capacity!$S$3:$S$258,0),2)))</f>
        <v/>
      </c>
      <c r="KW90" t="str">
        <f>IF(KW89="","",IF($FI89="Y",0,INDEX(Capacity!$S$3:$T$258,MATCH(MOD(INDEX(Capacity!$V$3:$W$258,MATCH(INDEX($J89:$FE89,1,$FJ89),Capacity!$V$3:$V$258,0),2)+KW$9,255),Capacity!$S$3:$S$258,0),2)))</f>
        <v/>
      </c>
      <c r="KX90" t="str">
        <f>IF(KX89="","",IF($FI89="Y",0,INDEX(Capacity!$S$3:$T$258,MATCH(MOD(INDEX(Capacity!$V$3:$W$258,MATCH(INDEX($J89:$FE89,1,$FJ89),Capacity!$V$3:$V$258,0),2)+KX$9,255),Capacity!$S$3:$S$258,0),2)))</f>
        <v/>
      </c>
      <c r="KY90" t="str">
        <f>IF(KY89="","",IF($FI89="Y",0,INDEX(Capacity!$S$3:$T$258,MATCH(MOD(INDEX(Capacity!$V$3:$W$258,MATCH(INDEX($J89:$FE89,1,$FJ89),Capacity!$V$3:$V$258,0),2)+KY$9,255),Capacity!$S$3:$S$258,0),2)))</f>
        <v/>
      </c>
      <c r="KZ90" t="str">
        <f>IF(KZ89="","",IF($FI89="Y",0,INDEX(Capacity!$S$3:$T$258,MATCH(MOD(INDEX(Capacity!$V$3:$W$258,MATCH(INDEX($J89:$FE89,1,$FJ89),Capacity!$V$3:$V$258,0),2)+KZ$9,255),Capacity!$S$3:$S$258,0),2)))</f>
        <v/>
      </c>
      <c r="LA90" t="str">
        <f>IF(LA89="","",IF($FI89="Y",0,INDEX(Capacity!$S$3:$T$258,MATCH(MOD(INDEX(Capacity!$V$3:$W$258,MATCH(INDEX($J89:$FE89,1,$FJ89),Capacity!$V$3:$V$258,0),2)+LA$9,255),Capacity!$S$3:$S$258,0),2)))</f>
        <v/>
      </c>
      <c r="LB90" t="str">
        <f>IF(LB89="","",IF($FI89="Y",0,INDEX(Capacity!$S$3:$T$258,MATCH(MOD(INDEX(Capacity!$V$3:$W$258,MATCH(INDEX($J89:$FE89,1,$FJ89),Capacity!$V$3:$V$258,0),2)+LB$9,255),Capacity!$S$3:$S$258,0),2)))</f>
        <v/>
      </c>
      <c r="LC90" t="str">
        <f>IF(LC89="","",IF($FI89="Y",0,INDEX(Capacity!$S$3:$T$258,MATCH(MOD(INDEX(Capacity!$V$3:$W$258,MATCH(INDEX($J89:$FE89,1,$FJ89),Capacity!$V$3:$V$258,0),2)+LC$9,255),Capacity!$S$3:$S$258,0),2)))</f>
        <v/>
      </c>
      <c r="LD90" t="str">
        <f>IF(LD89="","",IF($FI89="Y",0,INDEX(Capacity!$S$3:$T$258,MATCH(MOD(INDEX(Capacity!$V$3:$W$258,MATCH(INDEX($J89:$FE89,1,$FJ89),Capacity!$V$3:$V$258,0),2)+LD$9,255),Capacity!$S$3:$S$258,0),2)))</f>
        <v/>
      </c>
      <c r="LE90" t="str">
        <f>IF(LE89="","",IF($FI89="Y",0,INDEX(Capacity!$S$3:$T$258,MATCH(MOD(INDEX(Capacity!$V$3:$W$258,MATCH(INDEX($J89:$FE89,1,$FJ89),Capacity!$V$3:$V$258,0),2)+LE$9,255),Capacity!$S$3:$S$258,0),2)))</f>
        <v/>
      </c>
      <c r="LF90" t="str">
        <f>IF(LF89="","",IF($FI89="Y",0,INDEX(Capacity!$S$3:$T$258,MATCH(MOD(INDEX(Capacity!$V$3:$W$258,MATCH(INDEX($J89:$FE89,1,$FJ89),Capacity!$V$3:$V$258,0),2)+LF$9,255),Capacity!$S$3:$S$258,0),2)))</f>
        <v/>
      </c>
      <c r="LG90" t="str">
        <f>IF(LG89="","",IF($FI89="Y",0,INDEX(Capacity!$S$3:$T$258,MATCH(MOD(INDEX(Capacity!$V$3:$W$258,MATCH(INDEX($J89:$FE89,1,$FJ89),Capacity!$V$3:$V$258,0),2)+LG$9,255),Capacity!$S$3:$S$258,0),2)))</f>
        <v/>
      </c>
      <c r="LH90" t="str">
        <f>IF(LH89="","",IF($FI89="Y",0,INDEX(Capacity!$S$3:$T$258,MATCH(MOD(INDEX(Capacity!$V$3:$W$258,MATCH(INDEX($J89:$FE89,1,$FJ89),Capacity!$V$3:$V$258,0),2)+LH$9,255),Capacity!$S$3:$S$258,0),2)))</f>
        <v/>
      </c>
    </row>
    <row r="91" spans="9:320" x14ac:dyDescent="0.25">
      <c r="I91" s="7">
        <f t="shared" si="79"/>
        <v>82</v>
      </c>
      <c r="J91" t="str">
        <f t="shared" si="86"/>
        <v/>
      </c>
      <c r="K91" t="str">
        <f t="shared" si="86"/>
        <v/>
      </c>
      <c r="L91" t="str">
        <f t="shared" si="86"/>
        <v/>
      </c>
      <c r="M91" t="str">
        <f t="shared" si="86"/>
        <v/>
      </c>
      <c r="N91" t="str">
        <f t="shared" si="86"/>
        <v/>
      </c>
      <c r="O91" t="str">
        <f t="shared" si="86"/>
        <v/>
      </c>
      <c r="P91" t="str">
        <f t="shared" si="86"/>
        <v/>
      </c>
      <c r="Q91" t="str">
        <f t="shared" si="86"/>
        <v/>
      </c>
      <c r="R91" t="str">
        <f t="shared" si="86"/>
        <v/>
      </c>
      <c r="S91" t="str">
        <f t="shared" si="86"/>
        <v/>
      </c>
      <c r="T91" t="str">
        <f t="shared" si="86"/>
        <v/>
      </c>
      <c r="U91" t="str">
        <f t="shared" si="86"/>
        <v/>
      </c>
      <c r="V91" t="str">
        <f t="shared" si="86"/>
        <v/>
      </c>
      <c r="W91" t="str">
        <f t="shared" si="86"/>
        <v/>
      </c>
      <c r="X91" t="str">
        <f t="shared" si="86"/>
        <v/>
      </c>
      <c r="Y91" t="str">
        <f t="shared" si="85"/>
        <v/>
      </c>
      <c r="Z91" t="str">
        <f t="shared" si="85"/>
        <v/>
      </c>
      <c r="AA91" t="str">
        <f t="shared" si="85"/>
        <v/>
      </c>
      <c r="AB91" t="str">
        <f t="shared" si="85"/>
        <v/>
      </c>
      <c r="AC91" t="str">
        <f t="shared" si="85"/>
        <v/>
      </c>
      <c r="AD91" t="str">
        <f t="shared" si="85"/>
        <v/>
      </c>
      <c r="AE91" t="str">
        <f t="shared" si="85"/>
        <v/>
      </c>
      <c r="AF91" t="str">
        <f t="shared" si="85"/>
        <v/>
      </c>
      <c r="AG91" t="str">
        <f t="shared" si="85"/>
        <v/>
      </c>
      <c r="AH91" t="str">
        <f t="shared" si="85"/>
        <v/>
      </c>
      <c r="AI91" t="str">
        <f t="shared" si="85"/>
        <v/>
      </c>
      <c r="AJ91" t="str">
        <f t="shared" si="85"/>
        <v/>
      </c>
      <c r="AK91" t="str">
        <f t="shared" si="85"/>
        <v/>
      </c>
      <c r="AL91" t="str">
        <f t="shared" si="85"/>
        <v/>
      </c>
      <c r="AM91" t="str">
        <f t="shared" si="85"/>
        <v/>
      </c>
      <c r="AN91" t="str">
        <f t="shared" si="85"/>
        <v/>
      </c>
      <c r="AO91" t="str">
        <f t="shared" si="85"/>
        <v/>
      </c>
      <c r="AP91" t="str">
        <f t="shared" si="88"/>
        <v/>
      </c>
      <c r="AQ91" t="str">
        <f t="shared" si="88"/>
        <v/>
      </c>
      <c r="AR91" t="str">
        <f t="shared" si="88"/>
        <v/>
      </c>
      <c r="AS91" t="str">
        <f t="shared" si="88"/>
        <v/>
      </c>
      <c r="AT91" t="str">
        <f t="shared" si="88"/>
        <v/>
      </c>
      <c r="AU91" t="str">
        <f t="shared" si="88"/>
        <v/>
      </c>
      <c r="AV91" t="str">
        <f t="shared" si="88"/>
        <v/>
      </c>
      <c r="AW91" t="str">
        <f t="shared" si="88"/>
        <v/>
      </c>
      <c r="AX91" t="str">
        <f t="shared" si="88"/>
        <v/>
      </c>
      <c r="AY91" t="str">
        <f t="shared" si="88"/>
        <v/>
      </c>
      <c r="AZ91" t="str">
        <f t="shared" si="88"/>
        <v/>
      </c>
      <c r="BA91" t="str">
        <f t="shared" si="88"/>
        <v/>
      </c>
      <c r="BB91" t="str">
        <f t="shared" si="88"/>
        <v/>
      </c>
      <c r="BC91" t="str">
        <f t="shared" si="88"/>
        <v/>
      </c>
      <c r="BD91" t="str">
        <f t="shared" si="88"/>
        <v/>
      </c>
      <c r="BE91" t="str">
        <f t="shared" si="88"/>
        <v/>
      </c>
      <c r="BF91" t="str">
        <f t="shared" si="81"/>
        <v/>
      </c>
      <c r="BG91" t="str">
        <f t="shared" si="81"/>
        <v/>
      </c>
      <c r="BH91" t="str">
        <f t="shared" si="81"/>
        <v/>
      </c>
      <c r="BI91" t="str">
        <f t="shared" si="81"/>
        <v/>
      </c>
      <c r="BJ91" t="str">
        <f t="shared" si="81"/>
        <v/>
      </c>
      <c r="BK91" t="str">
        <f t="shared" si="81"/>
        <v/>
      </c>
      <c r="BL91" t="str">
        <f t="shared" si="81"/>
        <v/>
      </c>
      <c r="BM91" t="str">
        <f t="shared" si="81"/>
        <v/>
      </c>
      <c r="BN91" t="str">
        <f t="shared" si="81"/>
        <v/>
      </c>
      <c r="BO91" t="str">
        <f t="shared" si="81"/>
        <v/>
      </c>
      <c r="BP91" t="str">
        <f t="shared" si="81"/>
        <v/>
      </c>
      <c r="BQ91" t="str">
        <f t="shared" si="81"/>
        <v/>
      </c>
      <c r="BR91" t="str">
        <f t="shared" si="81"/>
        <v/>
      </c>
      <c r="BS91" t="str">
        <f t="shared" si="81"/>
        <v/>
      </c>
      <c r="BT91" t="str">
        <f t="shared" si="81"/>
        <v/>
      </c>
      <c r="BU91" t="str">
        <f t="shared" si="81"/>
        <v/>
      </c>
      <c r="BV91" t="str">
        <f t="shared" si="90"/>
        <v/>
      </c>
      <c r="BW91" t="str">
        <f t="shared" si="90"/>
        <v/>
      </c>
      <c r="BX91" t="str">
        <f t="shared" si="90"/>
        <v/>
      </c>
      <c r="BY91" t="str">
        <f t="shared" si="90"/>
        <v/>
      </c>
      <c r="BZ91" t="str">
        <f t="shared" si="90"/>
        <v/>
      </c>
      <c r="CA91" t="str">
        <f t="shared" si="90"/>
        <v/>
      </c>
      <c r="CB91" t="str">
        <f t="shared" si="90"/>
        <v/>
      </c>
      <c r="CC91" t="str">
        <f t="shared" si="90"/>
        <v/>
      </c>
      <c r="CD91" t="str">
        <f t="shared" si="90"/>
        <v/>
      </c>
      <c r="CE91" t="str">
        <f t="shared" si="90"/>
        <v/>
      </c>
      <c r="CF91" t="str">
        <f t="shared" si="90"/>
        <v/>
      </c>
      <c r="CG91" t="str">
        <f t="shared" si="90"/>
        <v/>
      </c>
      <c r="CH91" t="str">
        <f t="shared" si="90"/>
        <v/>
      </c>
      <c r="CI91" t="str">
        <f t="shared" si="90"/>
        <v/>
      </c>
      <c r="CJ91" t="str">
        <f t="shared" si="90"/>
        <v/>
      </c>
      <c r="CK91" t="str">
        <f t="shared" si="83"/>
        <v/>
      </c>
      <c r="CL91" t="str">
        <f t="shared" si="82"/>
        <v/>
      </c>
      <c r="CM91">
        <f t="shared" si="82"/>
        <v>0</v>
      </c>
      <c r="CN91">
        <f t="shared" si="82"/>
        <v>170</v>
      </c>
      <c r="CO91">
        <f t="shared" si="82"/>
        <v>194</v>
      </c>
      <c r="CP91">
        <f t="shared" si="82"/>
        <v>153</v>
      </c>
      <c r="CQ91">
        <f t="shared" si="82"/>
        <v>198</v>
      </c>
      <c r="CR91">
        <f t="shared" si="82"/>
        <v>168</v>
      </c>
      <c r="CS91">
        <f t="shared" si="82"/>
        <v>62</v>
      </c>
      <c r="CT91">
        <f t="shared" si="82"/>
        <v>247</v>
      </c>
      <c r="CU91">
        <f t="shared" si="82"/>
        <v>231</v>
      </c>
      <c r="CV91">
        <f t="shared" si="82"/>
        <v>185</v>
      </c>
      <c r="CW91">
        <f t="shared" si="82"/>
        <v>20</v>
      </c>
      <c r="CX91">
        <f t="shared" si="82"/>
        <v>0</v>
      </c>
      <c r="CY91">
        <f t="shared" si="82"/>
        <v>0</v>
      </c>
      <c r="CZ91">
        <f t="shared" si="82"/>
        <v>0</v>
      </c>
      <c r="DA91">
        <f t="shared" si="82"/>
        <v>0</v>
      </c>
      <c r="DB91">
        <f t="shared" si="87"/>
        <v>0</v>
      </c>
      <c r="DC91">
        <f t="shared" si="87"/>
        <v>0</v>
      </c>
      <c r="DD91">
        <f t="shared" si="87"/>
        <v>0</v>
      </c>
      <c r="DE91">
        <f t="shared" si="87"/>
        <v>0</v>
      </c>
      <c r="DF91">
        <f t="shared" si="87"/>
        <v>0</v>
      </c>
      <c r="DG91">
        <f t="shared" si="87"/>
        <v>0</v>
      </c>
      <c r="DH91">
        <f t="shared" si="87"/>
        <v>0</v>
      </c>
      <c r="DI91">
        <f t="shared" si="87"/>
        <v>0</v>
      </c>
      <c r="DJ91">
        <f t="shared" si="87"/>
        <v>0</v>
      </c>
      <c r="DK91">
        <f t="shared" si="87"/>
        <v>0</v>
      </c>
      <c r="DL91">
        <f t="shared" si="87"/>
        <v>0</v>
      </c>
      <c r="DM91">
        <f t="shared" si="87"/>
        <v>0</v>
      </c>
      <c r="DN91">
        <f t="shared" si="87"/>
        <v>0</v>
      </c>
      <c r="DO91">
        <f t="shared" si="87"/>
        <v>0</v>
      </c>
      <c r="DP91">
        <f t="shared" si="87"/>
        <v>0</v>
      </c>
      <c r="DQ91">
        <f t="shared" si="84"/>
        <v>0</v>
      </c>
      <c r="DR91">
        <f t="shared" si="84"/>
        <v>0</v>
      </c>
      <c r="DS91">
        <f t="shared" si="84"/>
        <v>0</v>
      </c>
      <c r="DT91">
        <f t="shared" si="84"/>
        <v>0</v>
      </c>
      <c r="DU91">
        <f t="shared" si="84"/>
        <v>0</v>
      </c>
      <c r="DV91">
        <f t="shared" si="84"/>
        <v>0</v>
      </c>
      <c r="DW91">
        <f t="shared" si="84"/>
        <v>0</v>
      </c>
      <c r="DX91">
        <f t="shared" si="84"/>
        <v>0</v>
      </c>
      <c r="DY91">
        <f t="shared" si="84"/>
        <v>0</v>
      </c>
      <c r="DZ91">
        <f t="shared" si="84"/>
        <v>0</v>
      </c>
      <c r="EA91">
        <f t="shared" si="84"/>
        <v>0</v>
      </c>
      <c r="EB91">
        <f t="shared" si="84"/>
        <v>0</v>
      </c>
      <c r="EC91">
        <f t="shared" si="84"/>
        <v>0</v>
      </c>
      <c r="ED91">
        <f t="shared" si="84"/>
        <v>0</v>
      </c>
      <c r="EE91">
        <f t="shared" si="84"/>
        <v>0</v>
      </c>
      <c r="EF91">
        <f t="shared" si="84"/>
        <v>0</v>
      </c>
      <c r="EG91">
        <f t="shared" si="91"/>
        <v>0</v>
      </c>
      <c r="EH91">
        <f t="shared" si="91"/>
        <v>0</v>
      </c>
      <c r="EI91">
        <f t="shared" si="91"/>
        <v>0</v>
      </c>
      <c r="EJ91">
        <f t="shared" si="89"/>
        <v>0</v>
      </c>
      <c r="EK91">
        <f t="shared" si="89"/>
        <v>0</v>
      </c>
      <c r="EL91">
        <f t="shared" si="89"/>
        <v>0</v>
      </c>
      <c r="EM91">
        <f t="shared" si="89"/>
        <v>0</v>
      </c>
      <c r="EN91">
        <f t="shared" si="89"/>
        <v>0</v>
      </c>
      <c r="EO91">
        <f t="shared" si="89"/>
        <v>0</v>
      </c>
      <c r="EP91">
        <f t="shared" si="89"/>
        <v>0</v>
      </c>
      <c r="EQ91">
        <f t="shared" si="89"/>
        <v>0</v>
      </c>
      <c r="ER91">
        <f t="shared" si="89"/>
        <v>0</v>
      </c>
      <c r="ES91">
        <f t="shared" si="89"/>
        <v>0</v>
      </c>
      <c r="ET91">
        <f t="shared" si="89"/>
        <v>0</v>
      </c>
      <c r="EU91">
        <f t="shared" si="89"/>
        <v>0</v>
      </c>
      <c r="EV91">
        <f t="shared" si="89"/>
        <v>0</v>
      </c>
      <c r="EW91">
        <f t="shared" si="89"/>
        <v>0</v>
      </c>
      <c r="EX91">
        <f t="shared" si="89"/>
        <v>0</v>
      </c>
      <c r="EY91">
        <f t="shared" si="89"/>
        <v>0</v>
      </c>
      <c r="EZ91">
        <f t="shared" si="89"/>
        <v>0</v>
      </c>
      <c r="FA91">
        <f t="shared" si="89"/>
        <v>0</v>
      </c>
      <c r="FB91">
        <f t="shared" si="89"/>
        <v>0</v>
      </c>
      <c r="FC91">
        <f t="shared" si="89"/>
        <v>0</v>
      </c>
      <c r="FD91">
        <f t="shared" si="89"/>
        <v>0</v>
      </c>
      <c r="FE91">
        <f t="shared" si="89"/>
        <v>0</v>
      </c>
      <c r="FG91" s="48" t="str">
        <f t="shared" si="80"/>
        <v/>
      </c>
      <c r="FI91" s="1" t="str">
        <f t="shared" si="77"/>
        <v/>
      </c>
      <c r="FJ91">
        <f t="shared" si="78"/>
        <v>83</v>
      </c>
      <c r="FK91">
        <f>FM8-FJ90+1</f>
        <v>-38</v>
      </c>
      <c r="FM91">
        <f>IF(FM90="","",IF($FI90="Y",0,INDEX(Capacity!$S$3:$T$258,MATCH(MOD(INDEX(Capacity!$V$3:$W$258,MATCH(INDEX($J90:$FE90,1,$FJ90),Capacity!$V$3:$V$258,0),2)+FM$9,255),Capacity!$S$3:$S$258,0),2)))</f>
        <v>128</v>
      </c>
      <c r="FN91">
        <f>IF(FN90="","",IF($FI90="Y",0,INDEX(Capacity!$S$3:$T$258,MATCH(MOD(INDEX(Capacity!$V$3:$W$258,MATCH(INDEX($J90:$FE90,1,$FJ90),Capacity!$V$3:$V$258,0),2)+FN$9,255),Capacity!$S$3:$S$258,0),2)))</f>
        <v>8</v>
      </c>
      <c r="FO91">
        <f>IF(FO90="","",IF($FI90="Y",0,INDEX(Capacity!$S$3:$T$258,MATCH(MOD(INDEX(Capacity!$V$3:$W$258,MATCH(INDEX($J90:$FE90,1,$FJ90),Capacity!$V$3:$V$258,0),2)+FO$9,255),Capacity!$S$3:$S$258,0),2)))</f>
        <v>137</v>
      </c>
      <c r="FP91">
        <f>IF(FP90="","",IF($FI90="Y",0,INDEX(Capacity!$S$3:$T$258,MATCH(MOD(INDEX(Capacity!$V$3:$W$258,MATCH(INDEX($J90:$FE90,1,$FJ90),Capacity!$V$3:$V$258,0),2)+FP$9,255),Capacity!$S$3:$S$258,0),2)))</f>
        <v>40</v>
      </c>
      <c r="FQ91">
        <f>IF(FQ90="","",IF($FI90="Y",0,INDEX(Capacity!$S$3:$T$258,MATCH(MOD(INDEX(Capacity!$V$3:$W$258,MATCH(INDEX($J90:$FE90,1,$FJ90),Capacity!$V$3:$V$258,0),2)+FQ$9,255),Capacity!$S$3:$S$258,0),2)))</f>
        <v>153</v>
      </c>
      <c r="FR91">
        <f>IF(FR90="","",IF($FI90="Y",0,INDEX(Capacity!$S$3:$T$258,MATCH(MOD(INDEX(Capacity!$V$3:$W$258,MATCH(INDEX($J90:$FE90,1,$FJ90),Capacity!$V$3:$V$258,0),2)+FR$9,255),Capacity!$S$3:$S$258,0),2)))</f>
        <v>51</v>
      </c>
      <c r="FS91">
        <f>IF(FS90="","",IF($FI90="Y",0,INDEX(Capacity!$S$3:$T$258,MATCH(MOD(INDEX(Capacity!$V$3:$W$258,MATCH(INDEX($J90:$FE90,1,$FJ90),Capacity!$V$3:$V$258,0),2)+FS$9,255),Capacity!$S$3:$S$258,0),2)))</f>
        <v>60</v>
      </c>
      <c r="FT91">
        <f>IF(FT90="","",IF($FI90="Y",0,INDEX(Capacity!$S$3:$T$258,MATCH(MOD(INDEX(Capacity!$V$3:$W$258,MATCH(INDEX($J90:$FE90,1,$FJ90),Capacity!$V$3:$V$258,0),2)+FT$9,255),Capacity!$S$3:$S$258,0),2)))</f>
        <v>188</v>
      </c>
      <c r="FU91">
        <f>IF(FU90="","",IF($FI90="Y",0,INDEX(Capacity!$S$3:$T$258,MATCH(MOD(INDEX(Capacity!$V$3:$W$258,MATCH(INDEX($J90:$FE90,1,$FJ90),Capacity!$V$3:$V$258,0),2)+FU$9,255),Capacity!$S$3:$S$258,0),2)))</f>
        <v>34</v>
      </c>
      <c r="FV91">
        <f>IF(FV90="","",IF($FI90="Y",0,INDEX(Capacity!$S$3:$T$258,MATCH(MOD(INDEX(Capacity!$V$3:$W$258,MATCH(INDEX($J90:$FE90,1,$FJ90),Capacity!$V$3:$V$258,0),2)+FV$9,255),Capacity!$S$3:$S$258,0),2)))</f>
        <v>53</v>
      </c>
      <c r="FW91">
        <f>IF(FW90="","",IF($FI90="Y",0,INDEX(Capacity!$S$3:$T$258,MATCH(MOD(INDEX(Capacity!$V$3:$W$258,MATCH(INDEX($J90:$FE90,1,$FJ90),Capacity!$V$3:$V$258,0),2)+FW$9,255),Capacity!$S$3:$S$258,0),2)))</f>
        <v>20</v>
      </c>
      <c r="FX91" t="str">
        <f>IF(FX90="","",IF($FI90="Y",0,INDEX(Capacity!$S$3:$T$258,MATCH(MOD(INDEX(Capacity!$V$3:$W$258,MATCH(INDEX($J90:$FE90,1,$FJ90),Capacity!$V$3:$V$258,0),2)+FX$9,255),Capacity!$S$3:$S$258,0),2)))</f>
        <v/>
      </c>
      <c r="FY91" t="str">
        <f>IF(FY90="","",IF($FI90="Y",0,INDEX(Capacity!$S$3:$T$258,MATCH(MOD(INDEX(Capacity!$V$3:$W$258,MATCH(INDEX($J90:$FE90,1,$FJ90),Capacity!$V$3:$V$258,0),2)+FY$9,255),Capacity!$S$3:$S$258,0),2)))</f>
        <v/>
      </c>
      <c r="FZ91" t="str">
        <f>IF(FZ90="","",IF($FI90="Y",0,INDEX(Capacity!$S$3:$T$258,MATCH(MOD(INDEX(Capacity!$V$3:$W$258,MATCH(INDEX($J90:$FE90,1,$FJ90),Capacity!$V$3:$V$258,0),2)+FZ$9,255),Capacity!$S$3:$S$258,0),2)))</f>
        <v/>
      </c>
      <c r="GA91" t="str">
        <f>IF(GA90="","",IF($FI90="Y",0,INDEX(Capacity!$S$3:$T$258,MATCH(MOD(INDEX(Capacity!$V$3:$W$258,MATCH(INDEX($J90:$FE90,1,$FJ90),Capacity!$V$3:$V$258,0),2)+GA$9,255),Capacity!$S$3:$S$258,0),2)))</f>
        <v/>
      </c>
      <c r="GB91" t="str">
        <f>IF(GB90="","",IF($FI90="Y",0,INDEX(Capacity!$S$3:$T$258,MATCH(MOD(INDEX(Capacity!$V$3:$W$258,MATCH(INDEX($J90:$FE90,1,$FJ90),Capacity!$V$3:$V$258,0),2)+GB$9,255),Capacity!$S$3:$S$258,0),2)))</f>
        <v/>
      </c>
      <c r="GC91" t="str">
        <f>IF(GC90="","",IF($FI90="Y",0,INDEX(Capacity!$S$3:$T$258,MATCH(MOD(INDEX(Capacity!$V$3:$W$258,MATCH(INDEX($J90:$FE90,1,$FJ90),Capacity!$V$3:$V$258,0),2)+GC$9,255),Capacity!$S$3:$S$258,0),2)))</f>
        <v/>
      </c>
      <c r="GD91" t="str">
        <f>IF(GD90="","",IF($FI90="Y",0,INDEX(Capacity!$S$3:$T$258,MATCH(MOD(INDEX(Capacity!$V$3:$W$258,MATCH(INDEX($J90:$FE90,1,$FJ90),Capacity!$V$3:$V$258,0),2)+GD$9,255),Capacity!$S$3:$S$258,0),2)))</f>
        <v/>
      </c>
      <c r="GE91" t="str">
        <f>IF(GE90="","",IF($FI90="Y",0,INDEX(Capacity!$S$3:$T$258,MATCH(MOD(INDEX(Capacity!$V$3:$W$258,MATCH(INDEX($J90:$FE90,1,$FJ90),Capacity!$V$3:$V$258,0),2)+GE$9,255),Capacity!$S$3:$S$258,0),2)))</f>
        <v/>
      </c>
      <c r="GF91" t="str">
        <f>IF(GF90="","",IF($FI90="Y",0,INDEX(Capacity!$S$3:$T$258,MATCH(MOD(INDEX(Capacity!$V$3:$W$258,MATCH(INDEX($J90:$FE90,1,$FJ90),Capacity!$V$3:$V$258,0),2)+GF$9,255),Capacity!$S$3:$S$258,0),2)))</f>
        <v/>
      </c>
      <c r="GG91" t="str">
        <f>IF(GG90="","",IF($FI90="Y",0,INDEX(Capacity!$S$3:$T$258,MATCH(MOD(INDEX(Capacity!$V$3:$W$258,MATCH(INDEX($J90:$FE90,1,$FJ90),Capacity!$V$3:$V$258,0),2)+GG$9,255),Capacity!$S$3:$S$258,0),2)))</f>
        <v/>
      </c>
      <c r="GH91" t="str">
        <f>IF(GH90="","",IF($FI90="Y",0,INDEX(Capacity!$S$3:$T$258,MATCH(MOD(INDEX(Capacity!$V$3:$W$258,MATCH(INDEX($J90:$FE90,1,$FJ90),Capacity!$V$3:$V$258,0),2)+GH$9,255),Capacity!$S$3:$S$258,0),2)))</f>
        <v/>
      </c>
      <c r="GI91" t="str">
        <f>IF(GI90="","",IF($FI90="Y",0,INDEX(Capacity!$S$3:$T$258,MATCH(MOD(INDEX(Capacity!$V$3:$W$258,MATCH(INDEX($J90:$FE90,1,$FJ90),Capacity!$V$3:$V$258,0),2)+GI$9,255),Capacity!$S$3:$S$258,0),2)))</f>
        <v/>
      </c>
      <c r="GJ91" t="str">
        <f>IF(GJ90="","",IF($FI90="Y",0,INDEX(Capacity!$S$3:$T$258,MATCH(MOD(INDEX(Capacity!$V$3:$W$258,MATCH(INDEX($J90:$FE90,1,$FJ90),Capacity!$V$3:$V$258,0),2)+GJ$9,255),Capacity!$S$3:$S$258,0),2)))</f>
        <v/>
      </c>
      <c r="GK91" t="str">
        <f>IF(GK90="","",IF($FI90="Y",0,INDEX(Capacity!$S$3:$T$258,MATCH(MOD(INDEX(Capacity!$V$3:$W$258,MATCH(INDEX($J90:$FE90,1,$FJ90),Capacity!$V$3:$V$258,0),2)+GK$9,255),Capacity!$S$3:$S$258,0),2)))</f>
        <v/>
      </c>
      <c r="GL91" t="str">
        <f>IF(GL90="","",IF($FI90="Y",0,INDEX(Capacity!$S$3:$T$258,MATCH(MOD(INDEX(Capacity!$V$3:$W$258,MATCH(INDEX($J90:$FE90,1,$FJ90),Capacity!$V$3:$V$258,0),2)+GL$9,255),Capacity!$S$3:$S$258,0),2)))</f>
        <v/>
      </c>
      <c r="GM91" t="str">
        <f>IF(GM90="","",IF($FI90="Y",0,INDEX(Capacity!$S$3:$T$258,MATCH(MOD(INDEX(Capacity!$V$3:$W$258,MATCH(INDEX($J90:$FE90,1,$FJ90),Capacity!$V$3:$V$258,0),2)+GM$9,255),Capacity!$S$3:$S$258,0),2)))</f>
        <v/>
      </c>
      <c r="GN91" t="str">
        <f>IF(GN90="","",IF($FI90="Y",0,INDEX(Capacity!$S$3:$T$258,MATCH(MOD(INDEX(Capacity!$V$3:$W$258,MATCH(INDEX($J90:$FE90,1,$FJ90),Capacity!$V$3:$V$258,0),2)+GN$9,255),Capacity!$S$3:$S$258,0),2)))</f>
        <v/>
      </c>
      <c r="GO91" t="str">
        <f>IF(GO90="","",IF($FI90="Y",0,INDEX(Capacity!$S$3:$T$258,MATCH(MOD(INDEX(Capacity!$V$3:$W$258,MATCH(INDEX($J90:$FE90,1,$FJ90),Capacity!$V$3:$V$258,0),2)+GO$9,255),Capacity!$S$3:$S$258,0),2)))</f>
        <v/>
      </c>
      <c r="GP91" t="str">
        <f>IF(GP90="","",IF($FI90="Y",0,INDEX(Capacity!$S$3:$T$258,MATCH(MOD(INDEX(Capacity!$V$3:$W$258,MATCH(INDEX($J90:$FE90,1,$FJ90),Capacity!$V$3:$V$258,0),2)+GP$9,255),Capacity!$S$3:$S$258,0),2)))</f>
        <v/>
      </c>
      <c r="GQ91" t="str">
        <f>IF(GQ90="","",IF($FI90="Y",0,INDEX(Capacity!$S$3:$T$258,MATCH(MOD(INDEX(Capacity!$V$3:$W$258,MATCH(INDEX($J90:$FE90,1,$FJ90),Capacity!$V$3:$V$258,0),2)+GQ$9,255),Capacity!$S$3:$S$258,0),2)))</f>
        <v/>
      </c>
      <c r="GR91" t="str">
        <f>IF(GR90="","",IF($FI90="Y",0,INDEX(Capacity!$S$3:$T$258,MATCH(MOD(INDEX(Capacity!$V$3:$W$258,MATCH(INDEX($J90:$FE90,1,$FJ90),Capacity!$V$3:$V$258,0),2)+GR$9,255),Capacity!$S$3:$S$258,0),2)))</f>
        <v/>
      </c>
      <c r="GS91" t="str">
        <f>IF(GS90="","",IF($FI90="Y",0,INDEX(Capacity!$S$3:$T$258,MATCH(MOD(INDEX(Capacity!$V$3:$W$258,MATCH(INDEX($J90:$FE90,1,$FJ90),Capacity!$V$3:$V$258,0),2)+GS$9,255),Capacity!$S$3:$S$258,0),2)))</f>
        <v/>
      </c>
      <c r="GT91" t="str">
        <f>IF(GT90="","",IF($FI90="Y",0,INDEX(Capacity!$S$3:$T$258,MATCH(MOD(INDEX(Capacity!$V$3:$W$258,MATCH(INDEX($J90:$FE90,1,$FJ90),Capacity!$V$3:$V$258,0),2)+GT$9,255),Capacity!$S$3:$S$258,0),2)))</f>
        <v/>
      </c>
      <c r="GU91" t="str">
        <f>IF(GU90="","",IF($FI90="Y",0,INDEX(Capacity!$S$3:$T$258,MATCH(MOD(INDEX(Capacity!$V$3:$W$258,MATCH(INDEX($J90:$FE90,1,$FJ90),Capacity!$V$3:$V$258,0),2)+GU$9,255),Capacity!$S$3:$S$258,0),2)))</f>
        <v/>
      </c>
      <c r="GV91" t="str">
        <f>IF(GV90="","",IF($FI90="Y",0,INDEX(Capacity!$S$3:$T$258,MATCH(MOD(INDEX(Capacity!$V$3:$W$258,MATCH(INDEX($J90:$FE90,1,$FJ90),Capacity!$V$3:$V$258,0),2)+GV$9,255),Capacity!$S$3:$S$258,0),2)))</f>
        <v/>
      </c>
      <c r="GW91" t="str">
        <f>IF(GW90="","",IF($FI90="Y",0,INDEX(Capacity!$S$3:$T$258,MATCH(MOD(INDEX(Capacity!$V$3:$W$258,MATCH(INDEX($J90:$FE90,1,$FJ90),Capacity!$V$3:$V$258,0),2)+GW$9,255),Capacity!$S$3:$S$258,0),2)))</f>
        <v/>
      </c>
      <c r="GX91" t="str">
        <f>IF(GX90="","",IF($FI90="Y",0,INDEX(Capacity!$S$3:$T$258,MATCH(MOD(INDEX(Capacity!$V$3:$W$258,MATCH(INDEX($J90:$FE90,1,$FJ90),Capacity!$V$3:$V$258,0),2)+GX$9,255),Capacity!$S$3:$S$258,0),2)))</f>
        <v/>
      </c>
      <c r="GY91" t="str">
        <f>IF(GY90="","",IF($FI90="Y",0,INDEX(Capacity!$S$3:$T$258,MATCH(MOD(INDEX(Capacity!$V$3:$W$258,MATCH(INDEX($J90:$FE90,1,$FJ90),Capacity!$V$3:$V$258,0),2)+GY$9,255),Capacity!$S$3:$S$258,0),2)))</f>
        <v/>
      </c>
      <c r="GZ91" t="str">
        <f>IF(GZ90="","",IF($FI90="Y",0,INDEX(Capacity!$S$3:$T$258,MATCH(MOD(INDEX(Capacity!$V$3:$W$258,MATCH(INDEX($J90:$FE90,1,$FJ90),Capacity!$V$3:$V$258,0),2)+GZ$9,255),Capacity!$S$3:$S$258,0),2)))</f>
        <v/>
      </c>
      <c r="HA91" t="str">
        <f>IF(HA90="","",IF($FI90="Y",0,INDEX(Capacity!$S$3:$T$258,MATCH(MOD(INDEX(Capacity!$V$3:$W$258,MATCH(INDEX($J90:$FE90,1,$FJ90),Capacity!$V$3:$V$258,0),2)+HA$9,255),Capacity!$S$3:$S$258,0),2)))</f>
        <v/>
      </c>
      <c r="HB91" t="str">
        <f>IF(HB90="","",IF($FI90="Y",0,INDEX(Capacity!$S$3:$T$258,MATCH(MOD(INDEX(Capacity!$V$3:$W$258,MATCH(INDEX($J90:$FE90,1,$FJ90),Capacity!$V$3:$V$258,0),2)+HB$9,255),Capacity!$S$3:$S$258,0),2)))</f>
        <v/>
      </c>
      <c r="HC91" t="str">
        <f>IF(HC90="","",IF($FI90="Y",0,INDEX(Capacity!$S$3:$T$258,MATCH(MOD(INDEX(Capacity!$V$3:$W$258,MATCH(INDEX($J90:$FE90,1,$FJ90),Capacity!$V$3:$V$258,0),2)+HC$9,255),Capacity!$S$3:$S$258,0),2)))</f>
        <v/>
      </c>
      <c r="HD91" t="str">
        <f>IF(HD90="","",IF($FI90="Y",0,INDEX(Capacity!$S$3:$T$258,MATCH(MOD(INDEX(Capacity!$V$3:$W$258,MATCH(INDEX($J90:$FE90,1,$FJ90),Capacity!$V$3:$V$258,0),2)+HD$9,255),Capacity!$S$3:$S$258,0),2)))</f>
        <v/>
      </c>
      <c r="HE91" t="str">
        <f>IF(HE90="","",IF($FI90="Y",0,INDEX(Capacity!$S$3:$T$258,MATCH(MOD(INDEX(Capacity!$V$3:$W$258,MATCH(INDEX($J90:$FE90,1,$FJ90),Capacity!$V$3:$V$258,0),2)+HE$9,255),Capacity!$S$3:$S$258,0),2)))</f>
        <v/>
      </c>
      <c r="HF91" t="str">
        <f>IF(HF90="","",IF($FI90="Y",0,INDEX(Capacity!$S$3:$T$258,MATCH(MOD(INDEX(Capacity!$V$3:$W$258,MATCH(INDEX($J90:$FE90,1,$FJ90),Capacity!$V$3:$V$258,0),2)+HF$9,255),Capacity!$S$3:$S$258,0),2)))</f>
        <v/>
      </c>
      <c r="HG91" t="str">
        <f>IF(HG90="","",IF($FI90="Y",0,INDEX(Capacity!$S$3:$T$258,MATCH(MOD(INDEX(Capacity!$V$3:$W$258,MATCH(INDEX($J90:$FE90,1,$FJ90),Capacity!$V$3:$V$258,0),2)+HG$9,255),Capacity!$S$3:$S$258,0),2)))</f>
        <v/>
      </c>
      <c r="HH91" t="str">
        <f>IF(HH90="","",IF($FI90="Y",0,INDEX(Capacity!$S$3:$T$258,MATCH(MOD(INDEX(Capacity!$V$3:$W$258,MATCH(INDEX($J90:$FE90,1,$FJ90),Capacity!$V$3:$V$258,0),2)+HH$9,255),Capacity!$S$3:$S$258,0),2)))</f>
        <v/>
      </c>
      <c r="HI91" t="str">
        <f>IF(HI90="","",IF($FI90="Y",0,INDEX(Capacity!$S$3:$T$258,MATCH(MOD(INDEX(Capacity!$V$3:$W$258,MATCH(INDEX($J90:$FE90,1,$FJ90),Capacity!$V$3:$V$258,0),2)+HI$9,255),Capacity!$S$3:$S$258,0),2)))</f>
        <v/>
      </c>
      <c r="HJ91" t="str">
        <f>IF(HJ90="","",IF($FI90="Y",0,INDEX(Capacity!$S$3:$T$258,MATCH(MOD(INDEX(Capacity!$V$3:$W$258,MATCH(INDEX($J90:$FE90,1,$FJ90),Capacity!$V$3:$V$258,0),2)+HJ$9,255),Capacity!$S$3:$S$258,0),2)))</f>
        <v/>
      </c>
      <c r="HK91" t="str">
        <f>IF(HK90="","",IF($FI90="Y",0,INDEX(Capacity!$S$3:$T$258,MATCH(MOD(INDEX(Capacity!$V$3:$W$258,MATCH(INDEX($J90:$FE90,1,$FJ90),Capacity!$V$3:$V$258,0),2)+HK$9,255),Capacity!$S$3:$S$258,0),2)))</f>
        <v/>
      </c>
      <c r="HL91" t="str">
        <f>IF(HL90="","",IF($FI90="Y",0,INDEX(Capacity!$S$3:$T$258,MATCH(MOD(INDEX(Capacity!$V$3:$W$258,MATCH(INDEX($J90:$FE90,1,$FJ90),Capacity!$V$3:$V$258,0),2)+HL$9,255),Capacity!$S$3:$S$258,0),2)))</f>
        <v/>
      </c>
      <c r="HM91" t="str">
        <f>IF(HM90="","",IF($FI90="Y",0,INDEX(Capacity!$S$3:$T$258,MATCH(MOD(INDEX(Capacity!$V$3:$W$258,MATCH(INDEX($J90:$FE90,1,$FJ90),Capacity!$V$3:$V$258,0),2)+HM$9,255),Capacity!$S$3:$S$258,0),2)))</f>
        <v/>
      </c>
      <c r="HN91" t="str">
        <f>IF(HN90="","",IF($FI90="Y",0,INDEX(Capacity!$S$3:$T$258,MATCH(MOD(INDEX(Capacity!$V$3:$W$258,MATCH(INDEX($J90:$FE90,1,$FJ90),Capacity!$V$3:$V$258,0),2)+HN$9,255),Capacity!$S$3:$S$258,0),2)))</f>
        <v/>
      </c>
      <c r="HO91" t="str">
        <f>IF(HO90="","",IF($FI90="Y",0,INDEX(Capacity!$S$3:$T$258,MATCH(MOD(INDEX(Capacity!$V$3:$W$258,MATCH(INDEX($J90:$FE90,1,$FJ90),Capacity!$V$3:$V$258,0),2)+HO$9,255),Capacity!$S$3:$S$258,0),2)))</f>
        <v/>
      </c>
      <c r="HP91" t="str">
        <f>IF(HP90="","",IF($FI90="Y",0,INDEX(Capacity!$S$3:$T$258,MATCH(MOD(INDEX(Capacity!$V$3:$W$258,MATCH(INDEX($J90:$FE90,1,$FJ90),Capacity!$V$3:$V$258,0),2)+HP$9,255),Capacity!$S$3:$S$258,0),2)))</f>
        <v/>
      </c>
      <c r="HQ91" t="str">
        <f>IF(HQ90="","",IF($FI90="Y",0,INDEX(Capacity!$S$3:$T$258,MATCH(MOD(INDEX(Capacity!$V$3:$W$258,MATCH(INDEX($J90:$FE90,1,$FJ90),Capacity!$V$3:$V$258,0),2)+HQ$9,255),Capacity!$S$3:$S$258,0),2)))</f>
        <v/>
      </c>
      <c r="HR91" t="str">
        <f>IF(HR90="","",IF($FI90="Y",0,INDEX(Capacity!$S$3:$T$258,MATCH(MOD(INDEX(Capacity!$V$3:$W$258,MATCH(INDEX($J90:$FE90,1,$FJ90),Capacity!$V$3:$V$258,0),2)+HR$9,255),Capacity!$S$3:$S$258,0),2)))</f>
        <v/>
      </c>
      <c r="HS91" t="str">
        <f>IF(HS90="","",IF($FI90="Y",0,INDEX(Capacity!$S$3:$T$258,MATCH(MOD(INDEX(Capacity!$V$3:$W$258,MATCH(INDEX($J90:$FE90,1,$FJ90),Capacity!$V$3:$V$258,0),2)+HS$9,255),Capacity!$S$3:$S$258,0),2)))</f>
        <v/>
      </c>
      <c r="HT91" t="str">
        <f>IF(HT90="","",IF($FI90="Y",0,INDEX(Capacity!$S$3:$T$258,MATCH(MOD(INDEX(Capacity!$V$3:$W$258,MATCH(INDEX($J90:$FE90,1,$FJ90),Capacity!$V$3:$V$258,0),2)+HT$9,255),Capacity!$S$3:$S$258,0),2)))</f>
        <v/>
      </c>
      <c r="HU91" t="str">
        <f>IF(HU90="","",IF($FI90="Y",0,INDEX(Capacity!$S$3:$T$258,MATCH(MOD(INDEX(Capacity!$V$3:$W$258,MATCH(INDEX($J90:$FE90,1,$FJ90),Capacity!$V$3:$V$258,0),2)+HU$9,255),Capacity!$S$3:$S$258,0),2)))</f>
        <v/>
      </c>
      <c r="HV91" t="str">
        <f>IF(HV90="","",IF($FI90="Y",0,INDEX(Capacity!$S$3:$T$258,MATCH(MOD(INDEX(Capacity!$V$3:$W$258,MATCH(INDEX($J90:$FE90,1,$FJ90),Capacity!$V$3:$V$258,0),2)+HV$9,255),Capacity!$S$3:$S$258,0),2)))</f>
        <v/>
      </c>
      <c r="HW91" t="str">
        <f>IF(HW90="","",IF($FI90="Y",0,INDEX(Capacity!$S$3:$T$258,MATCH(MOD(INDEX(Capacity!$V$3:$W$258,MATCH(INDEX($J90:$FE90,1,$FJ90),Capacity!$V$3:$V$258,0),2)+HW$9,255),Capacity!$S$3:$S$258,0),2)))</f>
        <v/>
      </c>
      <c r="HX91" t="str">
        <f>IF(HX90="","",IF($FI90="Y",0,INDEX(Capacity!$S$3:$T$258,MATCH(MOD(INDEX(Capacity!$V$3:$W$258,MATCH(INDEX($J90:$FE90,1,$FJ90),Capacity!$V$3:$V$258,0),2)+HX$9,255),Capacity!$S$3:$S$258,0),2)))</f>
        <v/>
      </c>
      <c r="HY91" t="str">
        <f>IF(HY90="","",IF($FI90="Y",0,INDEX(Capacity!$S$3:$T$258,MATCH(MOD(INDEX(Capacity!$V$3:$W$258,MATCH(INDEX($J90:$FE90,1,$FJ90),Capacity!$V$3:$V$258,0),2)+HY$9,255),Capacity!$S$3:$S$258,0),2)))</f>
        <v/>
      </c>
      <c r="HZ91" t="str">
        <f>IF(HZ90="","",IF($FI90="Y",0,INDEX(Capacity!$S$3:$T$258,MATCH(MOD(INDEX(Capacity!$V$3:$W$258,MATCH(INDEX($J90:$FE90,1,$FJ90),Capacity!$V$3:$V$258,0),2)+HZ$9,255),Capacity!$S$3:$S$258,0),2)))</f>
        <v/>
      </c>
      <c r="IA91" t="str">
        <f>IF(IA90="","",IF($FI90="Y",0,INDEX(Capacity!$S$3:$T$258,MATCH(MOD(INDEX(Capacity!$V$3:$W$258,MATCH(INDEX($J90:$FE90,1,$FJ90),Capacity!$V$3:$V$258,0),2)+IA$9,255),Capacity!$S$3:$S$258,0),2)))</f>
        <v/>
      </c>
      <c r="IB91" t="str">
        <f>IF(IB90="","",IF($FI90="Y",0,INDEX(Capacity!$S$3:$T$258,MATCH(MOD(INDEX(Capacity!$V$3:$W$258,MATCH(INDEX($J90:$FE90,1,$FJ90),Capacity!$V$3:$V$258,0),2)+IB$9,255),Capacity!$S$3:$S$258,0),2)))</f>
        <v/>
      </c>
      <c r="IC91" t="str">
        <f>IF(IC90="","",IF($FI90="Y",0,INDEX(Capacity!$S$3:$T$258,MATCH(MOD(INDEX(Capacity!$V$3:$W$258,MATCH(INDEX($J90:$FE90,1,$FJ90),Capacity!$V$3:$V$258,0),2)+IC$9,255),Capacity!$S$3:$S$258,0),2)))</f>
        <v/>
      </c>
      <c r="ID91" t="str">
        <f>IF(ID90="","",IF($FI90="Y",0,INDEX(Capacity!$S$3:$T$258,MATCH(MOD(INDEX(Capacity!$V$3:$W$258,MATCH(INDEX($J90:$FE90,1,$FJ90),Capacity!$V$3:$V$258,0),2)+ID$9,255),Capacity!$S$3:$S$258,0),2)))</f>
        <v/>
      </c>
      <c r="IE91" t="str">
        <f>IF(IE90="","",IF($FI90="Y",0,INDEX(Capacity!$S$3:$T$258,MATCH(MOD(INDEX(Capacity!$V$3:$W$258,MATCH(INDEX($J90:$FE90,1,$FJ90),Capacity!$V$3:$V$258,0),2)+IE$9,255),Capacity!$S$3:$S$258,0),2)))</f>
        <v/>
      </c>
      <c r="IF91" t="str">
        <f>IF(IF90="","",IF($FI90="Y",0,INDEX(Capacity!$S$3:$T$258,MATCH(MOD(INDEX(Capacity!$V$3:$W$258,MATCH(INDEX($J90:$FE90,1,$FJ90),Capacity!$V$3:$V$258,0),2)+IF$9,255),Capacity!$S$3:$S$258,0),2)))</f>
        <v/>
      </c>
      <c r="IG91" t="str">
        <f>IF(IG90="","",IF($FI90="Y",0,INDEX(Capacity!$S$3:$T$258,MATCH(MOD(INDEX(Capacity!$V$3:$W$258,MATCH(INDEX($J90:$FE90,1,$FJ90),Capacity!$V$3:$V$258,0),2)+IG$9,255),Capacity!$S$3:$S$258,0),2)))</f>
        <v/>
      </c>
      <c r="IH91" t="str">
        <f>IF(IH90="","",IF($FI90="Y",0,INDEX(Capacity!$S$3:$T$258,MATCH(MOD(INDEX(Capacity!$V$3:$W$258,MATCH(INDEX($J90:$FE90,1,$FJ90),Capacity!$V$3:$V$258,0),2)+IH$9,255),Capacity!$S$3:$S$258,0),2)))</f>
        <v/>
      </c>
      <c r="II91" t="str">
        <f>IF(II90="","",IF($FI90="Y",0,INDEX(Capacity!$S$3:$T$258,MATCH(MOD(INDEX(Capacity!$V$3:$W$258,MATCH(INDEX($J90:$FE90,1,$FJ90),Capacity!$V$3:$V$258,0),2)+II$9,255),Capacity!$S$3:$S$258,0),2)))</f>
        <v/>
      </c>
      <c r="IJ91" t="str">
        <f>IF(IJ90="","",IF($FI90="Y",0,INDEX(Capacity!$S$3:$T$258,MATCH(MOD(INDEX(Capacity!$V$3:$W$258,MATCH(INDEX($J90:$FE90,1,$FJ90),Capacity!$V$3:$V$258,0),2)+IJ$9,255),Capacity!$S$3:$S$258,0),2)))</f>
        <v/>
      </c>
      <c r="IK91" t="str">
        <f>IF(IK90="","",IF($FI90="Y",0,INDEX(Capacity!$S$3:$T$258,MATCH(MOD(INDEX(Capacity!$V$3:$W$258,MATCH(INDEX($J90:$FE90,1,$FJ90),Capacity!$V$3:$V$258,0),2)+IK$9,255),Capacity!$S$3:$S$258,0),2)))</f>
        <v/>
      </c>
      <c r="IL91" t="str">
        <f>IF(IL90="","",IF($FI90="Y",0,INDEX(Capacity!$S$3:$T$258,MATCH(MOD(INDEX(Capacity!$V$3:$W$258,MATCH(INDEX($J90:$FE90,1,$FJ90),Capacity!$V$3:$V$258,0),2)+IL$9,255),Capacity!$S$3:$S$258,0),2)))</f>
        <v/>
      </c>
      <c r="IM91" t="str">
        <f>IF(IM90="","",IF($FI90="Y",0,INDEX(Capacity!$S$3:$T$258,MATCH(MOD(INDEX(Capacity!$V$3:$W$258,MATCH(INDEX($J90:$FE90,1,$FJ90),Capacity!$V$3:$V$258,0),2)+IM$9,255),Capacity!$S$3:$S$258,0),2)))</f>
        <v/>
      </c>
      <c r="IN91" t="str">
        <f>IF(IN90="","",IF($FI90="Y",0,INDEX(Capacity!$S$3:$T$258,MATCH(MOD(INDEX(Capacity!$V$3:$W$258,MATCH(INDEX($J90:$FE90,1,$FJ90),Capacity!$V$3:$V$258,0),2)+IN$9,255),Capacity!$S$3:$S$258,0),2)))</f>
        <v/>
      </c>
      <c r="IO91" t="str">
        <f>IF(IO90="","",IF($FI90="Y",0,INDEX(Capacity!$S$3:$T$258,MATCH(MOD(INDEX(Capacity!$V$3:$W$258,MATCH(INDEX($J90:$FE90,1,$FJ90),Capacity!$V$3:$V$258,0),2)+IO$9,255),Capacity!$S$3:$S$258,0),2)))</f>
        <v/>
      </c>
      <c r="IP91" t="str">
        <f>IF(IP90="","",IF($FI90="Y",0,INDEX(Capacity!$S$3:$T$258,MATCH(MOD(INDEX(Capacity!$V$3:$W$258,MATCH(INDEX($J90:$FE90,1,$FJ90),Capacity!$V$3:$V$258,0),2)+IP$9,255),Capacity!$S$3:$S$258,0),2)))</f>
        <v/>
      </c>
      <c r="IQ91" t="str">
        <f>IF(IQ90="","",IF($FI90="Y",0,INDEX(Capacity!$S$3:$T$258,MATCH(MOD(INDEX(Capacity!$V$3:$W$258,MATCH(INDEX($J90:$FE90,1,$FJ90),Capacity!$V$3:$V$258,0),2)+IQ$9,255),Capacity!$S$3:$S$258,0),2)))</f>
        <v/>
      </c>
      <c r="IR91" t="str">
        <f>IF(IR90="","",IF($FI90="Y",0,INDEX(Capacity!$S$3:$T$258,MATCH(MOD(INDEX(Capacity!$V$3:$W$258,MATCH(INDEX($J90:$FE90,1,$FJ90),Capacity!$V$3:$V$258,0),2)+IR$9,255),Capacity!$S$3:$S$258,0),2)))</f>
        <v/>
      </c>
      <c r="IS91" t="str">
        <f>IF(IS90="","",IF($FI90="Y",0,INDEX(Capacity!$S$3:$T$258,MATCH(MOD(INDEX(Capacity!$V$3:$W$258,MATCH(INDEX($J90:$FE90,1,$FJ90),Capacity!$V$3:$V$258,0),2)+IS$9,255),Capacity!$S$3:$S$258,0),2)))</f>
        <v/>
      </c>
      <c r="IT91" t="str">
        <f>IF(IT90="","",IF($FI90="Y",0,INDEX(Capacity!$S$3:$T$258,MATCH(MOD(INDEX(Capacity!$V$3:$W$258,MATCH(INDEX($J90:$FE90,1,$FJ90),Capacity!$V$3:$V$258,0),2)+IT$9,255),Capacity!$S$3:$S$258,0),2)))</f>
        <v/>
      </c>
      <c r="IU91" t="str">
        <f>IF(IU90="","",IF($FI90="Y",0,INDEX(Capacity!$S$3:$T$258,MATCH(MOD(INDEX(Capacity!$V$3:$W$258,MATCH(INDEX($J90:$FE90,1,$FJ90),Capacity!$V$3:$V$258,0),2)+IU$9,255),Capacity!$S$3:$S$258,0),2)))</f>
        <v/>
      </c>
      <c r="IV91" t="str">
        <f>IF(IV90="","",IF($FI90="Y",0,INDEX(Capacity!$S$3:$T$258,MATCH(MOD(INDEX(Capacity!$V$3:$W$258,MATCH(INDEX($J90:$FE90,1,$FJ90),Capacity!$V$3:$V$258,0),2)+IV$9,255),Capacity!$S$3:$S$258,0),2)))</f>
        <v/>
      </c>
      <c r="IW91" t="str">
        <f>IF(IW90="","",IF($FI90="Y",0,INDEX(Capacity!$S$3:$T$258,MATCH(MOD(INDEX(Capacity!$V$3:$W$258,MATCH(INDEX($J90:$FE90,1,$FJ90),Capacity!$V$3:$V$258,0),2)+IW$9,255),Capacity!$S$3:$S$258,0),2)))</f>
        <v/>
      </c>
      <c r="IX91" t="str">
        <f>IF(IX90="","",IF($FI90="Y",0,INDEX(Capacity!$S$3:$T$258,MATCH(MOD(INDEX(Capacity!$V$3:$W$258,MATCH(INDEX($J90:$FE90,1,$FJ90),Capacity!$V$3:$V$258,0),2)+IX$9,255),Capacity!$S$3:$S$258,0),2)))</f>
        <v/>
      </c>
      <c r="IY91" t="str">
        <f>IF(IY90="","",IF($FI90="Y",0,INDEX(Capacity!$S$3:$T$258,MATCH(MOD(INDEX(Capacity!$V$3:$W$258,MATCH(INDEX($J90:$FE90,1,$FJ90),Capacity!$V$3:$V$258,0),2)+IY$9,255),Capacity!$S$3:$S$258,0),2)))</f>
        <v/>
      </c>
      <c r="IZ91" t="str">
        <f>IF(IZ90="","",IF($FI90="Y",0,INDEX(Capacity!$S$3:$T$258,MATCH(MOD(INDEX(Capacity!$V$3:$W$258,MATCH(INDEX($J90:$FE90,1,$FJ90),Capacity!$V$3:$V$258,0),2)+IZ$9,255),Capacity!$S$3:$S$258,0),2)))</f>
        <v/>
      </c>
      <c r="JA91" t="str">
        <f>IF(JA90="","",IF($FI90="Y",0,INDEX(Capacity!$S$3:$T$258,MATCH(MOD(INDEX(Capacity!$V$3:$W$258,MATCH(INDEX($J90:$FE90,1,$FJ90),Capacity!$V$3:$V$258,0),2)+JA$9,255),Capacity!$S$3:$S$258,0),2)))</f>
        <v/>
      </c>
      <c r="JB91" t="str">
        <f>IF(JB90="","",IF($FI90="Y",0,INDEX(Capacity!$S$3:$T$258,MATCH(MOD(INDEX(Capacity!$V$3:$W$258,MATCH(INDEX($J90:$FE90,1,$FJ90),Capacity!$V$3:$V$258,0),2)+JB$9,255),Capacity!$S$3:$S$258,0),2)))</f>
        <v/>
      </c>
      <c r="JC91" t="str">
        <f>IF(JC90="","",IF($FI90="Y",0,INDEX(Capacity!$S$3:$T$258,MATCH(MOD(INDEX(Capacity!$V$3:$W$258,MATCH(INDEX($J90:$FE90,1,$FJ90),Capacity!$V$3:$V$258,0),2)+JC$9,255),Capacity!$S$3:$S$258,0),2)))</f>
        <v/>
      </c>
      <c r="JD91" t="str">
        <f>IF(JD90="","",IF($FI90="Y",0,INDEX(Capacity!$S$3:$T$258,MATCH(MOD(INDEX(Capacity!$V$3:$W$258,MATCH(INDEX($J90:$FE90,1,$FJ90),Capacity!$V$3:$V$258,0),2)+JD$9,255),Capacity!$S$3:$S$258,0),2)))</f>
        <v/>
      </c>
      <c r="JE91" t="str">
        <f>IF(JE90="","",IF($FI90="Y",0,INDEX(Capacity!$S$3:$T$258,MATCH(MOD(INDEX(Capacity!$V$3:$W$258,MATCH(INDEX($J90:$FE90,1,$FJ90),Capacity!$V$3:$V$258,0),2)+JE$9,255),Capacity!$S$3:$S$258,0),2)))</f>
        <v/>
      </c>
      <c r="JF91" t="str">
        <f>IF(JF90="","",IF($FI90="Y",0,INDEX(Capacity!$S$3:$T$258,MATCH(MOD(INDEX(Capacity!$V$3:$W$258,MATCH(INDEX($J90:$FE90,1,$FJ90),Capacity!$V$3:$V$258,0),2)+JF$9,255),Capacity!$S$3:$S$258,0),2)))</f>
        <v/>
      </c>
      <c r="JG91" t="str">
        <f>IF(JG90="","",IF($FI90="Y",0,INDEX(Capacity!$S$3:$T$258,MATCH(MOD(INDEX(Capacity!$V$3:$W$258,MATCH(INDEX($J90:$FE90,1,$FJ90),Capacity!$V$3:$V$258,0),2)+JG$9,255),Capacity!$S$3:$S$258,0),2)))</f>
        <v/>
      </c>
      <c r="JH91" t="str">
        <f>IF(JH90="","",IF($FI90="Y",0,INDEX(Capacity!$S$3:$T$258,MATCH(MOD(INDEX(Capacity!$V$3:$W$258,MATCH(INDEX($J90:$FE90,1,$FJ90),Capacity!$V$3:$V$258,0),2)+JH$9,255),Capacity!$S$3:$S$258,0),2)))</f>
        <v/>
      </c>
      <c r="JI91" t="str">
        <f>IF(JI90="","",IF($FI90="Y",0,INDEX(Capacity!$S$3:$T$258,MATCH(MOD(INDEX(Capacity!$V$3:$W$258,MATCH(INDEX($J90:$FE90,1,$FJ90),Capacity!$V$3:$V$258,0),2)+JI$9,255),Capacity!$S$3:$S$258,0),2)))</f>
        <v/>
      </c>
      <c r="JJ91" t="str">
        <f>IF(JJ90="","",IF($FI90="Y",0,INDEX(Capacity!$S$3:$T$258,MATCH(MOD(INDEX(Capacity!$V$3:$W$258,MATCH(INDEX($J90:$FE90,1,$FJ90),Capacity!$V$3:$V$258,0),2)+JJ$9,255),Capacity!$S$3:$S$258,0),2)))</f>
        <v/>
      </c>
      <c r="JK91" t="str">
        <f>IF(JK90="","",IF($FI90="Y",0,INDEX(Capacity!$S$3:$T$258,MATCH(MOD(INDEX(Capacity!$V$3:$W$258,MATCH(INDEX($J90:$FE90,1,$FJ90),Capacity!$V$3:$V$258,0),2)+JK$9,255),Capacity!$S$3:$S$258,0),2)))</f>
        <v/>
      </c>
      <c r="JL91" t="str">
        <f>IF(JL90="","",IF($FI90="Y",0,INDEX(Capacity!$S$3:$T$258,MATCH(MOD(INDEX(Capacity!$V$3:$W$258,MATCH(INDEX($J90:$FE90,1,$FJ90),Capacity!$V$3:$V$258,0),2)+JL$9,255),Capacity!$S$3:$S$258,0),2)))</f>
        <v/>
      </c>
      <c r="JM91" t="str">
        <f>IF(JM90="","",IF($FI90="Y",0,INDEX(Capacity!$S$3:$T$258,MATCH(MOD(INDEX(Capacity!$V$3:$W$258,MATCH(INDEX($J90:$FE90,1,$FJ90),Capacity!$V$3:$V$258,0),2)+JM$9,255),Capacity!$S$3:$S$258,0),2)))</f>
        <v/>
      </c>
      <c r="JN91" t="str">
        <f>IF(JN90="","",IF($FI90="Y",0,INDEX(Capacity!$S$3:$T$258,MATCH(MOD(INDEX(Capacity!$V$3:$W$258,MATCH(INDEX($J90:$FE90,1,$FJ90),Capacity!$V$3:$V$258,0),2)+JN$9,255),Capacity!$S$3:$S$258,0),2)))</f>
        <v/>
      </c>
      <c r="JO91" t="str">
        <f>IF(JO90="","",IF($FI90="Y",0,INDEX(Capacity!$S$3:$T$258,MATCH(MOD(INDEX(Capacity!$V$3:$W$258,MATCH(INDEX($J90:$FE90,1,$FJ90),Capacity!$V$3:$V$258,0),2)+JO$9,255),Capacity!$S$3:$S$258,0),2)))</f>
        <v/>
      </c>
      <c r="JP91" t="str">
        <f>IF(JP90="","",IF($FI90="Y",0,INDEX(Capacity!$S$3:$T$258,MATCH(MOD(INDEX(Capacity!$V$3:$W$258,MATCH(INDEX($J90:$FE90,1,$FJ90),Capacity!$V$3:$V$258,0),2)+JP$9,255),Capacity!$S$3:$S$258,0),2)))</f>
        <v/>
      </c>
      <c r="JQ91" t="str">
        <f>IF(JQ90="","",IF($FI90="Y",0,INDEX(Capacity!$S$3:$T$258,MATCH(MOD(INDEX(Capacity!$V$3:$W$258,MATCH(INDEX($J90:$FE90,1,$FJ90),Capacity!$V$3:$V$258,0),2)+JQ$9,255),Capacity!$S$3:$S$258,0),2)))</f>
        <v/>
      </c>
      <c r="JR91" t="str">
        <f>IF(JR90="","",IF($FI90="Y",0,INDEX(Capacity!$S$3:$T$258,MATCH(MOD(INDEX(Capacity!$V$3:$W$258,MATCH(INDEX($J90:$FE90,1,$FJ90),Capacity!$V$3:$V$258,0),2)+JR$9,255),Capacity!$S$3:$S$258,0),2)))</f>
        <v/>
      </c>
      <c r="JS91" t="str">
        <f>IF(JS90="","",IF($FI90="Y",0,INDEX(Capacity!$S$3:$T$258,MATCH(MOD(INDEX(Capacity!$V$3:$W$258,MATCH(INDEX($J90:$FE90,1,$FJ90),Capacity!$V$3:$V$258,0),2)+JS$9,255),Capacity!$S$3:$S$258,0),2)))</f>
        <v/>
      </c>
      <c r="JT91" t="str">
        <f>IF(JT90="","",IF($FI90="Y",0,INDEX(Capacity!$S$3:$T$258,MATCH(MOD(INDEX(Capacity!$V$3:$W$258,MATCH(INDEX($J90:$FE90,1,$FJ90),Capacity!$V$3:$V$258,0),2)+JT$9,255),Capacity!$S$3:$S$258,0),2)))</f>
        <v/>
      </c>
      <c r="JU91" t="str">
        <f>IF(JU90="","",IF($FI90="Y",0,INDEX(Capacity!$S$3:$T$258,MATCH(MOD(INDEX(Capacity!$V$3:$W$258,MATCH(INDEX($J90:$FE90,1,$FJ90),Capacity!$V$3:$V$258,0),2)+JU$9,255),Capacity!$S$3:$S$258,0),2)))</f>
        <v/>
      </c>
      <c r="JV91" t="str">
        <f>IF(JV90="","",IF($FI90="Y",0,INDEX(Capacity!$S$3:$T$258,MATCH(MOD(INDEX(Capacity!$V$3:$W$258,MATCH(INDEX($J90:$FE90,1,$FJ90),Capacity!$V$3:$V$258,0),2)+JV$9,255),Capacity!$S$3:$S$258,0),2)))</f>
        <v/>
      </c>
      <c r="JW91" t="str">
        <f>IF(JW90="","",IF($FI90="Y",0,INDEX(Capacity!$S$3:$T$258,MATCH(MOD(INDEX(Capacity!$V$3:$W$258,MATCH(INDEX($J90:$FE90,1,$FJ90),Capacity!$V$3:$V$258,0),2)+JW$9,255),Capacity!$S$3:$S$258,0),2)))</f>
        <v/>
      </c>
      <c r="JX91" t="str">
        <f>IF(JX90="","",IF($FI90="Y",0,INDEX(Capacity!$S$3:$T$258,MATCH(MOD(INDEX(Capacity!$V$3:$W$258,MATCH(INDEX($J90:$FE90,1,$FJ90),Capacity!$V$3:$V$258,0),2)+JX$9,255),Capacity!$S$3:$S$258,0),2)))</f>
        <v/>
      </c>
      <c r="JY91" t="str">
        <f>IF(JY90="","",IF($FI90="Y",0,INDEX(Capacity!$S$3:$T$258,MATCH(MOD(INDEX(Capacity!$V$3:$W$258,MATCH(INDEX($J90:$FE90,1,$FJ90),Capacity!$V$3:$V$258,0),2)+JY$9,255),Capacity!$S$3:$S$258,0),2)))</f>
        <v/>
      </c>
      <c r="JZ91" t="str">
        <f>IF(JZ90="","",IF($FI90="Y",0,INDEX(Capacity!$S$3:$T$258,MATCH(MOD(INDEX(Capacity!$V$3:$W$258,MATCH(INDEX($J90:$FE90,1,$FJ90),Capacity!$V$3:$V$258,0),2)+JZ$9,255),Capacity!$S$3:$S$258,0),2)))</f>
        <v/>
      </c>
      <c r="KA91" t="str">
        <f>IF(KA90="","",IF($FI90="Y",0,INDEX(Capacity!$S$3:$T$258,MATCH(MOD(INDEX(Capacity!$V$3:$W$258,MATCH(INDEX($J90:$FE90,1,$FJ90),Capacity!$V$3:$V$258,0),2)+KA$9,255),Capacity!$S$3:$S$258,0),2)))</f>
        <v/>
      </c>
      <c r="KB91" t="str">
        <f>IF(KB90="","",IF($FI90="Y",0,INDEX(Capacity!$S$3:$T$258,MATCH(MOD(INDEX(Capacity!$V$3:$W$258,MATCH(INDEX($J90:$FE90,1,$FJ90),Capacity!$V$3:$V$258,0),2)+KB$9,255),Capacity!$S$3:$S$258,0),2)))</f>
        <v/>
      </c>
      <c r="KC91" t="str">
        <f>IF(KC90="","",IF($FI90="Y",0,INDEX(Capacity!$S$3:$T$258,MATCH(MOD(INDEX(Capacity!$V$3:$W$258,MATCH(INDEX($J90:$FE90,1,$FJ90),Capacity!$V$3:$V$258,0),2)+KC$9,255),Capacity!$S$3:$S$258,0),2)))</f>
        <v/>
      </c>
      <c r="KD91" t="str">
        <f>IF(KD90="","",IF($FI90="Y",0,INDEX(Capacity!$S$3:$T$258,MATCH(MOD(INDEX(Capacity!$V$3:$W$258,MATCH(INDEX($J90:$FE90,1,$FJ90),Capacity!$V$3:$V$258,0),2)+KD$9,255),Capacity!$S$3:$S$258,0),2)))</f>
        <v/>
      </c>
      <c r="KE91" t="str">
        <f>IF(KE90="","",IF($FI90="Y",0,INDEX(Capacity!$S$3:$T$258,MATCH(MOD(INDEX(Capacity!$V$3:$W$258,MATCH(INDEX($J90:$FE90,1,$FJ90),Capacity!$V$3:$V$258,0),2)+KE$9,255),Capacity!$S$3:$S$258,0),2)))</f>
        <v/>
      </c>
      <c r="KF91" t="str">
        <f>IF(KF90="","",IF($FI90="Y",0,INDEX(Capacity!$S$3:$T$258,MATCH(MOD(INDEX(Capacity!$V$3:$W$258,MATCH(INDEX($J90:$FE90,1,$FJ90),Capacity!$V$3:$V$258,0),2)+KF$9,255),Capacity!$S$3:$S$258,0),2)))</f>
        <v/>
      </c>
      <c r="KG91" t="str">
        <f>IF(KG90="","",IF($FI90="Y",0,INDEX(Capacity!$S$3:$T$258,MATCH(MOD(INDEX(Capacity!$V$3:$W$258,MATCH(INDEX($J90:$FE90,1,$FJ90),Capacity!$V$3:$V$258,0),2)+KG$9,255),Capacity!$S$3:$S$258,0),2)))</f>
        <v/>
      </c>
      <c r="KH91" t="str">
        <f>IF(KH90="","",IF($FI90="Y",0,INDEX(Capacity!$S$3:$T$258,MATCH(MOD(INDEX(Capacity!$V$3:$W$258,MATCH(INDEX($J90:$FE90,1,$FJ90),Capacity!$V$3:$V$258,0),2)+KH$9,255),Capacity!$S$3:$S$258,0),2)))</f>
        <v/>
      </c>
      <c r="KI91" t="str">
        <f>IF(KI90="","",IF($FI90="Y",0,INDEX(Capacity!$S$3:$T$258,MATCH(MOD(INDEX(Capacity!$V$3:$W$258,MATCH(INDEX($J90:$FE90,1,$FJ90),Capacity!$V$3:$V$258,0),2)+KI$9,255),Capacity!$S$3:$S$258,0),2)))</f>
        <v/>
      </c>
      <c r="KJ91" t="str">
        <f>IF(KJ90="","",IF($FI90="Y",0,INDEX(Capacity!$S$3:$T$258,MATCH(MOD(INDEX(Capacity!$V$3:$W$258,MATCH(INDEX($J90:$FE90,1,$FJ90),Capacity!$V$3:$V$258,0),2)+KJ$9,255),Capacity!$S$3:$S$258,0),2)))</f>
        <v/>
      </c>
      <c r="KK91" t="str">
        <f>IF(KK90="","",IF($FI90="Y",0,INDEX(Capacity!$S$3:$T$258,MATCH(MOD(INDEX(Capacity!$V$3:$W$258,MATCH(INDEX($J90:$FE90,1,$FJ90),Capacity!$V$3:$V$258,0),2)+KK$9,255),Capacity!$S$3:$S$258,0),2)))</f>
        <v/>
      </c>
      <c r="KL91" t="str">
        <f>IF(KL90="","",IF($FI90="Y",0,INDEX(Capacity!$S$3:$T$258,MATCH(MOD(INDEX(Capacity!$V$3:$W$258,MATCH(INDEX($J90:$FE90,1,$FJ90),Capacity!$V$3:$V$258,0),2)+KL$9,255),Capacity!$S$3:$S$258,0),2)))</f>
        <v/>
      </c>
      <c r="KM91" t="str">
        <f>IF(KM90="","",IF($FI90="Y",0,INDEX(Capacity!$S$3:$T$258,MATCH(MOD(INDEX(Capacity!$V$3:$W$258,MATCH(INDEX($J90:$FE90,1,$FJ90),Capacity!$V$3:$V$258,0),2)+KM$9,255),Capacity!$S$3:$S$258,0),2)))</f>
        <v/>
      </c>
      <c r="KN91" t="str">
        <f>IF(KN90="","",IF($FI90="Y",0,INDEX(Capacity!$S$3:$T$258,MATCH(MOD(INDEX(Capacity!$V$3:$W$258,MATCH(INDEX($J90:$FE90,1,$FJ90),Capacity!$V$3:$V$258,0),2)+KN$9,255),Capacity!$S$3:$S$258,0),2)))</f>
        <v/>
      </c>
      <c r="KO91" t="str">
        <f>IF(KO90="","",IF($FI90="Y",0,INDEX(Capacity!$S$3:$T$258,MATCH(MOD(INDEX(Capacity!$V$3:$W$258,MATCH(INDEX($J90:$FE90,1,$FJ90),Capacity!$V$3:$V$258,0),2)+KO$9,255),Capacity!$S$3:$S$258,0),2)))</f>
        <v/>
      </c>
      <c r="KP91" t="str">
        <f>IF(KP90="","",IF($FI90="Y",0,INDEX(Capacity!$S$3:$T$258,MATCH(MOD(INDEX(Capacity!$V$3:$W$258,MATCH(INDEX($J90:$FE90,1,$FJ90),Capacity!$V$3:$V$258,0),2)+KP$9,255),Capacity!$S$3:$S$258,0),2)))</f>
        <v/>
      </c>
      <c r="KQ91" t="str">
        <f>IF(KQ90="","",IF($FI90="Y",0,INDEX(Capacity!$S$3:$T$258,MATCH(MOD(INDEX(Capacity!$V$3:$W$258,MATCH(INDEX($J90:$FE90,1,$FJ90),Capacity!$V$3:$V$258,0),2)+KQ$9,255),Capacity!$S$3:$S$258,0),2)))</f>
        <v/>
      </c>
      <c r="KR91" t="str">
        <f>IF(KR90="","",IF($FI90="Y",0,INDEX(Capacity!$S$3:$T$258,MATCH(MOD(INDEX(Capacity!$V$3:$W$258,MATCH(INDEX($J90:$FE90,1,$FJ90),Capacity!$V$3:$V$258,0),2)+KR$9,255),Capacity!$S$3:$S$258,0),2)))</f>
        <v/>
      </c>
      <c r="KS91" t="str">
        <f>IF(KS90="","",IF($FI90="Y",0,INDEX(Capacity!$S$3:$T$258,MATCH(MOD(INDEX(Capacity!$V$3:$W$258,MATCH(INDEX($J90:$FE90,1,$FJ90),Capacity!$V$3:$V$258,0),2)+KS$9,255),Capacity!$S$3:$S$258,0),2)))</f>
        <v/>
      </c>
      <c r="KT91" t="str">
        <f>IF(KT90="","",IF($FI90="Y",0,INDEX(Capacity!$S$3:$T$258,MATCH(MOD(INDEX(Capacity!$V$3:$W$258,MATCH(INDEX($J90:$FE90,1,$FJ90),Capacity!$V$3:$V$258,0),2)+KT$9,255),Capacity!$S$3:$S$258,0),2)))</f>
        <v/>
      </c>
      <c r="KU91" t="str">
        <f>IF(KU90="","",IF($FI90="Y",0,INDEX(Capacity!$S$3:$T$258,MATCH(MOD(INDEX(Capacity!$V$3:$W$258,MATCH(INDEX($J90:$FE90,1,$FJ90),Capacity!$V$3:$V$258,0),2)+KU$9,255),Capacity!$S$3:$S$258,0),2)))</f>
        <v/>
      </c>
      <c r="KV91" t="str">
        <f>IF(KV90="","",IF($FI90="Y",0,INDEX(Capacity!$S$3:$T$258,MATCH(MOD(INDEX(Capacity!$V$3:$W$258,MATCH(INDEX($J90:$FE90,1,$FJ90),Capacity!$V$3:$V$258,0),2)+KV$9,255),Capacity!$S$3:$S$258,0),2)))</f>
        <v/>
      </c>
      <c r="KW91" t="str">
        <f>IF(KW90="","",IF($FI90="Y",0,INDEX(Capacity!$S$3:$T$258,MATCH(MOD(INDEX(Capacity!$V$3:$W$258,MATCH(INDEX($J90:$FE90,1,$FJ90),Capacity!$V$3:$V$258,0),2)+KW$9,255),Capacity!$S$3:$S$258,0),2)))</f>
        <v/>
      </c>
      <c r="KX91" t="str">
        <f>IF(KX90="","",IF($FI90="Y",0,INDEX(Capacity!$S$3:$T$258,MATCH(MOD(INDEX(Capacity!$V$3:$W$258,MATCH(INDEX($J90:$FE90,1,$FJ90),Capacity!$V$3:$V$258,0),2)+KX$9,255),Capacity!$S$3:$S$258,0),2)))</f>
        <v/>
      </c>
      <c r="KY91" t="str">
        <f>IF(KY90="","",IF($FI90="Y",0,INDEX(Capacity!$S$3:$T$258,MATCH(MOD(INDEX(Capacity!$V$3:$W$258,MATCH(INDEX($J90:$FE90,1,$FJ90),Capacity!$V$3:$V$258,0),2)+KY$9,255),Capacity!$S$3:$S$258,0),2)))</f>
        <v/>
      </c>
      <c r="KZ91" t="str">
        <f>IF(KZ90="","",IF($FI90="Y",0,INDEX(Capacity!$S$3:$T$258,MATCH(MOD(INDEX(Capacity!$V$3:$W$258,MATCH(INDEX($J90:$FE90,1,$FJ90),Capacity!$V$3:$V$258,0),2)+KZ$9,255),Capacity!$S$3:$S$258,0),2)))</f>
        <v/>
      </c>
      <c r="LA91" t="str">
        <f>IF(LA90="","",IF($FI90="Y",0,INDEX(Capacity!$S$3:$T$258,MATCH(MOD(INDEX(Capacity!$V$3:$W$258,MATCH(INDEX($J90:$FE90,1,$FJ90),Capacity!$V$3:$V$258,0),2)+LA$9,255),Capacity!$S$3:$S$258,0),2)))</f>
        <v/>
      </c>
      <c r="LB91" t="str">
        <f>IF(LB90="","",IF($FI90="Y",0,INDEX(Capacity!$S$3:$T$258,MATCH(MOD(INDEX(Capacity!$V$3:$W$258,MATCH(INDEX($J90:$FE90,1,$FJ90),Capacity!$V$3:$V$258,0),2)+LB$9,255),Capacity!$S$3:$S$258,0),2)))</f>
        <v/>
      </c>
      <c r="LC91" t="str">
        <f>IF(LC90="","",IF($FI90="Y",0,INDEX(Capacity!$S$3:$T$258,MATCH(MOD(INDEX(Capacity!$V$3:$W$258,MATCH(INDEX($J90:$FE90,1,$FJ90),Capacity!$V$3:$V$258,0),2)+LC$9,255),Capacity!$S$3:$S$258,0),2)))</f>
        <v/>
      </c>
      <c r="LD91" t="str">
        <f>IF(LD90="","",IF($FI90="Y",0,INDEX(Capacity!$S$3:$T$258,MATCH(MOD(INDEX(Capacity!$V$3:$W$258,MATCH(INDEX($J90:$FE90,1,$FJ90),Capacity!$V$3:$V$258,0),2)+LD$9,255),Capacity!$S$3:$S$258,0),2)))</f>
        <v/>
      </c>
      <c r="LE91" t="str">
        <f>IF(LE90="","",IF($FI90="Y",0,INDEX(Capacity!$S$3:$T$258,MATCH(MOD(INDEX(Capacity!$V$3:$W$258,MATCH(INDEX($J90:$FE90,1,$FJ90),Capacity!$V$3:$V$258,0),2)+LE$9,255),Capacity!$S$3:$S$258,0),2)))</f>
        <v/>
      </c>
      <c r="LF91" t="str">
        <f>IF(LF90="","",IF($FI90="Y",0,INDEX(Capacity!$S$3:$T$258,MATCH(MOD(INDEX(Capacity!$V$3:$W$258,MATCH(INDEX($J90:$FE90,1,$FJ90),Capacity!$V$3:$V$258,0),2)+LF$9,255),Capacity!$S$3:$S$258,0),2)))</f>
        <v/>
      </c>
      <c r="LG91" t="str">
        <f>IF(LG90="","",IF($FI90="Y",0,INDEX(Capacity!$S$3:$T$258,MATCH(MOD(INDEX(Capacity!$V$3:$W$258,MATCH(INDEX($J90:$FE90,1,$FJ90),Capacity!$V$3:$V$258,0),2)+LG$9,255),Capacity!$S$3:$S$258,0),2)))</f>
        <v/>
      </c>
      <c r="LH91" t="str">
        <f>IF(LH90="","",IF($FI90="Y",0,INDEX(Capacity!$S$3:$T$258,MATCH(MOD(INDEX(Capacity!$V$3:$W$258,MATCH(INDEX($J90:$FE90,1,$FJ90),Capacity!$V$3:$V$258,0),2)+LH$9,255),Capacity!$S$3:$S$258,0),2)))</f>
        <v/>
      </c>
    </row>
    <row r="92" spans="9:320" x14ac:dyDescent="0.25">
      <c r="I92" s="7">
        <f t="shared" si="79"/>
        <v>83</v>
      </c>
      <c r="J92" t="str">
        <f t="shared" si="86"/>
        <v/>
      </c>
      <c r="K92" t="str">
        <f t="shared" si="86"/>
        <v/>
      </c>
      <c r="L92" t="str">
        <f t="shared" si="86"/>
        <v/>
      </c>
      <c r="M92" t="str">
        <f t="shared" si="86"/>
        <v/>
      </c>
      <c r="N92" t="str">
        <f t="shared" si="86"/>
        <v/>
      </c>
      <c r="O92" t="str">
        <f t="shared" si="86"/>
        <v/>
      </c>
      <c r="P92" t="str">
        <f t="shared" si="86"/>
        <v/>
      </c>
      <c r="Q92" t="str">
        <f t="shared" si="86"/>
        <v/>
      </c>
      <c r="R92" t="str">
        <f t="shared" si="86"/>
        <v/>
      </c>
      <c r="S92" t="str">
        <f t="shared" si="86"/>
        <v/>
      </c>
      <c r="T92" t="str">
        <f t="shared" si="86"/>
        <v/>
      </c>
      <c r="U92" t="str">
        <f t="shared" si="86"/>
        <v/>
      </c>
      <c r="V92" t="str">
        <f t="shared" si="86"/>
        <v/>
      </c>
      <c r="W92" t="str">
        <f t="shared" si="86"/>
        <v/>
      </c>
      <c r="X92" t="str">
        <f t="shared" si="86"/>
        <v/>
      </c>
      <c r="Y92" t="str">
        <f t="shared" si="85"/>
        <v/>
      </c>
      <c r="Z92" t="str">
        <f t="shared" si="85"/>
        <v/>
      </c>
      <c r="AA92" t="str">
        <f t="shared" si="85"/>
        <v/>
      </c>
      <c r="AB92" t="str">
        <f t="shared" si="85"/>
        <v/>
      </c>
      <c r="AC92" t="str">
        <f t="shared" si="85"/>
        <v/>
      </c>
      <c r="AD92" t="str">
        <f t="shared" si="85"/>
        <v/>
      </c>
      <c r="AE92" t="str">
        <f t="shared" si="85"/>
        <v/>
      </c>
      <c r="AF92" t="str">
        <f t="shared" si="85"/>
        <v/>
      </c>
      <c r="AG92" t="str">
        <f t="shared" si="85"/>
        <v/>
      </c>
      <c r="AH92" t="str">
        <f t="shared" si="85"/>
        <v/>
      </c>
      <c r="AI92" t="str">
        <f t="shared" si="85"/>
        <v/>
      </c>
      <c r="AJ92" t="str">
        <f t="shared" si="85"/>
        <v/>
      </c>
      <c r="AK92" t="str">
        <f t="shared" si="85"/>
        <v/>
      </c>
      <c r="AL92" t="str">
        <f t="shared" si="85"/>
        <v/>
      </c>
      <c r="AM92" t="str">
        <f t="shared" si="85"/>
        <v/>
      </c>
      <c r="AN92" t="str">
        <f t="shared" si="85"/>
        <v/>
      </c>
      <c r="AO92" t="str">
        <f t="shared" si="85"/>
        <v/>
      </c>
      <c r="AP92" t="str">
        <f t="shared" si="88"/>
        <v/>
      </c>
      <c r="AQ92" t="str">
        <f t="shared" si="88"/>
        <v/>
      </c>
      <c r="AR92" t="str">
        <f t="shared" si="88"/>
        <v/>
      </c>
      <c r="AS92" t="str">
        <f t="shared" si="88"/>
        <v/>
      </c>
      <c r="AT92" t="str">
        <f t="shared" si="88"/>
        <v/>
      </c>
      <c r="AU92" t="str">
        <f t="shared" si="88"/>
        <v/>
      </c>
      <c r="AV92" t="str">
        <f t="shared" si="88"/>
        <v/>
      </c>
      <c r="AW92" t="str">
        <f t="shared" si="88"/>
        <v/>
      </c>
      <c r="AX92" t="str">
        <f t="shared" si="88"/>
        <v/>
      </c>
      <c r="AY92" t="str">
        <f t="shared" si="88"/>
        <v/>
      </c>
      <c r="AZ92" t="str">
        <f t="shared" si="88"/>
        <v/>
      </c>
      <c r="BA92" t="str">
        <f t="shared" si="88"/>
        <v/>
      </c>
      <c r="BB92" t="str">
        <f t="shared" si="88"/>
        <v/>
      </c>
      <c r="BC92" t="str">
        <f t="shared" si="88"/>
        <v/>
      </c>
      <c r="BD92" t="str">
        <f t="shared" si="88"/>
        <v/>
      </c>
      <c r="BE92" t="str">
        <f t="shared" si="88"/>
        <v/>
      </c>
      <c r="BF92" t="str">
        <f t="shared" ref="BF92:BU107" si="92">IFERROR(IF(INDEX($FM$10:$LH$118,$I92,$FK92-BF$8+1)="",_xlfn.BITXOR(BF91,0),_xlfn.BITXOR(BF91,INDEX($FM$10:$LH$118,$I92,$FK92-BF$8+1))),"")</f>
        <v/>
      </c>
      <c r="BG92" t="str">
        <f t="shared" si="92"/>
        <v/>
      </c>
      <c r="BH92" t="str">
        <f t="shared" si="92"/>
        <v/>
      </c>
      <c r="BI92" t="str">
        <f t="shared" si="92"/>
        <v/>
      </c>
      <c r="BJ92" t="str">
        <f t="shared" si="92"/>
        <v/>
      </c>
      <c r="BK92" t="str">
        <f t="shared" si="92"/>
        <v/>
      </c>
      <c r="BL92" t="str">
        <f t="shared" si="92"/>
        <v/>
      </c>
      <c r="BM92" t="str">
        <f t="shared" si="92"/>
        <v/>
      </c>
      <c r="BN92" t="str">
        <f t="shared" si="92"/>
        <v/>
      </c>
      <c r="BO92" t="str">
        <f t="shared" si="92"/>
        <v/>
      </c>
      <c r="BP92" t="str">
        <f t="shared" si="92"/>
        <v/>
      </c>
      <c r="BQ92" t="str">
        <f t="shared" si="92"/>
        <v/>
      </c>
      <c r="BR92" t="str">
        <f t="shared" si="92"/>
        <v/>
      </c>
      <c r="BS92" t="str">
        <f t="shared" si="92"/>
        <v/>
      </c>
      <c r="BT92" t="str">
        <f t="shared" si="92"/>
        <v/>
      </c>
      <c r="BU92" t="str">
        <f t="shared" si="92"/>
        <v/>
      </c>
      <c r="BV92" t="str">
        <f t="shared" si="90"/>
        <v/>
      </c>
      <c r="BW92" t="str">
        <f t="shared" si="90"/>
        <v/>
      </c>
      <c r="BX92" t="str">
        <f t="shared" si="90"/>
        <v/>
      </c>
      <c r="BY92" t="str">
        <f t="shared" si="90"/>
        <v/>
      </c>
      <c r="BZ92" t="str">
        <f t="shared" si="90"/>
        <v/>
      </c>
      <c r="CA92" t="str">
        <f t="shared" si="90"/>
        <v/>
      </c>
      <c r="CB92" t="str">
        <f t="shared" si="90"/>
        <v/>
      </c>
      <c r="CC92" t="str">
        <f t="shared" si="90"/>
        <v/>
      </c>
      <c r="CD92" t="str">
        <f t="shared" si="90"/>
        <v/>
      </c>
      <c r="CE92" t="str">
        <f t="shared" si="90"/>
        <v/>
      </c>
      <c r="CF92" t="str">
        <f t="shared" si="90"/>
        <v/>
      </c>
      <c r="CG92" t="str">
        <f t="shared" si="90"/>
        <v/>
      </c>
      <c r="CH92" t="str">
        <f t="shared" si="90"/>
        <v/>
      </c>
      <c r="CI92" t="str">
        <f t="shared" si="90"/>
        <v/>
      </c>
      <c r="CJ92" t="str">
        <f t="shared" si="90"/>
        <v/>
      </c>
      <c r="CK92" t="str">
        <f t="shared" si="83"/>
        <v/>
      </c>
      <c r="CL92" t="str">
        <f t="shared" si="83"/>
        <v/>
      </c>
      <c r="CM92" t="str">
        <f t="shared" si="83"/>
        <v/>
      </c>
      <c r="CN92">
        <f t="shared" si="83"/>
        <v>0</v>
      </c>
      <c r="CO92">
        <f t="shared" si="83"/>
        <v>235</v>
      </c>
      <c r="CP92">
        <f t="shared" si="83"/>
        <v>178</v>
      </c>
      <c r="CQ92">
        <f t="shared" si="83"/>
        <v>75</v>
      </c>
      <c r="CR92">
        <f t="shared" si="83"/>
        <v>209</v>
      </c>
      <c r="CS92">
        <f t="shared" si="83"/>
        <v>45</v>
      </c>
      <c r="CT92">
        <f t="shared" si="83"/>
        <v>178</v>
      </c>
      <c r="CU92">
        <f t="shared" si="83"/>
        <v>8</v>
      </c>
      <c r="CV92">
        <f t="shared" si="83"/>
        <v>80</v>
      </c>
      <c r="CW92">
        <f t="shared" si="83"/>
        <v>208</v>
      </c>
      <c r="CX92">
        <f t="shared" si="83"/>
        <v>200</v>
      </c>
      <c r="CY92">
        <f t="shared" si="83"/>
        <v>0</v>
      </c>
      <c r="CZ92">
        <f t="shared" si="83"/>
        <v>0</v>
      </c>
      <c r="DA92">
        <f t="shared" ref="DA92:DP107" si="93">IFERROR(IF(INDEX($FM$10:$LH$118,$I92,$FK92-DA$8+1)="",_xlfn.BITXOR(DA91,0),_xlfn.BITXOR(DA91,INDEX($FM$10:$LH$118,$I92,$FK92-DA$8+1))),"")</f>
        <v>0</v>
      </c>
      <c r="DB92">
        <f t="shared" si="87"/>
        <v>0</v>
      </c>
      <c r="DC92">
        <f t="shared" si="87"/>
        <v>0</v>
      </c>
      <c r="DD92">
        <f t="shared" si="87"/>
        <v>0</v>
      </c>
      <c r="DE92">
        <f t="shared" si="87"/>
        <v>0</v>
      </c>
      <c r="DF92">
        <f t="shared" si="87"/>
        <v>0</v>
      </c>
      <c r="DG92">
        <f t="shared" si="87"/>
        <v>0</v>
      </c>
      <c r="DH92">
        <f t="shared" si="87"/>
        <v>0</v>
      </c>
      <c r="DI92">
        <f t="shared" si="87"/>
        <v>0</v>
      </c>
      <c r="DJ92">
        <f t="shared" si="87"/>
        <v>0</v>
      </c>
      <c r="DK92">
        <f t="shared" si="87"/>
        <v>0</v>
      </c>
      <c r="DL92">
        <f t="shared" si="87"/>
        <v>0</v>
      </c>
      <c r="DM92">
        <f t="shared" si="87"/>
        <v>0</v>
      </c>
      <c r="DN92">
        <f t="shared" si="87"/>
        <v>0</v>
      </c>
      <c r="DO92">
        <f t="shared" si="87"/>
        <v>0</v>
      </c>
      <c r="DP92">
        <f t="shared" si="87"/>
        <v>0</v>
      </c>
      <c r="DQ92">
        <f t="shared" si="84"/>
        <v>0</v>
      </c>
      <c r="DR92">
        <f t="shared" si="84"/>
        <v>0</v>
      </c>
      <c r="DS92">
        <f t="shared" si="84"/>
        <v>0</v>
      </c>
      <c r="DT92">
        <f t="shared" si="84"/>
        <v>0</v>
      </c>
      <c r="DU92">
        <f t="shared" si="84"/>
        <v>0</v>
      </c>
      <c r="DV92">
        <f t="shared" si="84"/>
        <v>0</v>
      </c>
      <c r="DW92">
        <f t="shared" si="84"/>
        <v>0</v>
      </c>
      <c r="DX92">
        <f t="shared" si="84"/>
        <v>0</v>
      </c>
      <c r="DY92">
        <f t="shared" si="84"/>
        <v>0</v>
      </c>
      <c r="DZ92">
        <f t="shared" si="84"/>
        <v>0</v>
      </c>
      <c r="EA92">
        <f t="shared" si="84"/>
        <v>0</v>
      </c>
      <c r="EB92">
        <f t="shared" si="84"/>
        <v>0</v>
      </c>
      <c r="EC92">
        <f t="shared" si="84"/>
        <v>0</v>
      </c>
      <c r="ED92">
        <f t="shared" si="84"/>
        <v>0</v>
      </c>
      <c r="EE92">
        <f t="shared" si="84"/>
        <v>0</v>
      </c>
      <c r="EF92">
        <f t="shared" si="84"/>
        <v>0</v>
      </c>
      <c r="EG92">
        <f t="shared" si="91"/>
        <v>0</v>
      </c>
      <c r="EH92">
        <f t="shared" si="91"/>
        <v>0</v>
      </c>
      <c r="EI92">
        <f t="shared" si="91"/>
        <v>0</v>
      </c>
      <c r="EJ92">
        <f t="shared" si="91"/>
        <v>0</v>
      </c>
      <c r="EK92">
        <f t="shared" si="91"/>
        <v>0</v>
      </c>
      <c r="EL92">
        <f t="shared" si="91"/>
        <v>0</v>
      </c>
      <c r="EM92">
        <f t="shared" si="91"/>
        <v>0</v>
      </c>
      <c r="EN92">
        <f t="shared" si="91"/>
        <v>0</v>
      </c>
      <c r="EO92">
        <f t="shared" si="91"/>
        <v>0</v>
      </c>
      <c r="EP92">
        <f t="shared" si="91"/>
        <v>0</v>
      </c>
      <c r="EQ92">
        <f t="shared" si="91"/>
        <v>0</v>
      </c>
      <c r="ER92">
        <f t="shared" si="91"/>
        <v>0</v>
      </c>
      <c r="ES92">
        <f t="shared" si="91"/>
        <v>0</v>
      </c>
      <c r="ET92">
        <f t="shared" si="91"/>
        <v>0</v>
      </c>
      <c r="EU92">
        <f t="shared" si="91"/>
        <v>0</v>
      </c>
      <c r="EV92">
        <f t="shared" si="91"/>
        <v>0</v>
      </c>
      <c r="EW92">
        <f t="shared" si="89"/>
        <v>0</v>
      </c>
      <c r="EX92">
        <f t="shared" si="89"/>
        <v>0</v>
      </c>
      <c r="EY92">
        <f t="shared" si="89"/>
        <v>0</v>
      </c>
      <c r="EZ92">
        <f t="shared" si="89"/>
        <v>0</v>
      </c>
      <c r="FA92">
        <f t="shared" si="89"/>
        <v>0</v>
      </c>
      <c r="FB92">
        <f t="shared" si="89"/>
        <v>0</v>
      </c>
      <c r="FC92">
        <f t="shared" si="89"/>
        <v>0</v>
      </c>
      <c r="FD92">
        <f t="shared" si="89"/>
        <v>0</v>
      </c>
      <c r="FE92">
        <f t="shared" si="89"/>
        <v>0</v>
      </c>
      <c r="FG92" s="48" t="str">
        <f t="shared" si="80"/>
        <v/>
      </c>
      <c r="FI92" s="1" t="str">
        <f t="shared" si="77"/>
        <v/>
      </c>
      <c r="FJ92">
        <f t="shared" si="78"/>
        <v>84</v>
      </c>
      <c r="FK92">
        <f>FM8-FJ91+1</f>
        <v>-39</v>
      </c>
      <c r="FM92">
        <f>IF(FM91="","",IF($FI91="Y",0,INDEX(Capacity!$S$3:$T$258,MATCH(MOD(INDEX(Capacity!$V$3:$W$258,MATCH(INDEX($J91:$FE91,1,$FJ91),Capacity!$V$3:$V$258,0),2)+FM$9,255),Capacity!$S$3:$S$258,0),2)))</f>
        <v>170</v>
      </c>
      <c r="FN92">
        <f>IF(FN91="","",IF($FI91="Y",0,INDEX(Capacity!$S$3:$T$258,MATCH(MOD(INDEX(Capacity!$V$3:$W$258,MATCH(INDEX($J91:$FE91,1,$FJ91),Capacity!$V$3:$V$258,0),2)+FN$9,255),Capacity!$S$3:$S$258,0),2)))</f>
        <v>41</v>
      </c>
      <c r="FO92">
        <f>IF(FO91="","",IF($FI91="Y",0,INDEX(Capacity!$S$3:$T$258,MATCH(MOD(INDEX(Capacity!$V$3:$W$258,MATCH(INDEX($J91:$FE91,1,$FJ91),Capacity!$V$3:$V$258,0),2)+FO$9,255),Capacity!$S$3:$S$258,0),2)))</f>
        <v>43</v>
      </c>
      <c r="FP92">
        <f>IF(FP91="","",IF($FI91="Y",0,INDEX(Capacity!$S$3:$T$258,MATCH(MOD(INDEX(Capacity!$V$3:$W$258,MATCH(INDEX($J91:$FE91,1,$FJ91),Capacity!$V$3:$V$258,0),2)+FP$9,255),Capacity!$S$3:$S$258,0),2)))</f>
        <v>141</v>
      </c>
      <c r="FQ92">
        <f>IF(FQ91="","",IF($FI91="Y",0,INDEX(Capacity!$S$3:$T$258,MATCH(MOD(INDEX(Capacity!$V$3:$W$258,MATCH(INDEX($J91:$FE91,1,$FJ91),Capacity!$V$3:$V$258,0),2)+FQ$9,255),Capacity!$S$3:$S$258,0),2)))</f>
        <v>121</v>
      </c>
      <c r="FR92">
        <f>IF(FR91="","",IF($FI91="Y",0,INDEX(Capacity!$S$3:$T$258,MATCH(MOD(INDEX(Capacity!$V$3:$W$258,MATCH(INDEX($J91:$FE91,1,$FJ91),Capacity!$V$3:$V$258,0),2)+FR$9,255),Capacity!$S$3:$S$258,0),2)))</f>
        <v>19</v>
      </c>
      <c r="FS92">
        <f>IF(FS91="","",IF($FI91="Y",0,INDEX(Capacity!$S$3:$T$258,MATCH(MOD(INDEX(Capacity!$V$3:$W$258,MATCH(INDEX($J91:$FE91,1,$FJ91),Capacity!$V$3:$V$258,0),2)+FS$9,255),Capacity!$S$3:$S$258,0),2)))</f>
        <v>69</v>
      </c>
      <c r="FT92">
        <f>IF(FT91="","",IF($FI91="Y",0,INDEX(Capacity!$S$3:$T$258,MATCH(MOD(INDEX(Capacity!$V$3:$W$258,MATCH(INDEX($J91:$FE91,1,$FJ91),Capacity!$V$3:$V$258,0),2)+FT$9,255),Capacity!$S$3:$S$258,0),2)))</f>
        <v>239</v>
      </c>
      <c r="FU92">
        <f>IF(FU91="","",IF($FI91="Y",0,INDEX(Capacity!$S$3:$T$258,MATCH(MOD(INDEX(Capacity!$V$3:$W$258,MATCH(INDEX($J91:$FE91,1,$FJ91),Capacity!$V$3:$V$258,0),2)+FU$9,255),Capacity!$S$3:$S$258,0),2)))</f>
        <v>233</v>
      </c>
      <c r="FV92">
        <f>IF(FV91="","",IF($FI91="Y",0,INDEX(Capacity!$S$3:$T$258,MATCH(MOD(INDEX(Capacity!$V$3:$W$258,MATCH(INDEX($J91:$FE91,1,$FJ91),Capacity!$V$3:$V$258,0),2)+FV$9,255),Capacity!$S$3:$S$258,0),2)))</f>
        <v>196</v>
      </c>
      <c r="FW92">
        <f>IF(FW91="","",IF($FI91="Y",0,INDEX(Capacity!$S$3:$T$258,MATCH(MOD(INDEX(Capacity!$V$3:$W$258,MATCH(INDEX($J91:$FE91,1,$FJ91),Capacity!$V$3:$V$258,0),2)+FW$9,255),Capacity!$S$3:$S$258,0),2)))</f>
        <v>200</v>
      </c>
      <c r="FX92" t="str">
        <f>IF(FX91="","",IF($FI91="Y",0,INDEX(Capacity!$S$3:$T$258,MATCH(MOD(INDEX(Capacity!$V$3:$W$258,MATCH(INDEX($J91:$FE91,1,$FJ91),Capacity!$V$3:$V$258,0),2)+FX$9,255),Capacity!$S$3:$S$258,0),2)))</f>
        <v/>
      </c>
      <c r="FY92" t="str">
        <f>IF(FY91="","",IF($FI91="Y",0,INDEX(Capacity!$S$3:$T$258,MATCH(MOD(INDEX(Capacity!$V$3:$W$258,MATCH(INDEX($J91:$FE91,1,$FJ91),Capacity!$V$3:$V$258,0),2)+FY$9,255),Capacity!$S$3:$S$258,0),2)))</f>
        <v/>
      </c>
      <c r="FZ92" t="str">
        <f>IF(FZ91="","",IF($FI91="Y",0,INDEX(Capacity!$S$3:$T$258,MATCH(MOD(INDEX(Capacity!$V$3:$W$258,MATCH(INDEX($J91:$FE91,1,$FJ91),Capacity!$V$3:$V$258,0),2)+FZ$9,255),Capacity!$S$3:$S$258,0),2)))</f>
        <v/>
      </c>
      <c r="GA92" t="str">
        <f>IF(GA91="","",IF($FI91="Y",0,INDEX(Capacity!$S$3:$T$258,MATCH(MOD(INDEX(Capacity!$V$3:$W$258,MATCH(INDEX($J91:$FE91,1,$FJ91),Capacity!$V$3:$V$258,0),2)+GA$9,255),Capacity!$S$3:$S$258,0),2)))</f>
        <v/>
      </c>
      <c r="GB92" t="str">
        <f>IF(GB91="","",IF($FI91="Y",0,INDEX(Capacity!$S$3:$T$258,MATCH(MOD(INDEX(Capacity!$V$3:$W$258,MATCH(INDEX($J91:$FE91,1,$FJ91),Capacity!$V$3:$V$258,0),2)+GB$9,255),Capacity!$S$3:$S$258,0),2)))</f>
        <v/>
      </c>
      <c r="GC92" t="str">
        <f>IF(GC91="","",IF($FI91="Y",0,INDEX(Capacity!$S$3:$T$258,MATCH(MOD(INDEX(Capacity!$V$3:$W$258,MATCH(INDEX($J91:$FE91,1,$FJ91),Capacity!$V$3:$V$258,0),2)+GC$9,255),Capacity!$S$3:$S$258,0),2)))</f>
        <v/>
      </c>
      <c r="GD92" t="str">
        <f>IF(GD91="","",IF($FI91="Y",0,INDEX(Capacity!$S$3:$T$258,MATCH(MOD(INDEX(Capacity!$V$3:$W$258,MATCH(INDEX($J91:$FE91,1,$FJ91),Capacity!$V$3:$V$258,0),2)+GD$9,255),Capacity!$S$3:$S$258,0),2)))</f>
        <v/>
      </c>
      <c r="GE92" t="str">
        <f>IF(GE91="","",IF($FI91="Y",0,INDEX(Capacity!$S$3:$T$258,MATCH(MOD(INDEX(Capacity!$V$3:$W$258,MATCH(INDEX($J91:$FE91,1,$FJ91),Capacity!$V$3:$V$258,0),2)+GE$9,255),Capacity!$S$3:$S$258,0),2)))</f>
        <v/>
      </c>
      <c r="GF92" t="str">
        <f>IF(GF91="","",IF($FI91="Y",0,INDEX(Capacity!$S$3:$T$258,MATCH(MOD(INDEX(Capacity!$V$3:$W$258,MATCH(INDEX($J91:$FE91,1,$FJ91),Capacity!$V$3:$V$258,0),2)+GF$9,255),Capacity!$S$3:$S$258,0),2)))</f>
        <v/>
      </c>
      <c r="GG92" t="str">
        <f>IF(GG91="","",IF($FI91="Y",0,INDEX(Capacity!$S$3:$T$258,MATCH(MOD(INDEX(Capacity!$V$3:$W$258,MATCH(INDEX($J91:$FE91,1,$FJ91),Capacity!$V$3:$V$258,0),2)+GG$9,255),Capacity!$S$3:$S$258,0),2)))</f>
        <v/>
      </c>
      <c r="GH92" t="str">
        <f>IF(GH91="","",IF($FI91="Y",0,INDEX(Capacity!$S$3:$T$258,MATCH(MOD(INDEX(Capacity!$V$3:$W$258,MATCH(INDEX($J91:$FE91,1,$FJ91),Capacity!$V$3:$V$258,0),2)+GH$9,255),Capacity!$S$3:$S$258,0),2)))</f>
        <v/>
      </c>
      <c r="GI92" t="str">
        <f>IF(GI91="","",IF($FI91="Y",0,INDEX(Capacity!$S$3:$T$258,MATCH(MOD(INDEX(Capacity!$V$3:$W$258,MATCH(INDEX($J91:$FE91,1,$FJ91),Capacity!$V$3:$V$258,0),2)+GI$9,255),Capacity!$S$3:$S$258,0),2)))</f>
        <v/>
      </c>
      <c r="GJ92" t="str">
        <f>IF(GJ91="","",IF($FI91="Y",0,INDEX(Capacity!$S$3:$T$258,MATCH(MOD(INDEX(Capacity!$V$3:$W$258,MATCH(INDEX($J91:$FE91,1,$FJ91),Capacity!$V$3:$V$258,0),2)+GJ$9,255),Capacity!$S$3:$S$258,0),2)))</f>
        <v/>
      </c>
      <c r="GK92" t="str">
        <f>IF(GK91="","",IF($FI91="Y",0,INDEX(Capacity!$S$3:$T$258,MATCH(MOD(INDEX(Capacity!$V$3:$W$258,MATCH(INDEX($J91:$FE91,1,$FJ91),Capacity!$V$3:$V$258,0),2)+GK$9,255),Capacity!$S$3:$S$258,0),2)))</f>
        <v/>
      </c>
      <c r="GL92" t="str">
        <f>IF(GL91="","",IF($FI91="Y",0,INDEX(Capacity!$S$3:$T$258,MATCH(MOD(INDEX(Capacity!$V$3:$W$258,MATCH(INDEX($J91:$FE91,1,$FJ91),Capacity!$V$3:$V$258,0),2)+GL$9,255),Capacity!$S$3:$S$258,0),2)))</f>
        <v/>
      </c>
      <c r="GM92" t="str">
        <f>IF(GM91="","",IF($FI91="Y",0,INDEX(Capacity!$S$3:$T$258,MATCH(MOD(INDEX(Capacity!$V$3:$W$258,MATCH(INDEX($J91:$FE91,1,$FJ91),Capacity!$V$3:$V$258,0),2)+GM$9,255),Capacity!$S$3:$S$258,0),2)))</f>
        <v/>
      </c>
      <c r="GN92" t="str">
        <f>IF(GN91="","",IF($FI91="Y",0,INDEX(Capacity!$S$3:$T$258,MATCH(MOD(INDEX(Capacity!$V$3:$W$258,MATCH(INDEX($J91:$FE91,1,$FJ91),Capacity!$V$3:$V$258,0),2)+GN$9,255),Capacity!$S$3:$S$258,0),2)))</f>
        <v/>
      </c>
      <c r="GO92" t="str">
        <f>IF(GO91="","",IF($FI91="Y",0,INDEX(Capacity!$S$3:$T$258,MATCH(MOD(INDEX(Capacity!$V$3:$W$258,MATCH(INDEX($J91:$FE91,1,$FJ91),Capacity!$V$3:$V$258,0),2)+GO$9,255),Capacity!$S$3:$S$258,0),2)))</f>
        <v/>
      </c>
      <c r="GP92" t="str">
        <f>IF(GP91="","",IF($FI91="Y",0,INDEX(Capacity!$S$3:$T$258,MATCH(MOD(INDEX(Capacity!$V$3:$W$258,MATCH(INDEX($J91:$FE91,1,$FJ91),Capacity!$V$3:$V$258,0),2)+GP$9,255),Capacity!$S$3:$S$258,0),2)))</f>
        <v/>
      </c>
      <c r="GQ92" t="str">
        <f>IF(GQ91="","",IF($FI91="Y",0,INDEX(Capacity!$S$3:$T$258,MATCH(MOD(INDEX(Capacity!$V$3:$W$258,MATCH(INDEX($J91:$FE91,1,$FJ91),Capacity!$V$3:$V$258,0),2)+GQ$9,255),Capacity!$S$3:$S$258,0),2)))</f>
        <v/>
      </c>
      <c r="GR92" t="str">
        <f>IF(GR91="","",IF($FI91="Y",0,INDEX(Capacity!$S$3:$T$258,MATCH(MOD(INDEX(Capacity!$V$3:$W$258,MATCH(INDEX($J91:$FE91,1,$FJ91),Capacity!$V$3:$V$258,0),2)+GR$9,255),Capacity!$S$3:$S$258,0),2)))</f>
        <v/>
      </c>
      <c r="GS92" t="str">
        <f>IF(GS91="","",IF($FI91="Y",0,INDEX(Capacity!$S$3:$T$258,MATCH(MOD(INDEX(Capacity!$V$3:$W$258,MATCH(INDEX($J91:$FE91,1,$FJ91),Capacity!$V$3:$V$258,0),2)+GS$9,255),Capacity!$S$3:$S$258,0),2)))</f>
        <v/>
      </c>
      <c r="GT92" t="str">
        <f>IF(GT91="","",IF($FI91="Y",0,INDEX(Capacity!$S$3:$T$258,MATCH(MOD(INDEX(Capacity!$V$3:$W$258,MATCH(INDEX($J91:$FE91,1,$FJ91),Capacity!$V$3:$V$258,0),2)+GT$9,255),Capacity!$S$3:$S$258,0),2)))</f>
        <v/>
      </c>
      <c r="GU92" t="str">
        <f>IF(GU91="","",IF($FI91="Y",0,INDEX(Capacity!$S$3:$T$258,MATCH(MOD(INDEX(Capacity!$V$3:$W$258,MATCH(INDEX($J91:$FE91,1,$FJ91),Capacity!$V$3:$V$258,0),2)+GU$9,255),Capacity!$S$3:$S$258,0),2)))</f>
        <v/>
      </c>
      <c r="GV92" t="str">
        <f>IF(GV91="","",IF($FI91="Y",0,INDEX(Capacity!$S$3:$T$258,MATCH(MOD(INDEX(Capacity!$V$3:$W$258,MATCH(INDEX($J91:$FE91,1,$FJ91),Capacity!$V$3:$V$258,0),2)+GV$9,255),Capacity!$S$3:$S$258,0),2)))</f>
        <v/>
      </c>
      <c r="GW92" t="str">
        <f>IF(GW91="","",IF($FI91="Y",0,INDEX(Capacity!$S$3:$T$258,MATCH(MOD(INDEX(Capacity!$V$3:$W$258,MATCH(INDEX($J91:$FE91,1,$FJ91),Capacity!$V$3:$V$258,0),2)+GW$9,255),Capacity!$S$3:$S$258,0),2)))</f>
        <v/>
      </c>
      <c r="GX92" t="str">
        <f>IF(GX91="","",IF($FI91="Y",0,INDEX(Capacity!$S$3:$T$258,MATCH(MOD(INDEX(Capacity!$V$3:$W$258,MATCH(INDEX($J91:$FE91,1,$FJ91),Capacity!$V$3:$V$258,0),2)+GX$9,255),Capacity!$S$3:$S$258,0),2)))</f>
        <v/>
      </c>
      <c r="GY92" t="str">
        <f>IF(GY91="","",IF($FI91="Y",0,INDEX(Capacity!$S$3:$T$258,MATCH(MOD(INDEX(Capacity!$V$3:$W$258,MATCH(INDEX($J91:$FE91,1,$FJ91),Capacity!$V$3:$V$258,0),2)+GY$9,255),Capacity!$S$3:$S$258,0),2)))</f>
        <v/>
      </c>
      <c r="GZ92" t="str">
        <f>IF(GZ91="","",IF($FI91="Y",0,INDEX(Capacity!$S$3:$T$258,MATCH(MOD(INDEX(Capacity!$V$3:$W$258,MATCH(INDEX($J91:$FE91,1,$FJ91),Capacity!$V$3:$V$258,0),2)+GZ$9,255),Capacity!$S$3:$S$258,0),2)))</f>
        <v/>
      </c>
      <c r="HA92" t="str">
        <f>IF(HA91="","",IF($FI91="Y",0,INDEX(Capacity!$S$3:$T$258,MATCH(MOD(INDEX(Capacity!$V$3:$W$258,MATCH(INDEX($J91:$FE91,1,$FJ91),Capacity!$V$3:$V$258,0),2)+HA$9,255),Capacity!$S$3:$S$258,0),2)))</f>
        <v/>
      </c>
      <c r="HB92" t="str">
        <f>IF(HB91="","",IF($FI91="Y",0,INDEX(Capacity!$S$3:$T$258,MATCH(MOD(INDEX(Capacity!$V$3:$W$258,MATCH(INDEX($J91:$FE91,1,$FJ91),Capacity!$V$3:$V$258,0),2)+HB$9,255),Capacity!$S$3:$S$258,0),2)))</f>
        <v/>
      </c>
      <c r="HC92" t="str">
        <f>IF(HC91="","",IF($FI91="Y",0,INDEX(Capacity!$S$3:$T$258,MATCH(MOD(INDEX(Capacity!$V$3:$W$258,MATCH(INDEX($J91:$FE91,1,$FJ91),Capacity!$V$3:$V$258,0),2)+HC$9,255),Capacity!$S$3:$S$258,0),2)))</f>
        <v/>
      </c>
      <c r="HD92" t="str">
        <f>IF(HD91="","",IF($FI91="Y",0,INDEX(Capacity!$S$3:$T$258,MATCH(MOD(INDEX(Capacity!$V$3:$W$258,MATCH(INDEX($J91:$FE91,1,$FJ91),Capacity!$V$3:$V$258,0),2)+HD$9,255),Capacity!$S$3:$S$258,0),2)))</f>
        <v/>
      </c>
      <c r="HE92" t="str">
        <f>IF(HE91="","",IF($FI91="Y",0,INDEX(Capacity!$S$3:$T$258,MATCH(MOD(INDEX(Capacity!$V$3:$W$258,MATCH(INDEX($J91:$FE91,1,$FJ91),Capacity!$V$3:$V$258,0),2)+HE$9,255),Capacity!$S$3:$S$258,0),2)))</f>
        <v/>
      </c>
      <c r="HF92" t="str">
        <f>IF(HF91="","",IF($FI91="Y",0,INDEX(Capacity!$S$3:$T$258,MATCH(MOD(INDEX(Capacity!$V$3:$W$258,MATCH(INDEX($J91:$FE91,1,$FJ91),Capacity!$V$3:$V$258,0),2)+HF$9,255),Capacity!$S$3:$S$258,0),2)))</f>
        <v/>
      </c>
      <c r="HG92" t="str">
        <f>IF(HG91="","",IF($FI91="Y",0,INDEX(Capacity!$S$3:$T$258,MATCH(MOD(INDEX(Capacity!$V$3:$W$258,MATCH(INDEX($J91:$FE91,1,$FJ91),Capacity!$V$3:$V$258,0),2)+HG$9,255),Capacity!$S$3:$S$258,0),2)))</f>
        <v/>
      </c>
      <c r="HH92" t="str">
        <f>IF(HH91="","",IF($FI91="Y",0,INDEX(Capacity!$S$3:$T$258,MATCH(MOD(INDEX(Capacity!$V$3:$W$258,MATCH(INDEX($J91:$FE91,1,$FJ91),Capacity!$V$3:$V$258,0),2)+HH$9,255),Capacity!$S$3:$S$258,0),2)))</f>
        <v/>
      </c>
      <c r="HI92" t="str">
        <f>IF(HI91="","",IF($FI91="Y",0,INDEX(Capacity!$S$3:$T$258,MATCH(MOD(INDEX(Capacity!$V$3:$W$258,MATCH(INDEX($J91:$FE91,1,$FJ91),Capacity!$V$3:$V$258,0),2)+HI$9,255),Capacity!$S$3:$S$258,0),2)))</f>
        <v/>
      </c>
      <c r="HJ92" t="str">
        <f>IF(HJ91="","",IF($FI91="Y",0,INDEX(Capacity!$S$3:$T$258,MATCH(MOD(INDEX(Capacity!$V$3:$W$258,MATCH(INDEX($J91:$FE91,1,$FJ91),Capacity!$V$3:$V$258,0),2)+HJ$9,255),Capacity!$S$3:$S$258,0),2)))</f>
        <v/>
      </c>
      <c r="HK92" t="str">
        <f>IF(HK91="","",IF($FI91="Y",0,INDEX(Capacity!$S$3:$T$258,MATCH(MOD(INDEX(Capacity!$V$3:$W$258,MATCH(INDEX($J91:$FE91,1,$FJ91),Capacity!$V$3:$V$258,0),2)+HK$9,255),Capacity!$S$3:$S$258,0),2)))</f>
        <v/>
      </c>
      <c r="HL92" t="str">
        <f>IF(HL91="","",IF($FI91="Y",0,INDEX(Capacity!$S$3:$T$258,MATCH(MOD(INDEX(Capacity!$V$3:$W$258,MATCH(INDEX($J91:$FE91,1,$FJ91),Capacity!$V$3:$V$258,0),2)+HL$9,255),Capacity!$S$3:$S$258,0),2)))</f>
        <v/>
      </c>
      <c r="HM92" t="str">
        <f>IF(HM91="","",IF($FI91="Y",0,INDEX(Capacity!$S$3:$T$258,MATCH(MOD(INDEX(Capacity!$V$3:$W$258,MATCH(INDEX($J91:$FE91,1,$FJ91),Capacity!$V$3:$V$258,0),2)+HM$9,255),Capacity!$S$3:$S$258,0),2)))</f>
        <v/>
      </c>
      <c r="HN92" t="str">
        <f>IF(HN91="","",IF($FI91="Y",0,INDEX(Capacity!$S$3:$T$258,MATCH(MOD(INDEX(Capacity!$V$3:$W$258,MATCH(INDEX($J91:$FE91,1,$FJ91),Capacity!$V$3:$V$258,0),2)+HN$9,255),Capacity!$S$3:$S$258,0),2)))</f>
        <v/>
      </c>
      <c r="HO92" t="str">
        <f>IF(HO91="","",IF($FI91="Y",0,INDEX(Capacity!$S$3:$T$258,MATCH(MOD(INDEX(Capacity!$V$3:$W$258,MATCH(INDEX($J91:$FE91,1,$FJ91),Capacity!$V$3:$V$258,0),2)+HO$9,255),Capacity!$S$3:$S$258,0),2)))</f>
        <v/>
      </c>
      <c r="HP92" t="str">
        <f>IF(HP91="","",IF($FI91="Y",0,INDEX(Capacity!$S$3:$T$258,MATCH(MOD(INDEX(Capacity!$V$3:$W$258,MATCH(INDEX($J91:$FE91,1,$FJ91),Capacity!$V$3:$V$258,0),2)+HP$9,255),Capacity!$S$3:$S$258,0),2)))</f>
        <v/>
      </c>
      <c r="HQ92" t="str">
        <f>IF(HQ91="","",IF($FI91="Y",0,INDEX(Capacity!$S$3:$T$258,MATCH(MOD(INDEX(Capacity!$V$3:$W$258,MATCH(INDEX($J91:$FE91,1,$FJ91),Capacity!$V$3:$V$258,0),2)+HQ$9,255),Capacity!$S$3:$S$258,0),2)))</f>
        <v/>
      </c>
      <c r="HR92" t="str">
        <f>IF(HR91="","",IF($FI91="Y",0,INDEX(Capacity!$S$3:$T$258,MATCH(MOD(INDEX(Capacity!$V$3:$W$258,MATCH(INDEX($J91:$FE91,1,$FJ91),Capacity!$V$3:$V$258,0),2)+HR$9,255),Capacity!$S$3:$S$258,0),2)))</f>
        <v/>
      </c>
      <c r="HS92" t="str">
        <f>IF(HS91="","",IF($FI91="Y",0,INDEX(Capacity!$S$3:$T$258,MATCH(MOD(INDEX(Capacity!$V$3:$W$258,MATCH(INDEX($J91:$FE91,1,$FJ91),Capacity!$V$3:$V$258,0),2)+HS$9,255),Capacity!$S$3:$S$258,0),2)))</f>
        <v/>
      </c>
      <c r="HT92" t="str">
        <f>IF(HT91="","",IF($FI91="Y",0,INDEX(Capacity!$S$3:$T$258,MATCH(MOD(INDEX(Capacity!$V$3:$W$258,MATCH(INDEX($J91:$FE91,1,$FJ91),Capacity!$V$3:$V$258,0),2)+HT$9,255),Capacity!$S$3:$S$258,0),2)))</f>
        <v/>
      </c>
      <c r="HU92" t="str">
        <f>IF(HU91="","",IF($FI91="Y",0,INDEX(Capacity!$S$3:$T$258,MATCH(MOD(INDEX(Capacity!$V$3:$W$258,MATCH(INDEX($J91:$FE91,1,$FJ91),Capacity!$V$3:$V$258,0),2)+HU$9,255),Capacity!$S$3:$S$258,0),2)))</f>
        <v/>
      </c>
      <c r="HV92" t="str">
        <f>IF(HV91="","",IF($FI91="Y",0,INDEX(Capacity!$S$3:$T$258,MATCH(MOD(INDEX(Capacity!$V$3:$W$258,MATCH(INDEX($J91:$FE91,1,$FJ91),Capacity!$V$3:$V$258,0),2)+HV$9,255),Capacity!$S$3:$S$258,0),2)))</f>
        <v/>
      </c>
      <c r="HW92" t="str">
        <f>IF(HW91="","",IF($FI91="Y",0,INDEX(Capacity!$S$3:$T$258,MATCH(MOD(INDEX(Capacity!$V$3:$W$258,MATCH(INDEX($J91:$FE91,1,$FJ91),Capacity!$V$3:$V$258,0),2)+HW$9,255),Capacity!$S$3:$S$258,0),2)))</f>
        <v/>
      </c>
      <c r="HX92" t="str">
        <f>IF(HX91="","",IF($FI91="Y",0,INDEX(Capacity!$S$3:$T$258,MATCH(MOD(INDEX(Capacity!$V$3:$W$258,MATCH(INDEX($J91:$FE91,1,$FJ91),Capacity!$V$3:$V$258,0),2)+HX$9,255),Capacity!$S$3:$S$258,0),2)))</f>
        <v/>
      </c>
      <c r="HY92" t="str">
        <f>IF(HY91="","",IF($FI91="Y",0,INDEX(Capacity!$S$3:$T$258,MATCH(MOD(INDEX(Capacity!$V$3:$W$258,MATCH(INDEX($J91:$FE91,1,$FJ91),Capacity!$V$3:$V$258,0),2)+HY$9,255),Capacity!$S$3:$S$258,0),2)))</f>
        <v/>
      </c>
      <c r="HZ92" t="str">
        <f>IF(HZ91="","",IF($FI91="Y",0,INDEX(Capacity!$S$3:$T$258,MATCH(MOD(INDEX(Capacity!$V$3:$W$258,MATCH(INDEX($J91:$FE91,1,$FJ91),Capacity!$V$3:$V$258,0),2)+HZ$9,255),Capacity!$S$3:$S$258,0),2)))</f>
        <v/>
      </c>
      <c r="IA92" t="str">
        <f>IF(IA91="","",IF($FI91="Y",0,INDEX(Capacity!$S$3:$T$258,MATCH(MOD(INDEX(Capacity!$V$3:$W$258,MATCH(INDEX($J91:$FE91,1,$FJ91),Capacity!$V$3:$V$258,0),2)+IA$9,255),Capacity!$S$3:$S$258,0),2)))</f>
        <v/>
      </c>
      <c r="IB92" t="str">
        <f>IF(IB91="","",IF($FI91="Y",0,INDEX(Capacity!$S$3:$T$258,MATCH(MOD(INDEX(Capacity!$V$3:$W$258,MATCH(INDEX($J91:$FE91,1,$FJ91),Capacity!$V$3:$V$258,0),2)+IB$9,255),Capacity!$S$3:$S$258,0),2)))</f>
        <v/>
      </c>
      <c r="IC92" t="str">
        <f>IF(IC91="","",IF($FI91="Y",0,INDEX(Capacity!$S$3:$T$258,MATCH(MOD(INDEX(Capacity!$V$3:$W$258,MATCH(INDEX($J91:$FE91,1,$FJ91),Capacity!$V$3:$V$258,0),2)+IC$9,255),Capacity!$S$3:$S$258,0),2)))</f>
        <v/>
      </c>
      <c r="ID92" t="str">
        <f>IF(ID91="","",IF($FI91="Y",0,INDEX(Capacity!$S$3:$T$258,MATCH(MOD(INDEX(Capacity!$V$3:$W$258,MATCH(INDEX($J91:$FE91,1,$FJ91),Capacity!$V$3:$V$258,0),2)+ID$9,255),Capacity!$S$3:$S$258,0),2)))</f>
        <v/>
      </c>
      <c r="IE92" t="str">
        <f>IF(IE91="","",IF($FI91="Y",0,INDEX(Capacity!$S$3:$T$258,MATCH(MOD(INDEX(Capacity!$V$3:$W$258,MATCH(INDEX($J91:$FE91,1,$FJ91),Capacity!$V$3:$V$258,0),2)+IE$9,255),Capacity!$S$3:$S$258,0),2)))</f>
        <v/>
      </c>
      <c r="IF92" t="str">
        <f>IF(IF91="","",IF($FI91="Y",0,INDEX(Capacity!$S$3:$T$258,MATCH(MOD(INDEX(Capacity!$V$3:$W$258,MATCH(INDEX($J91:$FE91,1,$FJ91),Capacity!$V$3:$V$258,0),2)+IF$9,255),Capacity!$S$3:$S$258,0),2)))</f>
        <v/>
      </c>
      <c r="IG92" t="str">
        <f>IF(IG91="","",IF($FI91="Y",0,INDEX(Capacity!$S$3:$T$258,MATCH(MOD(INDEX(Capacity!$V$3:$W$258,MATCH(INDEX($J91:$FE91,1,$FJ91),Capacity!$V$3:$V$258,0),2)+IG$9,255),Capacity!$S$3:$S$258,0),2)))</f>
        <v/>
      </c>
      <c r="IH92" t="str">
        <f>IF(IH91="","",IF($FI91="Y",0,INDEX(Capacity!$S$3:$T$258,MATCH(MOD(INDEX(Capacity!$V$3:$W$258,MATCH(INDEX($J91:$FE91,1,$FJ91),Capacity!$V$3:$V$258,0),2)+IH$9,255),Capacity!$S$3:$S$258,0),2)))</f>
        <v/>
      </c>
      <c r="II92" t="str">
        <f>IF(II91="","",IF($FI91="Y",0,INDEX(Capacity!$S$3:$T$258,MATCH(MOD(INDEX(Capacity!$V$3:$W$258,MATCH(INDEX($J91:$FE91,1,$FJ91),Capacity!$V$3:$V$258,0),2)+II$9,255),Capacity!$S$3:$S$258,0),2)))</f>
        <v/>
      </c>
      <c r="IJ92" t="str">
        <f>IF(IJ91="","",IF($FI91="Y",0,INDEX(Capacity!$S$3:$T$258,MATCH(MOD(INDEX(Capacity!$V$3:$W$258,MATCH(INDEX($J91:$FE91,1,$FJ91),Capacity!$V$3:$V$258,0),2)+IJ$9,255),Capacity!$S$3:$S$258,0),2)))</f>
        <v/>
      </c>
      <c r="IK92" t="str">
        <f>IF(IK91="","",IF($FI91="Y",0,INDEX(Capacity!$S$3:$T$258,MATCH(MOD(INDEX(Capacity!$V$3:$W$258,MATCH(INDEX($J91:$FE91,1,$FJ91),Capacity!$V$3:$V$258,0),2)+IK$9,255),Capacity!$S$3:$S$258,0),2)))</f>
        <v/>
      </c>
      <c r="IL92" t="str">
        <f>IF(IL91="","",IF($FI91="Y",0,INDEX(Capacity!$S$3:$T$258,MATCH(MOD(INDEX(Capacity!$V$3:$W$258,MATCH(INDEX($J91:$FE91,1,$FJ91),Capacity!$V$3:$V$258,0),2)+IL$9,255),Capacity!$S$3:$S$258,0),2)))</f>
        <v/>
      </c>
      <c r="IM92" t="str">
        <f>IF(IM91="","",IF($FI91="Y",0,INDEX(Capacity!$S$3:$T$258,MATCH(MOD(INDEX(Capacity!$V$3:$W$258,MATCH(INDEX($J91:$FE91,1,$FJ91),Capacity!$V$3:$V$258,0),2)+IM$9,255),Capacity!$S$3:$S$258,0),2)))</f>
        <v/>
      </c>
      <c r="IN92" t="str">
        <f>IF(IN91="","",IF($FI91="Y",0,INDEX(Capacity!$S$3:$T$258,MATCH(MOD(INDEX(Capacity!$V$3:$W$258,MATCH(INDEX($J91:$FE91,1,$FJ91),Capacity!$V$3:$V$258,0),2)+IN$9,255),Capacity!$S$3:$S$258,0),2)))</f>
        <v/>
      </c>
      <c r="IO92" t="str">
        <f>IF(IO91="","",IF($FI91="Y",0,INDEX(Capacity!$S$3:$T$258,MATCH(MOD(INDEX(Capacity!$V$3:$W$258,MATCH(INDEX($J91:$FE91,1,$FJ91),Capacity!$V$3:$V$258,0),2)+IO$9,255),Capacity!$S$3:$S$258,0),2)))</f>
        <v/>
      </c>
      <c r="IP92" t="str">
        <f>IF(IP91="","",IF($FI91="Y",0,INDEX(Capacity!$S$3:$T$258,MATCH(MOD(INDEX(Capacity!$V$3:$W$258,MATCH(INDEX($J91:$FE91,1,$FJ91),Capacity!$V$3:$V$258,0),2)+IP$9,255),Capacity!$S$3:$S$258,0),2)))</f>
        <v/>
      </c>
      <c r="IQ92" t="str">
        <f>IF(IQ91="","",IF($FI91="Y",0,INDEX(Capacity!$S$3:$T$258,MATCH(MOD(INDEX(Capacity!$V$3:$W$258,MATCH(INDEX($J91:$FE91,1,$FJ91),Capacity!$V$3:$V$258,0),2)+IQ$9,255),Capacity!$S$3:$S$258,0),2)))</f>
        <v/>
      </c>
      <c r="IR92" t="str">
        <f>IF(IR91="","",IF($FI91="Y",0,INDEX(Capacity!$S$3:$T$258,MATCH(MOD(INDEX(Capacity!$V$3:$W$258,MATCH(INDEX($J91:$FE91,1,$FJ91),Capacity!$V$3:$V$258,0),2)+IR$9,255),Capacity!$S$3:$S$258,0),2)))</f>
        <v/>
      </c>
      <c r="IS92" t="str">
        <f>IF(IS91="","",IF($FI91="Y",0,INDEX(Capacity!$S$3:$T$258,MATCH(MOD(INDEX(Capacity!$V$3:$W$258,MATCH(INDEX($J91:$FE91,1,$FJ91),Capacity!$V$3:$V$258,0),2)+IS$9,255),Capacity!$S$3:$S$258,0),2)))</f>
        <v/>
      </c>
      <c r="IT92" t="str">
        <f>IF(IT91="","",IF($FI91="Y",0,INDEX(Capacity!$S$3:$T$258,MATCH(MOD(INDEX(Capacity!$V$3:$W$258,MATCH(INDEX($J91:$FE91,1,$FJ91),Capacity!$V$3:$V$258,0),2)+IT$9,255),Capacity!$S$3:$S$258,0),2)))</f>
        <v/>
      </c>
      <c r="IU92" t="str">
        <f>IF(IU91="","",IF($FI91="Y",0,INDEX(Capacity!$S$3:$T$258,MATCH(MOD(INDEX(Capacity!$V$3:$W$258,MATCH(INDEX($J91:$FE91,1,$FJ91),Capacity!$V$3:$V$258,0),2)+IU$9,255),Capacity!$S$3:$S$258,0),2)))</f>
        <v/>
      </c>
      <c r="IV92" t="str">
        <f>IF(IV91="","",IF($FI91="Y",0,INDEX(Capacity!$S$3:$T$258,MATCH(MOD(INDEX(Capacity!$V$3:$W$258,MATCH(INDEX($J91:$FE91,1,$FJ91),Capacity!$V$3:$V$258,0),2)+IV$9,255),Capacity!$S$3:$S$258,0),2)))</f>
        <v/>
      </c>
      <c r="IW92" t="str">
        <f>IF(IW91="","",IF($FI91="Y",0,INDEX(Capacity!$S$3:$T$258,MATCH(MOD(INDEX(Capacity!$V$3:$W$258,MATCH(INDEX($J91:$FE91,1,$FJ91),Capacity!$V$3:$V$258,0),2)+IW$9,255),Capacity!$S$3:$S$258,0),2)))</f>
        <v/>
      </c>
      <c r="IX92" t="str">
        <f>IF(IX91="","",IF($FI91="Y",0,INDEX(Capacity!$S$3:$T$258,MATCH(MOD(INDEX(Capacity!$V$3:$W$258,MATCH(INDEX($J91:$FE91,1,$FJ91),Capacity!$V$3:$V$258,0),2)+IX$9,255),Capacity!$S$3:$S$258,0),2)))</f>
        <v/>
      </c>
      <c r="IY92" t="str">
        <f>IF(IY91="","",IF($FI91="Y",0,INDEX(Capacity!$S$3:$T$258,MATCH(MOD(INDEX(Capacity!$V$3:$W$258,MATCH(INDEX($J91:$FE91,1,$FJ91),Capacity!$V$3:$V$258,0),2)+IY$9,255),Capacity!$S$3:$S$258,0),2)))</f>
        <v/>
      </c>
      <c r="IZ92" t="str">
        <f>IF(IZ91="","",IF($FI91="Y",0,INDEX(Capacity!$S$3:$T$258,MATCH(MOD(INDEX(Capacity!$V$3:$W$258,MATCH(INDEX($J91:$FE91,1,$FJ91),Capacity!$V$3:$V$258,0),2)+IZ$9,255),Capacity!$S$3:$S$258,0),2)))</f>
        <v/>
      </c>
      <c r="JA92" t="str">
        <f>IF(JA91="","",IF($FI91="Y",0,INDEX(Capacity!$S$3:$T$258,MATCH(MOD(INDEX(Capacity!$V$3:$W$258,MATCH(INDEX($J91:$FE91,1,$FJ91),Capacity!$V$3:$V$258,0),2)+JA$9,255),Capacity!$S$3:$S$258,0),2)))</f>
        <v/>
      </c>
      <c r="JB92" t="str">
        <f>IF(JB91="","",IF($FI91="Y",0,INDEX(Capacity!$S$3:$T$258,MATCH(MOD(INDEX(Capacity!$V$3:$W$258,MATCH(INDEX($J91:$FE91,1,$FJ91),Capacity!$V$3:$V$258,0),2)+JB$9,255),Capacity!$S$3:$S$258,0),2)))</f>
        <v/>
      </c>
      <c r="JC92" t="str">
        <f>IF(JC91="","",IF($FI91="Y",0,INDEX(Capacity!$S$3:$T$258,MATCH(MOD(INDEX(Capacity!$V$3:$W$258,MATCH(INDEX($J91:$FE91,1,$FJ91),Capacity!$V$3:$V$258,0),2)+JC$9,255),Capacity!$S$3:$S$258,0),2)))</f>
        <v/>
      </c>
      <c r="JD92" t="str">
        <f>IF(JD91="","",IF($FI91="Y",0,INDEX(Capacity!$S$3:$T$258,MATCH(MOD(INDEX(Capacity!$V$3:$W$258,MATCH(INDEX($J91:$FE91,1,$FJ91),Capacity!$V$3:$V$258,0),2)+JD$9,255),Capacity!$S$3:$S$258,0),2)))</f>
        <v/>
      </c>
      <c r="JE92" t="str">
        <f>IF(JE91="","",IF($FI91="Y",0,INDEX(Capacity!$S$3:$T$258,MATCH(MOD(INDEX(Capacity!$V$3:$W$258,MATCH(INDEX($J91:$FE91,1,$FJ91),Capacity!$V$3:$V$258,0),2)+JE$9,255),Capacity!$S$3:$S$258,0),2)))</f>
        <v/>
      </c>
      <c r="JF92" t="str">
        <f>IF(JF91="","",IF($FI91="Y",0,INDEX(Capacity!$S$3:$T$258,MATCH(MOD(INDEX(Capacity!$V$3:$W$258,MATCH(INDEX($J91:$FE91,1,$FJ91),Capacity!$V$3:$V$258,0),2)+JF$9,255),Capacity!$S$3:$S$258,0),2)))</f>
        <v/>
      </c>
      <c r="JG92" t="str">
        <f>IF(JG91="","",IF($FI91="Y",0,INDEX(Capacity!$S$3:$T$258,MATCH(MOD(INDEX(Capacity!$V$3:$W$258,MATCH(INDEX($J91:$FE91,1,$FJ91),Capacity!$V$3:$V$258,0),2)+JG$9,255),Capacity!$S$3:$S$258,0),2)))</f>
        <v/>
      </c>
      <c r="JH92" t="str">
        <f>IF(JH91="","",IF($FI91="Y",0,INDEX(Capacity!$S$3:$T$258,MATCH(MOD(INDEX(Capacity!$V$3:$W$258,MATCH(INDEX($J91:$FE91,1,$FJ91),Capacity!$V$3:$V$258,0),2)+JH$9,255),Capacity!$S$3:$S$258,0),2)))</f>
        <v/>
      </c>
      <c r="JI92" t="str">
        <f>IF(JI91="","",IF($FI91="Y",0,INDEX(Capacity!$S$3:$T$258,MATCH(MOD(INDEX(Capacity!$V$3:$W$258,MATCH(INDEX($J91:$FE91,1,$FJ91),Capacity!$V$3:$V$258,0),2)+JI$9,255),Capacity!$S$3:$S$258,0),2)))</f>
        <v/>
      </c>
      <c r="JJ92" t="str">
        <f>IF(JJ91="","",IF($FI91="Y",0,INDEX(Capacity!$S$3:$T$258,MATCH(MOD(INDEX(Capacity!$V$3:$W$258,MATCH(INDEX($J91:$FE91,1,$FJ91),Capacity!$V$3:$V$258,0),2)+JJ$9,255),Capacity!$S$3:$S$258,0),2)))</f>
        <v/>
      </c>
      <c r="JK92" t="str">
        <f>IF(JK91="","",IF($FI91="Y",0,INDEX(Capacity!$S$3:$T$258,MATCH(MOD(INDEX(Capacity!$V$3:$W$258,MATCH(INDEX($J91:$FE91,1,$FJ91),Capacity!$V$3:$V$258,0),2)+JK$9,255),Capacity!$S$3:$S$258,0),2)))</f>
        <v/>
      </c>
      <c r="JL92" t="str">
        <f>IF(JL91="","",IF($FI91="Y",0,INDEX(Capacity!$S$3:$T$258,MATCH(MOD(INDEX(Capacity!$V$3:$W$258,MATCH(INDEX($J91:$FE91,1,$FJ91),Capacity!$V$3:$V$258,0),2)+JL$9,255),Capacity!$S$3:$S$258,0),2)))</f>
        <v/>
      </c>
      <c r="JM92" t="str">
        <f>IF(JM91="","",IF($FI91="Y",0,INDEX(Capacity!$S$3:$T$258,MATCH(MOD(INDEX(Capacity!$V$3:$W$258,MATCH(INDEX($J91:$FE91,1,$FJ91),Capacity!$V$3:$V$258,0),2)+JM$9,255),Capacity!$S$3:$S$258,0),2)))</f>
        <v/>
      </c>
      <c r="JN92" t="str">
        <f>IF(JN91="","",IF($FI91="Y",0,INDEX(Capacity!$S$3:$T$258,MATCH(MOD(INDEX(Capacity!$V$3:$W$258,MATCH(INDEX($J91:$FE91,1,$FJ91),Capacity!$V$3:$V$258,0),2)+JN$9,255),Capacity!$S$3:$S$258,0),2)))</f>
        <v/>
      </c>
      <c r="JO92" t="str">
        <f>IF(JO91="","",IF($FI91="Y",0,INDEX(Capacity!$S$3:$T$258,MATCH(MOD(INDEX(Capacity!$V$3:$W$258,MATCH(INDEX($J91:$FE91,1,$FJ91),Capacity!$V$3:$V$258,0),2)+JO$9,255),Capacity!$S$3:$S$258,0),2)))</f>
        <v/>
      </c>
      <c r="JP92" t="str">
        <f>IF(JP91="","",IF($FI91="Y",0,INDEX(Capacity!$S$3:$T$258,MATCH(MOD(INDEX(Capacity!$V$3:$W$258,MATCH(INDEX($J91:$FE91,1,$FJ91),Capacity!$V$3:$V$258,0),2)+JP$9,255),Capacity!$S$3:$S$258,0),2)))</f>
        <v/>
      </c>
      <c r="JQ92" t="str">
        <f>IF(JQ91="","",IF($FI91="Y",0,INDEX(Capacity!$S$3:$T$258,MATCH(MOD(INDEX(Capacity!$V$3:$W$258,MATCH(INDEX($J91:$FE91,1,$FJ91),Capacity!$V$3:$V$258,0),2)+JQ$9,255),Capacity!$S$3:$S$258,0),2)))</f>
        <v/>
      </c>
      <c r="JR92" t="str">
        <f>IF(JR91="","",IF($FI91="Y",0,INDEX(Capacity!$S$3:$T$258,MATCH(MOD(INDEX(Capacity!$V$3:$W$258,MATCH(INDEX($J91:$FE91,1,$FJ91),Capacity!$V$3:$V$258,0),2)+JR$9,255),Capacity!$S$3:$S$258,0),2)))</f>
        <v/>
      </c>
      <c r="JS92" t="str">
        <f>IF(JS91="","",IF($FI91="Y",0,INDEX(Capacity!$S$3:$T$258,MATCH(MOD(INDEX(Capacity!$V$3:$W$258,MATCH(INDEX($J91:$FE91,1,$FJ91),Capacity!$V$3:$V$258,0),2)+JS$9,255),Capacity!$S$3:$S$258,0),2)))</f>
        <v/>
      </c>
      <c r="JT92" t="str">
        <f>IF(JT91="","",IF($FI91="Y",0,INDEX(Capacity!$S$3:$T$258,MATCH(MOD(INDEX(Capacity!$V$3:$W$258,MATCH(INDEX($J91:$FE91,1,$FJ91),Capacity!$V$3:$V$258,0),2)+JT$9,255),Capacity!$S$3:$S$258,0),2)))</f>
        <v/>
      </c>
      <c r="JU92" t="str">
        <f>IF(JU91="","",IF($FI91="Y",0,INDEX(Capacity!$S$3:$T$258,MATCH(MOD(INDEX(Capacity!$V$3:$W$258,MATCH(INDEX($J91:$FE91,1,$FJ91),Capacity!$V$3:$V$258,0),2)+JU$9,255),Capacity!$S$3:$S$258,0),2)))</f>
        <v/>
      </c>
      <c r="JV92" t="str">
        <f>IF(JV91="","",IF($FI91="Y",0,INDEX(Capacity!$S$3:$T$258,MATCH(MOD(INDEX(Capacity!$V$3:$W$258,MATCH(INDEX($J91:$FE91,1,$FJ91),Capacity!$V$3:$V$258,0),2)+JV$9,255),Capacity!$S$3:$S$258,0),2)))</f>
        <v/>
      </c>
      <c r="JW92" t="str">
        <f>IF(JW91="","",IF($FI91="Y",0,INDEX(Capacity!$S$3:$T$258,MATCH(MOD(INDEX(Capacity!$V$3:$W$258,MATCH(INDEX($J91:$FE91,1,$FJ91),Capacity!$V$3:$V$258,0),2)+JW$9,255),Capacity!$S$3:$S$258,0),2)))</f>
        <v/>
      </c>
      <c r="JX92" t="str">
        <f>IF(JX91="","",IF($FI91="Y",0,INDEX(Capacity!$S$3:$T$258,MATCH(MOD(INDEX(Capacity!$V$3:$W$258,MATCH(INDEX($J91:$FE91,1,$FJ91),Capacity!$V$3:$V$258,0),2)+JX$9,255),Capacity!$S$3:$S$258,0),2)))</f>
        <v/>
      </c>
      <c r="JY92" t="str">
        <f>IF(JY91="","",IF($FI91="Y",0,INDEX(Capacity!$S$3:$T$258,MATCH(MOD(INDEX(Capacity!$V$3:$W$258,MATCH(INDEX($J91:$FE91,1,$FJ91),Capacity!$V$3:$V$258,0),2)+JY$9,255),Capacity!$S$3:$S$258,0),2)))</f>
        <v/>
      </c>
      <c r="JZ92" t="str">
        <f>IF(JZ91="","",IF($FI91="Y",0,INDEX(Capacity!$S$3:$T$258,MATCH(MOD(INDEX(Capacity!$V$3:$W$258,MATCH(INDEX($J91:$FE91,1,$FJ91),Capacity!$V$3:$V$258,0),2)+JZ$9,255),Capacity!$S$3:$S$258,0),2)))</f>
        <v/>
      </c>
      <c r="KA92" t="str">
        <f>IF(KA91="","",IF($FI91="Y",0,INDEX(Capacity!$S$3:$T$258,MATCH(MOD(INDEX(Capacity!$V$3:$W$258,MATCH(INDEX($J91:$FE91,1,$FJ91),Capacity!$V$3:$V$258,0),2)+KA$9,255),Capacity!$S$3:$S$258,0),2)))</f>
        <v/>
      </c>
      <c r="KB92" t="str">
        <f>IF(KB91="","",IF($FI91="Y",0,INDEX(Capacity!$S$3:$T$258,MATCH(MOD(INDEX(Capacity!$V$3:$W$258,MATCH(INDEX($J91:$FE91,1,$FJ91),Capacity!$V$3:$V$258,0),2)+KB$9,255),Capacity!$S$3:$S$258,0),2)))</f>
        <v/>
      </c>
      <c r="KC92" t="str">
        <f>IF(KC91="","",IF($FI91="Y",0,INDEX(Capacity!$S$3:$T$258,MATCH(MOD(INDEX(Capacity!$V$3:$W$258,MATCH(INDEX($J91:$FE91,1,$FJ91),Capacity!$V$3:$V$258,0),2)+KC$9,255),Capacity!$S$3:$S$258,0),2)))</f>
        <v/>
      </c>
      <c r="KD92" t="str">
        <f>IF(KD91="","",IF($FI91="Y",0,INDEX(Capacity!$S$3:$T$258,MATCH(MOD(INDEX(Capacity!$V$3:$W$258,MATCH(INDEX($J91:$FE91,1,$FJ91),Capacity!$V$3:$V$258,0),2)+KD$9,255),Capacity!$S$3:$S$258,0),2)))</f>
        <v/>
      </c>
      <c r="KE92" t="str">
        <f>IF(KE91="","",IF($FI91="Y",0,INDEX(Capacity!$S$3:$T$258,MATCH(MOD(INDEX(Capacity!$V$3:$W$258,MATCH(INDEX($J91:$FE91,1,$FJ91),Capacity!$V$3:$V$258,0),2)+KE$9,255),Capacity!$S$3:$S$258,0),2)))</f>
        <v/>
      </c>
      <c r="KF92" t="str">
        <f>IF(KF91="","",IF($FI91="Y",0,INDEX(Capacity!$S$3:$T$258,MATCH(MOD(INDEX(Capacity!$V$3:$W$258,MATCH(INDEX($J91:$FE91,1,$FJ91),Capacity!$V$3:$V$258,0),2)+KF$9,255),Capacity!$S$3:$S$258,0),2)))</f>
        <v/>
      </c>
      <c r="KG92" t="str">
        <f>IF(KG91="","",IF($FI91="Y",0,INDEX(Capacity!$S$3:$T$258,MATCH(MOD(INDEX(Capacity!$V$3:$W$258,MATCH(INDEX($J91:$FE91,1,$FJ91),Capacity!$V$3:$V$258,0),2)+KG$9,255),Capacity!$S$3:$S$258,0),2)))</f>
        <v/>
      </c>
      <c r="KH92" t="str">
        <f>IF(KH91="","",IF($FI91="Y",0,INDEX(Capacity!$S$3:$T$258,MATCH(MOD(INDEX(Capacity!$V$3:$W$258,MATCH(INDEX($J91:$FE91,1,$FJ91),Capacity!$V$3:$V$258,0),2)+KH$9,255),Capacity!$S$3:$S$258,0),2)))</f>
        <v/>
      </c>
      <c r="KI92" t="str">
        <f>IF(KI91="","",IF($FI91="Y",0,INDEX(Capacity!$S$3:$T$258,MATCH(MOD(INDEX(Capacity!$V$3:$W$258,MATCH(INDEX($J91:$FE91,1,$FJ91),Capacity!$V$3:$V$258,0),2)+KI$9,255),Capacity!$S$3:$S$258,0),2)))</f>
        <v/>
      </c>
      <c r="KJ92" t="str">
        <f>IF(KJ91="","",IF($FI91="Y",0,INDEX(Capacity!$S$3:$T$258,MATCH(MOD(INDEX(Capacity!$V$3:$W$258,MATCH(INDEX($J91:$FE91,1,$FJ91),Capacity!$V$3:$V$258,0),2)+KJ$9,255),Capacity!$S$3:$S$258,0),2)))</f>
        <v/>
      </c>
      <c r="KK92" t="str">
        <f>IF(KK91="","",IF($FI91="Y",0,INDEX(Capacity!$S$3:$T$258,MATCH(MOD(INDEX(Capacity!$V$3:$W$258,MATCH(INDEX($J91:$FE91,1,$FJ91),Capacity!$V$3:$V$258,0),2)+KK$9,255),Capacity!$S$3:$S$258,0),2)))</f>
        <v/>
      </c>
      <c r="KL92" t="str">
        <f>IF(KL91="","",IF($FI91="Y",0,INDEX(Capacity!$S$3:$T$258,MATCH(MOD(INDEX(Capacity!$V$3:$W$258,MATCH(INDEX($J91:$FE91,1,$FJ91),Capacity!$V$3:$V$258,0),2)+KL$9,255),Capacity!$S$3:$S$258,0),2)))</f>
        <v/>
      </c>
      <c r="KM92" t="str">
        <f>IF(KM91="","",IF($FI91="Y",0,INDEX(Capacity!$S$3:$T$258,MATCH(MOD(INDEX(Capacity!$V$3:$W$258,MATCH(INDEX($J91:$FE91,1,$FJ91),Capacity!$V$3:$V$258,0),2)+KM$9,255),Capacity!$S$3:$S$258,0),2)))</f>
        <v/>
      </c>
      <c r="KN92" t="str">
        <f>IF(KN91="","",IF($FI91="Y",0,INDEX(Capacity!$S$3:$T$258,MATCH(MOD(INDEX(Capacity!$V$3:$W$258,MATCH(INDEX($J91:$FE91,1,$FJ91),Capacity!$V$3:$V$258,0),2)+KN$9,255),Capacity!$S$3:$S$258,0),2)))</f>
        <v/>
      </c>
      <c r="KO92" t="str">
        <f>IF(KO91="","",IF($FI91="Y",0,INDEX(Capacity!$S$3:$T$258,MATCH(MOD(INDEX(Capacity!$V$3:$W$258,MATCH(INDEX($J91:$FE91,1,$FJ91),Capacity!$V$3:$V$258,0),2)+KO$9,255),Capacity!$S$3:$S$258,0),2)))</f>
        <v/>
      </c>
      <c r="KP92" t="str">
        <f>IF(KP91="","",IF($FI91="Y",0,INDEX(Capacity!$S$3:$T$258,MATCH(MOD(INDEX(Capacity!$V$3:$W$258,MATCH(INDEX($J91:$FE91,1,$FJ91),Capacity!$V$3:$V$258,0),2)+KP$9,255),Capacity!$S$3:$S$258,0),2)))</f>
        <v/>
      </c>
      <c r="KQ92" t="str">
        <f>IF(KQ91="","",IF($FI91="Y",0,INDEX(Capacity!$S$3:$T$258,MATCH(MOD(INDEX(Capacity!$V$3:$W$258,MATCH(INDEX($J91:$FE91,1,$FJ91),Capacity!$V$3:$V$258,0),2)+KQ$9,255),Capacity!$S$3:$S$258,0),2)))</f>
        <v/>
      </c>
      <c r="KR92" t="str">
        <f>IF(KR91="","",IF($FI91="Y",0,INDEX(Capacity!$S$3:$T$258,MATCH(MOD(INDEX(Capacity!$V$3:$W$258,MATCH(INDEX($J91:$FE91,1,$FJ91),Capacity!$V$3:$V$258,0),2)+KR$9,255),Capacity!$S$3:$S$258,0),2)))</f>
        <v/>
      </c>
      <c r="KS92" t="str">
        <f>IF(KS91="","",IF($FI91="Y",0,INDEX(Capacity!$S$3:$T$258,MATCH(MOD(INDEX(Capacity!$V$3:$W$258,MATCH(INDEX($J91:$FE91,1,$FJ91),Capacity!$V$3:$V$258,0),2)+KS$9,255),Capacity!$S$3:$S$258,0),2)))</f>
        <v/>
      </c>
      <c r="KT92" t="str">
        <f>IF(KT91="","",IF($FI91="Y",0,INDEX(Capacity!$S$3:$T$258,MATCH(MOD(INDEX(Capacity!$V$3:$W$258,MATCH(INDEX($J91:$FE91,1,$FJ91),Capacity!$V$3:$V$258,0),2)+KT$9,255),Capacity!$S$3:$S$258,0),2)))</f>
        <v/>
      </c>
      <c r="KU92" t="str">
        <f>IF(KU91="","",IF($FI91="Y",0,INDEX(Capacity!$S$3:$T$258,MATCH(MOD(INDEX(Capacity!$V$3:$W$258,MATCH(INDEX($J91:$FE91,1,$FJ91),Capacity!$V$3:$V$258,0),2)+KU$9,255),Capacity!$S$3:$S$258,0),2)))</f>
        <v/>
      </c>
      <c r="KV92" t="str">
        <f>IF(KV91="","",IF($FI91="Y",0,INDEX(Capacity!$S$3:$T$258,MATCH(MOD(INDEX(Capacity!$V$3:$W$258,MATCH(INDEX($J91:$FE91,1,$FJ91),Capacity!$V$3:$V$258,0),2)+KV$9,255),Capacity!$S$3:$S$258,0),2)))</f>
        <v/>
      </c>
      <c r="KW92" t="str">
        <f>IF(KW91="","",IF($FI91="Y",0,INDEX(Capacity!$S$3:$T$258,MATCH(MOD(INDEX(Capacity!$V$3:$W$258,MATCH(INDEX($J91:$FE91,1,$FJ91),Capacity!$V$3:$V$258,0),2)+KW$9,255),Capacity!$S$3:$S$258,0),2)))</f>
        <v/>
      </c>
      <c r="KX92" t="str">
        <f>IF(KX91="","",IF($FI91="Y",0,INDEX(Capacity!$S$3:$T$258,MATCH(MOD(INDEX(Capacity!$V$3:$W$258,MATCH(INDEX($J91:$FE91,1,$FJ91),Capacity!$V$3:$V$258,0),2)+KX$9,255),Capacity!$S$3:$S$258,0),2)))</f>
        <v/>
      </c>
      <c r="KY92" t="str">
        <f>IF(KY91="","",IF($FI91="Y",0,INDEX(Capacity!$S$3:$T$258,MATCH(MOD(INDEX(Capacity!$V$3:$W$258,MATCH(INDEX($J91:$FE91,1,$FJ91),Capacity!$V$3:$V$258,0),2)+KY$9,255),Capacity!$S$3:$S$258,0),2)))</f>
        <v/>
      </c>
      <c r="KZ92" t="str">
        <f>IF(KZ91="","",IF($FI91="Y",0,INDEX(Capacity!$S$3:$T$258,MATCH(MOD(INDEX(Capacity!$V$3:$W$258,MATCH(INDEX($J91:$FE91,1,$FJ91),Capacity!$V$3:$V$258,0),2)+KZ$9,255),Capacity!$S$3:$S$258,0),2)))</f>
        <v/>
      </c>
      <c r="LA92" t="str">
        <f>IF(LA91="","",IF($FI91="Y",0,INDEX(Capacity!$S$3:$T$258,MATCH(MOD(INDEX(Capacity!$V$3:$W$258,MATCH(INDEX($J91:$FE91,1,$FJ91),Capacity!$V$3:$V$258,0),2)+LA$9,255),Capacity!$S$3:$S$258,0),2)))</f>
        <v/>
      </c>
      <c r="LB92" t="str">
        <f>IF(LB91="","",IF($FI91="Y",0,INDEX(Capacity!$S$3:$T$258,MATCH(MOD(INDEX(Capacity!$V$3:$W$258,MATCH(INDEX($J91:$FE91,1,$FJ91),Capacity!$V$3:$V$258,0),2)+LB$9,255),Capacity!$S$3:$S$258,0),2)))</f>
        <v/>
      </c>
      <c r="LC92" t="str">
        <f>IF(LC91="","",IF($FI91="Y",0,INDEX(Capacity!$S$3:$T$258,MATCH(MOD(INDEX(Capacity!$V$3:$W$258,MATCH(INDEX($J91:$FE91,1,$FJ91),Capacity!$V$3:$V$258,0),2)+LC$9,255),Capacity!$S$3:$S$258,0),2)))</f>
        <v/>
      </c>
      <c r="LD92" t="str">
        <f>IF(LD91="","",IF($FI91="Y",0,INDEX(Capacity!$S$3:$T$258,MATCH(MOD(INDEX(Capacity!$V$3:$W$258,MATCH(INDEX($J91:$FE91,1,$FJ91),Capacity!$V$3:$V$258,0),2)+LD$9,255),Capacity!$S$3:$S$258,0),2)))</f>
        <v/>
      </c>
      <c r="LE92" t="str">
        <f>IF(LE91="","",IF($FI91="Y",0,INDEX(Capacity!$S$3:$T$258,MATCH(MOD(INDEX(Capacity!$V$3:$W$258,MATCH(INDEX($J91:$FE91,1,$FJ91),Capacity!$V$3:$V$258,0),2)+LE$9,255),Capacity!$S$3:$S$258,0),2)))</f>
        <v/>
      </c>
      <c r="LF92" t="str">
        <f>IF(LF91="","",IF($FI91="Y",0,INDEX(Capacity!$S$3:$T$258,MATCH(MOD(INDEX(Capacity!$V$3:$W$258,MATCH(INDEX($J91:$FE91,1,$FJ91),Capacity!$V$3:$V$258,0),2)+LF$9,255),Capacity!$S$3:$S$258,0),2)))</f>
        <v/>
      </c>
      <c r="LG92" t="str">
        <f>IF(LG91="","",IF($FI91="Y",0,INDEX(Capacity!$S$3:$T$258,MATCH(MOD(INDEX(Capacity!$V$3:$W$258,MATCH(INDEX($J91:$FE91,1,$FJ91),Capacity!$V$3:$V$258,0),2)+LG$9,255),Capacity!$S$3:$S$258,0),2)))</f>
        <v/>
      </c>
      <c r="LH92" t="str">
        <f>IF(LH91="","",IF($FI91="Y",0,INDEX(Capacity!$S$3:$T$258,MATCH(MOD(INDEX(Capacity!$V$3:$W$258,MATCH(INDEX($J91:$FE91,1,$FJ91),Capacity!$V$3:$V$258,0),2)+LH$9,255),Capacity!$S$3:$S$258,0),2)))</f>
        <v/>
      </c>
    </row>
    <row r="93" spans="9:320" x14ac:dyDescent="0.25">
      <c r="I93" s="7">
        <f t="shared" si="79"/>
        <v>84</v>
      </c>
      <c r="J93" t="str">
        <f t="shared" si="86"/>
        <v/>
      </c>
      <c r="K93" t="str">
        <f t="shared" si="86"/>
        <v/>
      </c>
      <c r="L93" t="str">
        <f t="shared" si="86"/>
        <v/>
      </c>
      <c r="M93" t="str">
        <f t="shared" si="86"/>
        <v/>
      </c>
      <c r="N93" t="str">
        <f t="shared" si="86"/>
        <v/>
      </c>
      <c r="O93" t="str">
        <f t="shared" si="86"/>
        <v/>
      </c>
      <c r="P93" t="str">
        <f t="shared" si="86"/>
        <v/>
      </c>
      <c r="Q93" t="str">
        <f t="shared" si="86"/>
        <v/>
      </c>
      <c r="R93" t="str">
        <f t="shared" si="86"/>
        <v/>
      </c>
      <c r="S93" t="str">
        <f t="shared" si="86"/>
        <v/>
      </c>
      <c r="T93" t="str">
        <f t="shared" si="86"/>
        <v/>
      </c>
      <c r="U93" t="str">
        <f t="shared" si="86"/>
        <v/>
      </c>
      <c r="V93" t="str">
        <f t="shared" si="86"/>
        <v/>
      </c>
      <c r="W93" t="str">
        <f t="shared" si="86"/>
        <v/>
      </c>
      <c r="X93" t="str">
        <f t="shared" si="86"/>
        <v/>
      </c>
      <c r="Y93" t="str">
        <f t="shared" si="85"/>
        <v/>
      </c>
      <c r="Z93" t="str">
        <f t="shared" si="85"/>
        <v/>
      </c>
      <c r="AA93" t="str">
        <f t="shared" si="85"/>
        <v/>
      </c>
      <c r="AB93" t="str">
        <f t="shared" si="85"/>
        <v/>
      </c>
      <c r="AC93" t="str">
        <f t="shared" si="85"/>
        <v/>
      </c>
      <c r="AD93" t="str">
        <f t="shared" si="85"/>
        <v/>
      </c>
      <c r="AE93" t="str">
        <f t="shared" si="85"/>
        <v/>
      </c>
      <c r="AF93" t="str">
        <f t="shared" si="85"/>
        <v/>
      </c>
      <c r="AG93" t="str">
        <f t="shared" si="85"/>
        <v/>
      </c>
      <c r="AH93" t="str">
        <f t="shared" si="85"/>
        <v/>
      </c>
      <c r="AI93" t="str">
        <f t="shared" si="85"/>
        <v/>
      </c>
      <c r="AJ93" t="str">
        <f t="shared" si="85"/>
        <v/>
      </c>
      <c r="AK93" t="str">
        <f t="shared" si="85"/>
        <v/>
      </c>
      <c r="AL93" t="str">
        <f t="shared" si="85"/>
        <v/>
      </c>
      <c r="AM93" t="str">
        <f t="shared" si="85"/>
        <v/>
      </c>
      <c r="AN93" t="str">
        <f t="shared" si="85"/>
        <v/>
      </c>
      <c r="AO93" t="str">
        <f t="shared" si="85"/>
        <v/>
      </c>
      <c r="AP93" t="str">
        <f t="shared" si="88"/>
        <v/>
      </c>
      <c r="AQ93" t="str">
        <f t="shared" si="88"/>
        <v/>
      </c>
      <c r="AR93" t="str">
        <f t="shared" si="88"/>
        <v/>
      </c>
      <c r="AS93" t="str">
        <f t="shared" si="88"/>
        <v/>
      </c>
      <c r="AT93" t="str">
        <f t="shared" si="88"/>
        <v/>
      </c>
      <c r="AU93" t="str">
        <f t="shared" si="88"/>
        <v/>
      </c>
      <c r="AV93" t="str">
        <f t="shared" si="88"/>
        <v/>
      </c>
      <c r="AW93" t="str">
        <f t="shared" si="88"/>
        <v/>
      </c>
      <c r="AX93" t="str">
        <f t="shared" si="88"/>
        <v/>
      </c>
      <c r="AY93" t="str">
        <f t="shared" si="88"/>
        <v/>
      </c>
      <c r="AZ93" t="str">
        <f t="shared" si="88"/>
        <v/>
      </c>
      <c r="BA93" t="str">
        <f t="shared" si="88"/>
        <v/>
      </c>
      <c r="BB93" t="str">
        <f t="shared" si="88"/>
        <v/>
      </c>
      <c r="BC93" t="str">
        <f t="shared" si="88"/>
        <v/>
      </c>
      <c r="BD93" t="str">
        <f t="shared" si="88"/>
        <v/>
      </c>
      <c r="BE93" t="str">
        <f t="shared" si="88"/>
        <v/>
      </c>
      <c r="BF93" t="str">
        <f t="shared" si="92"/>
        <v/>
      </c>
      <c r="BG93" t="str">
        <f t="shared" si="92"/>
        <v/>
      </c>
      <c r="BH93" t="str">
        <f t="shared" si="92"/>
        <v/>
      </c>
      <c r="BI93" t="str">
        <f t="shared" si="92"/>
        <v/>
      </c>
      <c r="BJ93" t="str">
        <f t="shared" si="92"/>
        <v/>
      </c>
      <c r="BK93" t="str">
        <f t="shared" si="92"/>
        <v/>
      </c>
      <c r="BL93" t="str">
        <f t="shared" si="92"/>
        <v/>
      </c>
      <c r="BM93" t="str">
        <f t="shared" si="92"/>
        <v/>
      </c>
      <c r="BN93" t="str">
        <f t="shared" si="92"/>
        <v/>
      </c>
      <c r="BO93" t="str">
        <f t="shared" si="92"/>
        <v/>
      </c>
      <c r="BP93" t="str">
        <f t="shared" si="92"/>
        <v/>
      </c>
      <c r="BQ93" t="str">
        <f t="shared" si="92"/>
        <v/>
      </c>
      <c r="BR93" t="str">
        <f t="shared" si="92"/>
        <v/>
      </c>
      <c r="BS93" t="str">
        <f t="shared" si="92"/>
        <v/>
      </c>
      <c r="BT93" t="str">
        <f t="shared" si="92"/>
        <v/>
      </c>
      <c r="BU93" t="str">
        <f t="shared" si="92"/>
        <v/>
      </c>
      <c r="BV93" t="str">
        <f t="shared" si="90"/>
        <v/>
      </c>
      <c r="BW93" t="str">
        <f t="shared" si="90"/>
        <v/>
      </c>
      <c r="BX93" t="str">
        <f t="shared" si="90"/>
        <v/>
      </c>
      <c r="BY93" t="str">
        <f t="shared" si="90"/>
        <v/>
      </c>
      <c r="BZ93" t="str">
        <f t="shared" si="90"/>
        <v/>
      </c>
      <c r="CA93" t="str">
        <f t="shared" si="90"/>
        <v/>
      </c>
      <c r="CB93" t="str">
        <f t="shared" si="90"/>
        <v/>
      </c>
      <c r="CC93" t="str">
        <f t="shared" si="90"/>
        <v/>
      </c>
      <c r="CD93" t="str">
        <f t="shared" si="90"/>
        <v/>
      </c>
      <c r="CE93" t="str">
        <f t="shared" si="90"/>
        <v/>
      </c>
      <c r="CF93" t="str">
        <f t="shared" si="90"/>
        <v/>
      </c>
      <c r="CG93" t="str">
        <f t="shared" si="90"/>
        <v/>
      </c>
      <c r="CH93" t="str">
        <f t="shared" si="90"/>
        <v/>
      </c>
      <c r="CI93" t="str">
        <f t="shared" si="90"/>
        <v/>
      </c>
      <c r="CJ93" t="str">
        <f t="shared" si="90"/>
        <v/>
      </c>
      <c r="CK93" t="str">
        <f t="shared" si="90"/>
        <v/>
      </c>
      <c r="CL93" t="str">
        <f t="shared" ref="CL93:DA108" si="94">IFERROR(IF(INDEX($FM$10:$LH$118,$I93,$FK93-CL$8+1)="",_xlfn.BITXOR(CL92,0),_xlfn.BITXOR(CL92,INDEX($FM$10:$LH$118,$I93,$FK93-CL$8+1))),"")</f>
        <v/>
      </c>
      <c r="CM93" t="str">
        <f t="shared" si="94"/>
        <v/>
      </c>
      <c r="CN93" t="str">
        <f t="shared" si="94"/>
        <v/>
      </c>
      <c r="CO93">
        <f t="shared" si="94"/>
        <v>0</v>
      </c>
      <c r="CP93">
        <f t="shared" si="94"/>
        <v>71</v>
      </c>
      <c r="CQ93">
        <f t="shared" si="94"/>
        <v>104</v>
      </c>
      <c r="CR93">
        <f t="shared" si="94"/>
        <v>215</v>
      </c>
      <c r="CS93">
        <f t="shared" si="94"/>
        <v>249</v>
      </c>
      <c r="CT93">
        <f t="shared" si="94"/>
        <v>241</v>
      </c>
      <c r="CU93">
        <f t="shared" si="94"/>
        <v>13</v>
      </c>
      <c r="CV93">
        <f t="shared" si="94"/>
        <v>190</v>
      </c>
      <c r="CW93">
        <f t="shared" si="94"/>
        <v>89</v>
      </c>
      <c r="CX93">
        <f t="shared" si="94"/>
        <v>5</v>
      </c>
      <c r="CY93">
        <f t="shared" si="94"/>
        <v>3</v>
      </c>
      <c r="CZ93">
        <f t="shared" si="94"/>
        <v>0</v>
      </c>
      <c r="DA93">
        <f t="shared" si="93"/>
        <v>0</v>
      </c>
      <c r="DB93">
        <f t="shared" si="87"/>
        <v>0</v>
      </c>
      <c r="DC93">
        <f t="shared" si="87"/>
        <v>0</v>
      </c>
      <c r="DD93">
        <f t="shared" si="87"/>
        <v>0</v>
      </c>
      <c r="DE93">
        <f t="shared" si="87"/>
        <v>0</v>
      </c>
      <c r="DF93">
        <f t="shared" si="87"/>
        <v>0</v>
      </c>
      <c r="DG93">
        <f t="shared" si="87"/>
        <v>0</v>
      </c>
      <c r="DH93">
        <f t="shared" si="87"/>
        <v>0</v>
      </c>
      <c r="DI93">
        <f t="shared" si="87"/>
        <v>0</v>
      </c>
      <c r="DJ93">
        <f t="shared" si="87"/>
        <v>0</v>
      </c>
      <c r="DK93">
        <f t="shared" si="87"/>
        <v>0</v>
      </c>
      <c r="DL93">
        <f t="shared" si="87"/>
        <v>0</v>
      </c>
      <c r="DM93">
        <f t="shared" si="87"/>
        <v>0</v>
      </c>
      <c r="DN93">
        <f t="shared" si="87"/>
        <v>0</v>
      </c>
      <c r="DO93">
        <f t="shared" si="87"/>
        <v>0</v>
      </c>
      <c r="DP93">
        <f t="shared" si="87"/>
        <v>0</v>
      </c>
      <c r="DQ93">
        <f t="shared" si="84"/>
        <v>0</v>
      </c>
      <c r="DR93">
        <f t="shared" si="84"/>
        <v>0</v>
      </c>
      <c r="DS93">
        <f t="shared" si="84"/>
        <v>0</v>
      </c>
      <c r="DT93">
        <f t="shared" si="84"/>
        <v>0</v>
      </c>
      <c r="DU93">
        <f t="shared" si="84"/>
        <v>0</v>
      </c>
      <c r="DV93">
        <f t="shared" si="84"/>
        <v>0</v>
      </c>
      <c r="DW93">
        <f t="shared" si="84"/>
        <v>0</v>
      </c>
      <c r="DX93">
        <f t="shared" si="84"/>
        <v>0</v>
      </c>
      <c r="DY93">
        <f t="shared" si="84"/>
        <v>0</v>
      </c>
      <c r="DZ93">
        <f t="shared" si="84"/>
        <v>0</v>
      </c>
      <c r="EA93">
        <f t="shared" si="84"/>
        <v>0</v>
      </c>
      <c r="EB93">
        <f t="shared" si="84"/>
        <v>0</v>
      </c>
      <c r="EC93">
        <f t="shared" si="84"/>
        <v>0</v>
      </c>
      <c r="ED93">
        <f t="shared" si="84"/>
        <v>0</v>
      </c>
      <c r="EE93">
        <f t="shared" si="84"/>
        <v>0</v>
      </c>
      <c r="EF93">
        <f t="shared" si="84"/>
        <v>0</v>
      </c>
      <c r="EG93">
        <f t="shared" si="91"/>
        <v>0</v>
      </c>
      <c r="EH93">
        <f t="shared" si="91"/>
        <v>0</v>
      </c>
      <c r="EI93">
        <f t="shared" si="91"/>
        <v>0</v>
      </c>
      <c r="EJ93">
        <f t="shared" si="91"/>
        <v>0</v>
      </c>
      <c r="EK93">
        <f t="shared" si="91"/>
        <v>0</v>
      </c>
      <c r="EL93">
        <f t="shared" si="91"/>
        <v>0</v>
      </c>
      <c r="EM93">
        <f t="shared" si="91"/>
        <v>0</v>
      </c>
      <c r="EN93">
        <f t="shared" si="91"/>
        <v>0</v>
      </c>
      <c r="EO93">
        <f t="shared" si="91"/>
        <v>0</v>
      </c>
      <c r="EP93">
        <f t="shared" si="91"/>
        <v>0</v>
      </c>
      <c r="EQ93">
        <f t="shared" si="91"/>
        <v>0</v>
      </c>
      <c r="ER93">
        <f t="shared" si="91"/>
        <v>0</v>
      </c>
      <c r="ES93">
        <f t="shared" si="91"/>
        <v>0</v>
      </c>
      <c r="ET93">
        <f t="shared" si="91"/>
        <v>0</v>
      </c>
      <c r="EU93">
        <f t="shared" si="91"/>
        <v>0</v>
      </c>
      <c r="EV93">
        <f t="shared" si="91"/>
        <v>0</v>
      </c>
      <c r="EW93">
        <f t="shared" si="89"/>
        <v>0</v>
      </c>
      <c r="EX93">
        <f t="shared" si="89"/>
        <v>0</v>
      </c>
      <c r="EY93">
        <f t="shared" si="89"/>
        <v>0</v>
      </c>
      <c r="EZ93">
        <f t="shared" si="89"/>
        <v>0</v>
      </c>
      <c r="FA93">
        <f t="shared" si="89"/>
        <v>0</v>
      </c>
      <c r="FB93">
        <f t="shared" si="89"/>
        <v>0</v>
      </c>
      <c r="FC93">
        <f t="shared" si="89"/>
        <v>0</v>
      </c>
      <c r="FD93">
        <f t="shared" si="89"/>
        <v>0</v>
      </c>
      <c r="FE93">
        <f t="shared" si="89"/>
        <v>0</v>
      </c>
      <c r="FG93" s="48" t="str">
        <f t="shared" si="80"/>
        <v/>
      </c>
      <c r="FI93" s="1" t="str">
        <f t="shared" si="77"/>
        <v/>
      </c>
      <c r="FJ93">
        <f t="shared" si="78"/>
        <v>85</v>
      </c>
      <c r="FK93">
        <f>FM8-FJ92+1</f>
        <v>-40</v>
      </c>
      <c r="FM93">
        <f>IF(FM92="","",IF($FI92="Y",0,INDEX(Capacity!$S$3:$T$258,MATCH(MOD(INDEX(Capacity!$V$3:$W$258,MATCH(INDEX($J92:$FE92,1,$FJ92),Capacity!$V$3:$V$258,0),2)+FM$9,255),Capacity!$S$3:$S$258,0),2)))</f>
        <v>235</v>
      </c>
      <c r="FN93">
        <f>IF(FN92="","",IF($FI92="Y",0,INDEX(Capacity!$S$3:$T$258,MATCH(MOD(INDEX(Capacity!$V$3:$W$258,MATCH(INDEX($J92:$FE92,1,$FJ92),Capacity!$V$3:$V$258,0),2)+FN$9,255),Capacity!$S$3:$S$258,0),2)))</f>
        <v>245</v>
      </c>
      <c r="FO93">
        <f>IF(FO92="","",IF($FI92="Y",0,INDEX(Capacity!$S$3:$T$258,MATCH(MOD(INDEX(Capacity!$V$3:$W$258,MATCH(INDEX($J92:$FE92,1,$FJ92),Capacity!$V$3:$V$258,0),2)+FO$9,255),Capacity!$S$3:$S$258,0),2)))</f>
        <v>35</v>
      </c>
      <c r="FP93">
        <f>IF(FP92="","",IF($FI92="Y",0,INDEX(Capacity!$S$3:$T$258,MATCH(MOD(INDEX(Capacity!$V$3:$W$258,MATCH(INDEX($J92:$FE92,1,$FJ92),Capacity!$V$3:$V$258,0),2)+FP$9,255),Capacity!$S$3:$S$258,0),2)))</f>
        <v>6</v>
      </c>
      <c r="FQ93">
        <f>IF(FQ92="","",IF($FI92="Y",0,INDEX(Capacity!$S$3:$T$258,MATCH(MOD(INDEX(Capacity!$V$3:$W$258,MATCH(INDEX($J92:$FE92,1,$FJ92),Capacity!$V$3:$V$258,0),2)+FQ$9,255),Capacity!$S$3:$S$258,0),2)))</f>
        <v>212</v>
      </c>
      <c r="FR93">
        <f>IF(FR92="","",IF($FI92="Y",0,INDEX(Capacity!$S$3:$T$258,MATCH(MOD(INDEX(Capacity!$V$3:$W$258,MATCH(INDEX($J92:$FE92,1,$FJ92),Capacity!$V$3:$V$258,0),2)+FR$9,255),Capacity!$S$3:$S$258,0),2)))</f>
        <v>67</v>
      </c>
      <c r="FS93">
        <f>IF(FS92="","",IF($FI92="Y",0,INDEX(Capacity!$S$3:$T$258,MATCH(MOD(INDEX(Capacity!$V$3:$W$258,MATCH(INDEX($J92:$FE92,1,$FJ92),Capacity!$V$3:$V$258,0),2)+FS$9,255),Capacity!$S$3:$S$258,0),2)))</f>
        <v>5</v>
      </c>
      <c r="FT93">
        <f>IF(FT92="","",IF($FI92="Y",0,INDEX(Capacity!$S$3:$T$258,MATCH(MOD(INDEX(Capacity!$V$3:$W$258,MATCH(INDEX($J92:$FE92,1,$FJ92),Capacity!$V$3:$V$258,0),2)+FT$9,255),Capacity!$S$3:$S$258,0),2)))</f>
        <v>238</v>
      </c>
      <c r="FU93">
        <f>IF(FU92="","",IF($FI92="Y",0,INDEX(Capacity!$S$3:$T$258,MATCH(MOD(INDEX(Capacity!$V$3:$W$258,MATCH(INDEX($J92:$FE92,1,$FJ92),Capacity!$V$3:$V$258,0),2)+FU$9,255),Capacity!$S$3:$S$258,0),2)))</f>
        <v>137</v>
      </c>
      <c r="FV93">
        <f>IF(FV92="","",IF($FI92="Y",0,INDEX(Capacity!$S$3:$T$258,MATCH(MOD(INDEX(Capacity!$V$3:$W$258,MATCH(INDEX($J92:$FE92,1,$FJ92),Capacity!$V$3:$V$258,0),2)+FV$9,255),Capacity!$S$3:$S$258,0),2)))</f>
        <v>205</v>
      </c>
      <c r="FW93">
        <f>IF(FW92="","",IF($FI92="Y",0,INDEX(Capacity!$S$3:$T$258,MATCH(MOD(INDEX(Capacity!$V$3:$W$258,MATCH(INDEX($J92:$FE92,1,$FJ92),Capacity!$V$3:$V$258,0),2)+FW$9,255),Capacity!$S$3:$S$258,0),2)))</f>
        <v>3</v>
      </c>
      <c r="FX93" t="str">
        <f>IF(FX92="","",IF($FI92="Y",0,INDEX(Capacity!$S$3:$T$258,MATCH(MOD(INDEX(Capacity!$V$3:$W$258,MATCH(INDEX($J92:$FE92,1,$FJ92),Capacity!$V$3:$V$258,0),2)+FX$9,255),Capacity!$S$3:$S$258,0),2)))</f>
        <v/>
      </c>
      <c r="FY93" t="str">
        <f>IF(FY92="","",IF($FI92="Y",0,INDEX(Capacity!$S$3:$T$258,MATCH(MOD(INDEX(Capacity!$V$3:$W$258,MATCH(INDEX($J92:$FE92,1,$FJ92),Capacity!$V$3:$V$258,0),2)+FY$9,255),Capacity!$S$3:$S$258,0),2)))</f>
        <v/>
      </c>
      <c r="FZ93" t="str">
        <f>IF(FZ92="","",IF($FI92="Y",0,INDEX(Capacity!$S$3:$T$258,MATCH(MOD(INDEX(Capacity!$V$3:$W$258,MATCH(INDEX($J92:$FE92,1,$FJ92),Capacity!$V$3:$V$258,0),2)+FZ$9,255),Capacity!$S$3:$S$258,0),2)))</f>
        <v/>
      </c>
      <c r="GA93" t="str">
        <f>IF(GA92="","",IF($FI92="Y",0,INDEX(Capacity!$S$3:$T$258,MATCH(MOD(INDEX(Capacity!$V$3:$W$258,MATCH(INDEX($J92:$FE92,1,$FJ92),Capacity!$V$3:$V$258,0),2)+GA$9,255),Capacity!$S$3:$S$258,0),2)))</f>
        <v/>
      </c>
      <c r="GB93" t="str">
        <f>IF(GB92="","",IF($FI92="Y",0,INDEX(Capacity!$S$3:$T$258,MATCH(MOD(INDEX(Capacity!$V$3:$W$258,MATCH(INDEX($J92:$FE92,1,$FJ92),Capacity!$V$3:$V$258,0),2)+GB$9,255),Capacity!$S$3:$S$258,0),2)))</f>
        <v/>
      </c>
      <c r="GC93" t="str">
        <f>IF(GC92="","",IF($FI92="Y",0,INDEX(Capacity!$S$3:$T$258,MATCH(MOD(INDEX(Capacity!$V$3:$W$258,MATCH(INDEX($J92:$FE92,1,$FJ92),Capacity!$V$3:$V$258,0),2)+GC$9,255),Capacity!$S$3:$S$258,0),2)))</f>
        <v/>
      </c>
      <c r="GD93" t="str">
        <f>IF(GD92="","",IF($FI92="Y",0,INDEX(Capacity!$S$3:$T$258,MATCH(MOD(INDEX(Capacity!$V$3:$W$258,MATCH(INDEX($J92:$FE92,1,$FJ92),Capacity!$V$3:$V$258,0),2)+GD$9,255),Capacity!$S$3:$S$258,0),2)))</f>
        <v/>
      </c>
      <c r="GE93" t="str">
        <f>IF(GE92="","",IF($FI92="Y",0,INDEX(Capacity!$S$3:$T$258,MATCH(MOD(INDEX(Capacity!$V$3:$W$258,MATCH(INDEX($J92:$FE92,1,$FJ92),Capacity!$V$3:$V$258,0),2)+GE$9,255),Capacity!$S$3:$S$258,0),2)))</f>
        <v/>
      </c>
      <c r="GF93" t="str">
        <f>IF(GF92="","",IF($FI92="Y",0,INDEX(Capacity!$S$3:$T$258,MATCH(MOD(INDEX(Capacity!$V$3:$W$258,MATCH(INDEX($J92:$FE92,1,$FJ92),Capacity!$V$3:$V$258,0),2)+GF$9,255),Capacity!$S$3:$S$258,0),2)))</f>
        <v/>
      </c>
      <c r="GG93" t="str">
        <f>IF(GG92="","",IF($FI92="Y",0,INDEX(Capacity!$S$3:$T$258,MATCH(MOD(INDEX(Capacity!$V$3:$W$258,MATCH(INDEX($J92:$FE92,1,$FJ92),Capacity!$V$3:$V$258,0),2)+GG$9,255),Capacity!$S$3:$S$258,0),2)))</f>
        <v/>
      </c>
      <c r="GH93" t="str">
        <f>IF(GH92="","",IF($FI92="Y",0,INDEX(Capacity!$S$3:$T$258,MATCH(MOD(INDEX(Capacity!$V$3:$W$258,MATCH(INDEX($J92:$FE92,1,$FJ92),Capacity!$V$3:$V$258,0),2)+GH$9,255),Capacity!$S$3:$S$258,0),2)))</f>
        <v/>
      </c>
      <c r="GI93" t="str">
        <f>IF(GI92="","",IF($FI92="Y",0,INDEX(Capacity!$S$3:$T$258,MATCH(MOD(INDEX(Capacity!$V$3:$W$258,MATCH(INDEX($J92:$FE92,1,$FJ92),Capacity!$V$3:$V$258,0),2)+GI$9,255),Capacity!$S$3:$S$258,0),2)))</f>
        <v/>
      </c>
      <c r="GJ93" t="str">
        <f>IF(GJ92="","",IF($FI92="Y",0,INDEX(Capacity!$S$3:$T$258,MATCH(MOD(INDEX(Capacity!$V$3:$W$258,MATCH(INDEX($J92:$FE92,1,$FJ92),Capacity!$V$3:$V$258,0),2)+GJ$9,255),Capacity!$S$3:$S$258,0),2)))</f>
        <v/>
      </c>
      <c r="GK93" t="str">
        <f>IF(GK92="","",IF($FI92="Y",0,INDEX(Capacity!$S$3:$T$258,MATCH(MOD(INDEX(Capacity!$V$3:$W$258,MATCH(INDEX($J92:$FE92,1,$FJ92),Capacity!$V$3:$V$258,0),2)+GK$9,255),Capacity!$S$3:$S$258,0),2)))</f>
        <v/>
      </c>
      <c r="GL93" t="str">
        <f>IF(GL92="","",IF($FI92="Y",0,INDEX(Capacity!$S$3:$T$258,MATCH(MOD(INDEX(Capacity!$V$3:$W$258,MATCH(INDEX($J92:$FE92,1,$FJ92),Capacity!$V$3:$V$258,0),2)+GL$9,255),Capacity!$S$3:$S$258,0),2)))</f>
        <v/>
      </c>
      <c r="GM93" t="str">
        <f>IF(GM92="","",IF($FI92="Y",0,INDEX(Capacity!$S$3:$T$258,MATCH(MOD(INDEX(Capacity!$V$3:$W$258,MATCH(INDEX($J92:$FE92,1,$FJ92),Capacity!$V$3:$V$258,0),2)+GM$9,255),Capacity!$S$3:$S$258,0),2)))</f>
        <v/>
      </c>
      <c r="GN93" t="str">
        <f>IF(GN92="","",IF($FI92="Y",0,INDEX(Capacity!$S$3:$T$258,MATCH(MOD(INDEX(Capacity!$V$3:$W$258,MATCH(INDEX($J92:$FE92,1,$FJ92),Capacity!$V$3:$V$258,0),2)+GN$9,255),Capacity!$S$3:$S$258,0),2)))</f>
        <v/>
      </c>
      <c r="GO93" t="str">
        <f>IF(GO92="","",IF($FI92="Y",0,INDEX(Capacity!$S$3:$T$258,MATCH(MOD(INDEX(Capacity!$V$3:$W$258,MATCH(INDEX($J92:$FE92,1,$FJ92),Capacity!$V$3:$V$258,0),2)+GO$9,255),Capacity!$S$3:$S$258,0),2)))</f>
        <v/>
      </c>
      <c r="GP93" t="str">
        <f>IF(GP92="","",IF($FI92="Y",0,INDEX(Capacity!$S$3:$T$258,MATCH(MOD(INDEX(Capacity!$V$3:$W$258,MATCH(INDEX($J92:$FE92,1,$FJ92),Capacity!$V$3:$V$258,0),2)+GP$9,255),Capacity!$S$3:$S$258,0),2)))</f>
        <v/>
      </c>
      <c r="GQ93" t="str">
        <f>IF(GQ92="","",IF($FI92="Y",0,INDEX(Capacity!$S$3:$T$258,MATCH(MOD(INDEX(Capacity!$V$3:$W$258,MATCH(INDEX($J92:$FE92,1,$FJ92),Capacity!$V$3:$V$258,0),2)+GQ$9,255),Capacity!$S$3:$S$258,0),2)))</f>
        <v/>
      </c>
      <c r="GR93" t="str">
        <f>IF(GR92="","",IF($FI92="Y",0,INDEX(Capacity!$S$3:$T$258,MATCH(MOD(INDEX(Capacity!$V$3:$W$258,MATCH(INDEX($J92:$FE92,1,$FJ92),Capacity!$V$3:$V$258,0),2)+GR$9,255),Capacity!$S$3:$S$258,0),2)))</f>
        <v/>
      </c>
      <c r="GS93" t="str">
        <f>IF(GS92="","",IF($FI92="Y",0,INDEX(Capacity!$S$3:$T$258,MATCH(MOD(INDEX(Capacity!$V$3:$W$258,MATCH(INDEX($J92:$FE92,1,$FJ92),Capacity!$V$3:$V$258,0),2)+GS$9,255),Capacity!$S$3:$S$258,0),2)))</f>
        <v/>
      </c>
      <c r="GT93" t="str">
        <f>IF(GT92="","",IF($FI92="Y",0,INDEX(Capacity!$S$3:$T$258,MATCH(MOD(INDEX(Capacity!$V$3:$W$258,MATCH(INDEX($J92:$FE92,1,$FJ92),Capacity!$V$3:$V$258,0),2)+GT$9,255),Capacity!$S$3:$S$258,0),2)))</f>
        <v/>
      </c>
      <c r="GU93" t="str">
        <f>IF(GU92="","",IF($FI92="Y",0,INDEX(Capacity!$S$3:$T$258,MATCH(MOD(INDEX(Capacity!$V$3:$W$258,MATCH(INDEX($J92:$FE92,1,$FJ92),Capacity!$V$3:$V$258,0),2)+GU$9,255),Capacity!$S$3:$S$258,0),2)))</f>
        <v/>
      </c>
      <c r="GV93" t="str">
        <f>IF(GV92="","",IF($FI92="Y",0,INDEX(Capacity!$S$3:$T$258,MATCH(MOD(INDEX(Capacity!$V$3:$W$258,MATCH(INDEX($J92:$FE92,1,$FJ92),Capacity!$V$3:$V$258,0),2)+GV$9,255),Capacity!$S$3:$S$258,0),2)))</f>
        <v/>
      </c>
      <c r="GW93" t="str">
        <f>IF(GW92="","",IF($FI92="Y",0,INDEX(Capacity!$S$3:$T$258,MATCH(MOD(INDEX(Capacity!$V$3:$W$258,MATCH(INDEX($J92:$FE92,1,$FJ92),Capacity!$V$3:$V$258,0),2)+GW$9,255),Capacity!$S$3:$S$258,0),2)))</f>
        <v/>
      </c>
      <c r="GX93" t="str">
        <f>IF(GX92="","",IF($FI92="Y",0,INDEX(Capacity!$S$3:$T$258,MATCH(MOD(INDEX(Capacity!$V$3:$W$258,MATCH(INDEX($J92:$FE92,1,$FJ92),Capacity!$V$3:$V$258,0),2)+GX$9,255),Capacity!$S$3:$S$258,0),2)))</f>
        <v/>
      </c>
      <c r="GY93" t="str">
        <f>IF(GY92="","",IF($FI92="Y",0,INDEX(Capacity!$S$3:$T$258,MATCH(MOD(INDEX(Capacity!$V$3:$W$258,MATCH(INDEX($J92:$FE92,1,$FJ92),Capacity!$V$3:$V$258,0),2)+GY$9,255),Capacity!$S$3:$S$258,0),2)))</f>
        <v/>
      </c>
      <c r="GZ93" t="str">
        <f>IF(GZ92="","",IF($FI92="Y",0,INDEX(Capacity!$S$3:$T$258,MATCH(MOD(INDEX(Capacity!$V$3:$W$258,MATCH(INDEX($J92:$FE92,1,$FJ92),Capacity!$V$3:$V$258,0),2)+GZ$9,255),Capacity!$S$3:$S$258,0),2)))</f>
        <v/>
      </c>
      <c r="HA93" t="str">
        <f>IF(HA92="","",IF($FI92="Y",0,INDEX(Capacity!$S$3:$T$258,MATCH(MOD(INDEX(Capacity!$V$3:$W$258,MATCH(INDEX($J92:$FE92,1,$FJ92),Capacity!$V$3:$V$258,0),2)+HA$9,255),Capacity!$S$3:$S$258,0),2)))</f>
        <v/>
      </c>
      <c r="HB93" t="str">
        <f>IF(HB92="","",IF($FI92="Y",0,INDEX(Capacity!$S$3:$T$258,MATCH(MOD(INDEX(Capacity!$V$3:$W$258,MATCH(INDEX($J92:$FE92,1,$FJ92),Capacity!$V$3:$V$258,0),2)+HB$9,255),Capacity!$S$3:$S$258,0),2)))</f>
        <v/>
      </c>
      <c r="HC93" t="str">
        <f>IF(HC92="","",IF($FI92="Y",0,INDEX(Capacity!$S$3:$T$258,MATCH(MOD(INDEX(Capacity!$V$3:$W$258,MATCH(INDEX($J92:$FE92,1,$FJ92),Capacity!$V$3:$V$258,0),2)+HC$9,255),Capacity!$S$3:$S$258,0),2)))</f>
        <v/>
      </c>
      <c r="HD93" t="str">
        <f>IF(HD92="","",IF($FI92="Y",0,INDEX(Capacity!$S$3:$T$258,MATCH(MOD(INDEX(Capacity!$V$3:$W$258,MATCH(INDEX($J92:$FE92,1,$FJ92),Capacity!$V$3:$V$258,0),2)+HD$9,255),Capacity!$S$3:$S$258,0),2)))</f>
        <v/>
      </c>
      <c r="HE93" t="str">
        <f>IF(HE92="","",IF($FI92="Y",0,INDEX(Capacity!$S$3:$T$258,MATCH(MOD(INDEX(Capacity!$V$3:$W$258,MATCH(INDEX($J92:$FE92,1,$FJ92),Capacity!$V$3:$V$258,0),2)+HE$9,255),Capacity!$S$3:$S$258,0),2)))</f>
        <v/>
      </c>
      <c r="HF93" t="str">
        <f>IF(HF92="","",IF($FI92="Y",0,INDEX(Capacity!$S$3:$T$258,MATCH(MOD(INDEX(Capacity!$V$3:$W$258,MATCH(INDEX($J92:$FE92,1,$FJ92),Capacity!$V$3:$V$258,0),2)+HF$9,255),Capacity!$S$3:$S$258,0),2)))</f>
        <v/>
      </c>
      <c r="HG93" t="str">
        <f>IF(HG92="","",IF($FI92="Y",0,INDEX(Capacity!$S$3:$T$258,MATCH(MOD(INDEX(Capacity!$V$3:$W$258,MATCH(INDEX($J92:$FE92,1,$FJ92),Capacity!$V$3:$V$258,0),2)+HG$9,255),Capacity!$S$3:$S$258,0),2)))</f>
        <v/>
      </c>
      <c r="HH93" t="str">
        <f>IF(HH92="","",IF($FI92="Y",0,INDEX(Capacity!$S$3:$T$258,MATCH(MOD(INDEX(Capacity!$V$3:$W$258,MATCH(INDEX($J92:$FE92,1,$FJ92),Capacity!$V$3:$V$258,0),2)+HH$9,255),Capacity!$S$3:$S$258,0),2)))</f>
        <v/>
      </c>
      <c r="HI93" t="str">
        <f>IF(HI92="","",IF($FI92="Y",0,INDEX(Capacity!$S$3:$T$258,MATCH(MOD(INDEX(Capacity!$V$3:$W$258,MATCH(INDEX($J92:$FE92,1,$FJ92),Capacity!$V$3:$V$258,0),2)+HI$9,255),Capacity!$S$3:$S$258,0),2)))</f>
        <v/>
      </c>
      <c r="HJ93" t="str">
        <f>IF(HJ92="","",IF($FI92="Y",0,INDEX(Capacity!$S$3:$T$258,MATCH(MOD(INDEX(Capacity!$V$3:$W$258,MATCH(INDEX($J92:$FE92,1,$FJ92),Capacity!$V$3:$V$258,0),2)+HJ$9,255),Capacity!$S$3:$S$258,0),2)))</f>
        <v/>
      </c>
      <c r="HK93" t="str">
        <f>IF(HK92="","",IF($FI92="Y",0,INDEX(Capacity!$S$3:$T$258,MATCH(MOD(INDEX(Capacity!$V$3:$W$258,MATCH(INDEX($J92:$FE92,1,$FJ92),Capacity!$V$3:$V$258,0),2)+HK$9,255),Capacity!$S$3:$S$258,0),2)))</f>
        <v/>
      </c>
      <c r="HL93" t="str">
        <f>IF(HL92="","",IF($FI92="Y",0,INDEX(Capacity!$S$3:$T$258,MATCH(MOD(INDEX(Capacity!$V$3:$W$258,MATCH(INDEX($J92:$FE92,1,$FJ92),Capacity!$V$3:$V$258,0),2)+HL$9,255),Capacity!$S$3:$S$258,0),2)))</f>
        <v/>
      </c>
      <c r="HM93" t="str">
        <f>IF(HM92="","",IF($FI92="Y",0,INDEX(Capacity!$S$3:$T$258,MATCH(MOD(INDEX(Capacity!$V$3:$W$258,MATCH(INDEX($J92:$FE92,1,$FJ92),Capacity!$V$3:$V$258,0),2)+HM$9,255),Capacity!$S$3:$S$258,0),2)))</f>
        <v/>
      </c>
      <c r="HN93" t="str">
        <f>IF(HN92="","",IF($FI92="Y",0,INDEX(Capacity!$S$3:$T$258,MATCH(MOD(INDEX(Capacity!$V$3:$W$258,MATCH(INDEX($J92:$FE92,1,$FJ92),Capacity!$V$3:$V$258,0),2)+HN$9,255),Capacity!$S$3:$S$258,0),2)))</f>
        <v/>
      </c>
      <c r="HO93" t="str">
        <f>IF(HO92="","",IF($FI92="Y",0,INDEX(Capacity!$S$3:$T$258,MATCH(MOD(INDEX(Capacity!$V$3:$W$258,MATCH(INDEX($J92:$FE92,1,$FJ92),Capacity!$V$3:$V$258,0),2)+HO$9,255),Capacity!$S$3:$S$258,0),2)))</f>
        <v/>
      </c>
      <c r="HP93" t="str">
        <f>IF(HP92="","",IF($FI92="Y",0,INDEX(Capacity!$S$3:$T$258,MATCH(MOD(INDEX(Capacity!$V$3:$W$258,MATCH(INDEX($J92:$FE92,1,$FJ92),Capacity!$V$3:$V$258,0),2)+HP$9,255),Capacity!$S$3:$S$258,0),2)))</f>
        <v/>
      </c>
      <c r="HQ93" t="str">
        <f>IF(HQ92="","",IF($FI92="Y",0,INDEX(Capacity!$S$3:$T$258,MATCH(MOD(INDEX(Capacity!$V$3:$W$258,MATCH(INDEX($J92:$FE92,1,$FJ92),Capacity!$V$3:$V$258,0),2)+HQ$9,255),Capacity!$S$3:$S$258,0),2)))</f>
        <v/>
      </c>
      <c r="HR93" t="str">
        <f>IF(HR92="","",IF($FI92="Y",0,INDEX(Capacity!$S$3:$T$258,MATCH(MOD(INDEX(Capacity!$V$3:$W$258,MATCH(INDEX($J92:$FE92,1,$FJ92),Capacity!$V$3:$V$258,0),2)+HR$9,255),Capacity!$S$3:$S$258,0),2)))</f>
        <v/>
      </c>
      <c r="HS93" t="str">
        <f>IF(HS92="","",IF($FI92="Y",0,INDEX(Capacity!$S$3:$T$258,MATCH(MOD(INDEX(Capacity!$V$3:$W$258,MATCH(INDEX($J92:$FE92,1,$FJ92),Capacity!$V$3:$V$258,0),2)+HS$9,255),Capacity!$S$3:$S$258,0),2)))</f>
        <v/>
      </c>
      <c r="HT93" t="str">
        <f>IF(HT92="","",IF($FI92="Y",0,INDEX(Capacity!$S$3:$T$258,MATCH(MOD(INDEX(Capacity!$V$3:$W$258,MATCH(INDEX($J92:$FE92,1,$FJ92),Capacity!$V$3:$V$258,0),2)+HT$9,255),Capacity!$S$3:$S$258,0),2)))</f>
        <v/>
      </c>
      <c r="HU93" t="str">
        <f>IF(HU92="","",IF($FI92="Y",0,INDEX(Capacity!$S$3:$T$258,MATCH(MOD(INDEX(Capacity!$V$3:$W$258,MATCH(INDEX($J92:$FE92,1,$FJ92),Capacity!$V$3:$V$258,0),2)+HU$9,255),Capacity!$S$3:$S$258,0),2)))</f>
        <v/>
      </c>
      <c r="HV93" t="str">
        <f>IF(HV92="","",IF($FI92="Y",0,INDEX(Capacity!$S$3:$T$258,MATCH(MOD(INDEX(Capacity!$V$3:$W$258,MATCH(INDEX($J92:$FE92,1,$FJ92),Capacity!$V$3:$V$258,0),2)+HV$9,255),Capacity!$S$3:$S$258,0),2)))</f>
        <v/>
      </c>
      <c r="HW93" t="str">
        <f>IF(HW92="","",IF($FI92="Y",0,INDEX(Capacity!$S$3:$T$258,MATCH(MOD(INDEX(Capacity!$V$3:$W$258,MATCH(INDEX($J92:$FE92,1,$FJ92),Capacity!$V$3:$V$258,0),2)+HW$9,255),Capacity!$S$3:$S$258,0),2)))</f>
        <v/>
      </c>
      <c r="HX93" t="str">
        <f>IF(HX92="","",IF($FI92="Y",0,INDEX(Capacity!$S$3:$T$258,MATCH(MOD(INDEX(Capacity!$V$3:$W$258,MATCH(INDEX($J92:$FE92,1,$FJ92),Capacity!$V$3:$V$258,0),2)+HX$9,255),Capacity!$S$3:$S$258,0),2)))</f>
        <v/>
      </c>
      <c r="HY93" t="str">
        <f>IF(HY92="","",IF($FI92="Y",0,INDEX(Capacity!$S$3:$T$258,MATCH(MOD(INDEX(Capacity!$V$3:$W$258,MATCH(INDEX($J92:$FE92,1,$FJ92),Capacity!$V$3:$V$258,0),2)+HY$9,255),Capacity!$S$3:$S$258,0),2)))</f>
        <v/>
      </c>
      <c r="HZ93" t="str">
        <f>IF(HZ92="","",IF($FI92="Y",0,INDEX(Capacity!$S$3:$T$258,MATCH(MOD(INDEX(Capacity!$V$3:$W$258,MATCH(INDEX($J92:$FE92,1,$FJ92),Capacity!$V$3:$V$258,0),2)+HZ$9,255),Capacity!$S$3:$S$258,0),2)))</f>
        <v/>
      </c>
      <c r="IA93" t="str">
        <f>IF(IA92="","",IF($FI92="Y",0,INDEX(Capacity!$S$3:$T$258,MATCH(MOD(INDEX(Capacity!$V$3:$W$258,MATCH(INDEX($J92:$FE92,1,$FJ92),Capacity!$V$3:$V$258,0),2)+IA$9,255),Capacity!$S$3:$S$258,0),2)))</f>
        <v/>
      </c>
      <c r="IB93" t="str">
        <f>IF(IB92="","",IF($FI92="Y",0,INDEX(Capacity!$S$3:$T$258,MATCH(MOD(INDEX(Capacity!$V$3:$W$258,MATCH(INDEX($J92:$FE92,1,$FJ92),Capacity!$V$3:$V$258,0),2)+IB$9,255),Capacity!$S$3:$S$258,0),2)))</f>
        <v/>
      </c>
      <c r="IC93" t="str">
        <f>IF(IC92="","",IF($FI92="Y",0,INDEX(Capacity!$S$3:$T$258,MATCH(MOD(INDEX(Capacity!$V$3:$W$258,MATCH(INDEX($J92:$FE92,1,$FJ92),Capacity!$V$3:$V$258,0),2)+IC$9,255),Capacity!$S$3:$S$258,0),2)))</f>
        <v/>
      </c>
      <c r="ID93" t="str">
        <f>IF(ID92="","",IF($FI92="Y",0,INDEX(Capacity!$S$3:$T$258,MATCH(MOD(INDEX(Capacity!$V$3:$W$258,MATCH(INDEX($J92:$FE92,1,$FJ92),Capacity!$V$3:$V$258,0),2)+ID$9,255),Capacity!$S$3:$S$258,0),2)))</f>
        <v/>
      </c>
      <c r="IE93" t="str">
        <f>IF(IE92="","",IF($FI92="Y",0,INDEX(Capacity!$S$3:$T$258,MATCH(MOD(INDEX(Capacity!$V$3:$W$258,MATCH(INDEX($J92:$FE92,1,$FJ92),Capacity!$V$3:$V$258,0),2)+IE$9,255),Capacity!$S$3:$S$258,0),2)))</f>
        <v/>
      </c>
      <c r="IF93" t="str">
        <f>IF(IF92="","",IF($FI92="Y",0,INDEX(Capacity!$S$3:$T$258,MATCH(MOD(INDEX(Capacity!$V$3:$W$258,MATCH(INDEX($J92:$FE92,1,$FJ92),Capacity!$V$3:$V$258,0),2)+IF$9,255),Capacity!$S$3:$S$258,0),2)))</f>
        <v/>
      </c>
      <c r="IG93" t="str">
        <f>IF(IG92="","",IF($FI92="Y",0,INDEX(Capacity!$S$3:$T$258,MATCH(MOD(INDEX(Capacity!$V$3:$W$258,MATCH(INDEX($J92:$FE92,1,$FJ92),Capacity!$V$3:$V$258,0),2)+IG$9,255),Capacity!$S$3:$S$258,0),2)))</f>
        <v/>
      </c>
      <c r="IH93" t="str">
        <f>IF(IH92="","",IF($FI92="Y",0,INDEX(Capacity!$S$3:$T$258,MATCH(MOD(INDEX(Capacity!$V$3:$W$258,MATCH(INDEX($J92:$FE92,1,$FJ92),Capacity!$V$3:$V$258,0),2)+IH$9,255),Capacity!$S$3:$S$258,0),2)))</f>
        <v/>
      </c>
      <c r="II93" t="str">
        <f>IF(II92="","",IF($FI92="Y",0,INDEX(Capacity!$S$3:$T$258,MATCH(MOD(INDEX(Capacity!$V$3:$W$258,MATCH(INDEX($J92:$FE92,1,$FJ92),Capacity!$V$3:$V$258,0),2)+II$9,255),Capacity!$S$3:$S$258,0),2)))</f>
        <v/>
      </c>
      <c r="IJ93" t="str">
        <f>IF(IJ92="","",IF($FI92="Y",0,INDEX(Capacity!$S$3:$T$258,MATCH(MOD(INDEX(Capacity!$V$3:$W$258,MATCH(INDEX($J92:$FE92,1,$FJ92),Capacity!$V$3:$V$258,0),2)+IJ$9,255),Capacity!$S$3:$S$258,0),2)))</f>
        <v/>
      </c>
      <c r="IK93" t="str">
        <f>IF(IK92="","",IF($FI92="Y",0,INDEX(Capacity!$S$3:$T$258,MATCH(MOD(INDEX(Capacity!$V$3:$W$258,MATCH(INDEX($J92:$FE92,1,$FJ92),Capacity!$V$3:$V$258,0),2)+IK$9,255),Capacity!$S$3:$S$258,0),2)))</f>
        <v/>
      </c>
      <c r="IL93" t="str">
        <f>IF(IL92="","",IF($FI92="Y",0,INDEX(Capacity!$S$3:$T$258,MATCH(MOD(INDEX(Capacity!$V$3:$W$258,MATCH(INDEX($J92:$FE92,1,$FJ92),Capacity!$V$3:$V$258,0),2)+IL$9,255),Capacity!$S$3:$S$258,0),2)))</f>
        <v/>
      </c>
      <c r="IM93" t="str">
        <f>IF(IM92="","",IF($FI92="Y",0,INDEX(Capacity!$S$3:$T$258,MATCH(MOD(INDEX(Capacity!$V$3:$W$258,MATCH(INDEX($J92:$FE92,1,$FJ92),Capacity!$V$3:$V$258,0),2)+IM$9,255),Capacity!$S$3:$S$258,0),2)))</f>
        <v/>
      </c>
      <c r="IN93" t="str">
        <f>IF(IN92="","",IF($FI92="Y",0,INDEX(Capacity!$S$3:$T$258,MATCH(MOD(INDEX(Capacity!$V$3:$W$258,MATCH(INDEX($J92:$FE92,1,$FJ92),Capacity!$V$3:$V$258,0),2)+IN$9,255),Capacity!$S$3:$S$258,0),2)))</f>
        <v/>
      </c>
      <c r="IO93" t="str">
        <f>IF(IO92="","",IF($FI92="Y",0,INDEX(Capacity!$S$3:$T$258,MATCH(MOD(INDEX(Capacity!$V$3:$W$258,MATCH(INDEX($J92:$FE92,1,$FJ92),Capacity!$V$3:$V$258,0),2)+IO$9,255),Capacity!$S$3:$S$258,0),2)))</f>
        <v/>
      </c>
      <c r="IP93" t="str">
        <f>IF(IP92="","",IF($FI92="Y",0,INDEX(Capacity!$S$3:$T$258,MATCH(MOD(INDEX(Capacity!$V$3:$W$258,MATCH(INDEX($J92:$FE92,1,$FJ92),Capacity!$V$3:$V$258,0),2)+IP$9,255),Capacity!$S$3:$S$258,0),2)))</f>
        <v/>
      </c>
      <c r="IQ93" t="str">
        <f>IF(IQ92="","",IF($FI92="Y",0,INDEX(Capacity!$S$3:$T$258,MATCH(MOD(INDEX(Capacity!$V$3:$W$258,MATCH(INDEX($J92:$FE92,1,$FJ92),Capacity!$V$3:$V$258,0),2)+IQ$9,255),Capacity!$S$3:$S$258,0),2)))</f>
        <v/>
      </c>
      <c r="IR93" t="str">
        <f>IF(IR92="","",IF($FI92="Y",0,INDEX(Capacity!$S$3:$T$258,MATCH(MOD(INDEX(Capacity!$V$3:$W$258,MATCH(INDEX($J92:$FE92,1,$FJ92),Capacity!$V$3:$V$258,0),2)+IR$9,255),Capacity!$S$3:$S$258,0),2)))</f>
        <v/>
      </c>
      <c r="IS93" t="str">
        <f>IF(IS92="","",IF($FI92="Y",0,INDEX(Capacity!$S$3:$T$258,MATCH(MOD(INDEX(Capacity!$V$3:$W$258,MATCH(INDEX($J92:$FE92,1,$FJ92),Capacity!$V$3:$V$258,0),2)+IS$9,255),Capacity!$S$3:$S$258,0),2)))</f>
        <v/>
      </c>
      <c r="IT93" t="str">
        <f>IF(IT92="","",IF($FI92="Y",0,INDEX(Capacity!$S$3:$T$258,MATCH(MOD(INDEX(Capacity!$V$3:$W$258,MATCH(INDEX($J92:$FE92,1,$FJ92),Capacity!$V$3:$V$258,0),2)+IT$9,255),Capacity!$S$3:$S$258,0),2)))</f>
        <v/>
      </c>
      <c r="IU93" t="str">
        <f>IF(IU92="","",IF($FI92="Y",0,INDEX(Capacity!$S$3:$T$258,MATCH(MOD(INDEX(Capacity!$V$3:$W$258,MATCH(INDEX($J92:$FE92,1,$FJ92),Capacity!$V$3:$V$258,0),2)+IU$9,255),Capacity!$S$3:$S$258,0),2)))</f>
        <v/>
      </c>
      <c r="IV93" t="str">
        <f>IF(IV92="","",IF($FI92="Y",0,INDEX(Capacity!$S$3:$T$258,MATCH(MOD(INDEX(Capacity!$V$3:$W$258,MATCH(INDEX($J92:$FE92,1,$FJ92),Capacity!$V$3:$V$258,0),2)+IV$9,255),Capacity!$S$3:$S$258,0),2)))</f>
        <v/>
      </c>
      <c r="IW93" t="str">
        <f>IF(IW92="","",IF($FI92="Y",0,INDEX(Capacity!$S$3:$T$258,MATCH(MOD(INDEX(Capacity!$V$3:$W$258,MATCH(INDEX($J92:$FE92,1,$FJ92),Capacity!$V$3:$V$258,0),2)+IW$9,255),Capacity!$S$3:$S$258,0),2)))</f>
        <v/>
      </c>
      <c r="IX93" t="str">
        <f>IF(IX92="","",IF($FI92="Y",0,INDEX(Capacity!$S$3:$T$258,MATCH(MOD(INDEX(Capacity!$V$3:$W$258,MATCH(INDEX($J92:$FE92,1,$FJ92),Capacity!$V$3:$V$258,0),2)+IX$9,255),Capacity!$S$3:$S$258,0),2)))</f>
        <v/>
      </c>
      <c r="IY93" t="str">
        <f>IF(IY92="","",IF($FI92="Y",0,INDEX(Capacity!$S$3:$T$258,MATCH(MOD(INDEX(Capacity!$V$3:$W$258,MATCH(INDEX($J92:$FE92,1,$FJ92),Capacity!$V$3:$V$258,0),2)+IY$9,255),Capacity!$S$3:$S$258,0),2)))</f>
        <v/>
      </c>
      <c r="IZ93" t="str">
        <f>IF(IZ92="","",IF($FI92="Y",0,INDEX(Capacity!$S$3:$T$258,MATCH(MOD(INDEX(Capacity!$V$3:$W$258,MATCH(INDEX($J92:$FE92,1,$FJ92),Capacity!$V$3:$V$258,0),2)+IZ$9,255),Capacity!$S$3:$S$258,0),2)))</f>
        <v/>
      </c>
      <c r="JA93" t="str">
        <f>IF(JA92="","",IF($FI92="Y",0,INDEX(Capacity!$S$3:$T$258,MATCH(MOD(INDEX(Capacity!$V$3:$W$258,MATCH(INDEX($J92:$FE92,1,$FJ92),Capacity!$V$3:$V$258,0),2)+JA$9,255),Capacity!$S$3:$S$258,0),2)))</f>
        <v/>
      </c>
      <c r="JB93" t="str">
        <f>IF(JB92="","",IF($FI92="Y",0,INDEX(Capacity!$S$3:$T$258,MATCH(MOD(INDEX(Capacity!$V$3:$W$258,MATCH(INDEX($J92:$FE92,1,$FJ92),Capacity!$V$3:$V$258,0),2)+JB$9,255),Capacity!$S$3:$S$258,0),2)))</f>
        <v/>
      </c>
      <c r="JC93" t="str">
        <f>IF(JC92="","",IF($FI92="Y",0,INDEX(Capacity!$S$3:$T$258,MATCH(MOD(INDEX(Capacity!$V$3:$W$258,MATCH(INDEX($J92:$FE92,1,$FJ92),Capacity!$V$3:$V$258,0),2)+JC$9,255),Capacity!$S$3:$S$258,0),2)))</f>
        <v/>
      </c>
      <c r="JD93" t="str">
        <f>IF(JD92="","",IF($FI92="Y",0,INDEX(Capacity!$S$3:$T$258,MATCH(MOD(INDEX(Capacity!$V$3:$W$258,MATCH(INDEX($J92:$FE92,1,$FJ92),Capacity!$V$3:$V$258,0),2)+JD$9,255),Capacity!$S$3:$S$258,0),2)))</f>
        <v/>
      </c>
      <c r="JE93" t="str">
        <f>IF(JE92="","",IF($FI92="Y",0,INDEX(Capacity!$S$3:$T$258,MATCH(MOD(INDEX(Capacity!$V$3:$W$258,MATCH(INDEX($J92:$FE92,1,$FJ92),Capacity!$V$3:$V$258,0),2)+JE$9,255),Capacity!$S$3:$S$258,0),2)))</f>
        <v/>
      </c>
      <c r="JF93" t="str">
        <f>IF(JF92="","",IF($FI92="Y",0,INDEX(Capacity!$S$3:$T$258,MATCH(MOD(INDEX(Capacity!$V$3:$W$258,MATCH(INDEX($J92:$FE92,1,$FJ92),Capacity!$V$3:$V$258,0),2)+JF$9,255),Capacity!$S$3:$S$258,0),2)))</f>
        <v/>
      </c>
      <c r="JG93" t="str">
        <f>IF(JG92="","",IF($FI92="Y",0,INDEX(Capacity!$S$3:$T$258,MATCH(MOD(INDEX(Capacity!$V$3:$W$258,MATCH(INDEX($J92:$FE92,1,$FJ92),Capacity!$V$3:$V$258,0),2)+JG$9,255),Capacity!$S$3:$S$258,0),2)))</f>
        <v/>
      </c>
      <c r="JH93" t="str">
        <f>IF(JH92="","",IF($FI92="Y",0,INDEX(Capacity!$S$3:$T$258,MATCH(MOD(INDEX(Capacity!$V$3:$W$258,MATCH(INDEX($J92:$FE92,1,$FJ92),Capacity!$V$3:$V$258,0),2)+JH$9,255),Capacity!$S$3:$S$258,0),2)))</f>
        <v/>
      </c>
      <c r="JI93" t="str">
        <f>IF(JI92="","",IF($FI92="Y",0,INDEX(Capacity!$S$3:$T$258,MATCH(MOD(INDEX(Capacity!$V$3:$W$258,MATCH(INDEX($J92:$FE92,1,$FJ92),Capacity!$V$3:$V$258,0),2)+JI$9,255),Capacity!$S$3:$S$258,0),2)))</f>
        <v/>
      </c>
      <c r="JJ93" t="str">
        <f>IF(JJ92="","",IF($FI92="Y",0,INDEX(Capacity!$S$3:$T$258,MATCH(MOD(INDEX(Capacity!$V$3:$W$258,MATCH(INDEX($J92:$FE92,1,$FJ92),Capacity!$V$3:$V$258,0),2)+JJ$9,255),Capacity!$S$3:$S$258,0),2)))</f>
        <v/>
      </c>
      <c r="JK93" t="str">
        <f>IF(JK92="","",IF($FI92="Y",0,INDEX(Capacity!$S$3:$T$258,MATCH(MOD(INDEX(Capacity!$V$3:$W$258,MATCH(INDEX($J92:$FE92,1,$FJ92),Capacity!$V$3:$V$258,0),2)+JK$9,255),Capacity!$S$3:$S$258,0),2)))</f>
        <v/>
      </c>
      <c r="JL93" t="str">
        <f>IF(JL92="","",IF($FI92="Y",0,INDEX(Capacity!$S$3:$T$258,MATCH(MOD(INDEX(Capacity!$V$3:$W$258,MATCH(INDEX($J92:$FE92,1,$FJ92),Capacity!$V$3:$V$258,0),2)+JL$9,255),Capacity!$S$3:$S$258,0),2)))</f>
        <v/>
      </c>
      <c r="JM93" t="str">
        <f>IF(JM92="","",IF($FI92="Y",0,INDEX(Capacity!$S$3:$T$258,MATCH(MOD(INDEX(Capacity!$V$3:$W$258,MATCH(INDEX($J92:$FE92,1,$FJ92),Capacity!$V$3:$V$258,0),2)+JM$9,255),Capacity!$S$3:$S$258,0),2)))</f>
        <v/>
      </c>
      <c r="JN93" t="str">
        <f>IF(JN92="","",IF($FI92="Y",0,INDEX(Capacity!$S$3:$T$258,MATCH(MOD(INDEX(Capacity!$V$3:$W$258,MATCH(INDEX($J92:$FE92,1,$FJ92),Capacity!$V$3:$V$258,0),2)+JN$9,255),Capacity!$S$3:$S$258,0),2)))</f>
        <v/>
      </c>
      <c r="JO93" t="str">
        <f>IF(JO92="","",IF($FI92="Y",0,INDEX(Capacity!$S$3:$T$258,MATCH(MOD(INDEX(Capacity!$V$3:$W$258,MATCH(INDEX($J92:$FE92,1,$FJ92),Capacity!$V$3:$V$258,0),2)+JO$9,255),Capacity!$S$3:$S$258,0),2)))</f>
        <v/>
      </c>
      <c r="JP93" t="str">
        <f>IF(JP92="","",IF($FI92="Y",0,INDEX(Capacity!$S$3:$T$258,MATCH(MOD(INDEX(Capacity!$V$3:$W$258,MATCH(INDEX($J92:$FE92,1,$FJ92),Capacity!$V$3:$V$258,0),2)+JP$9,255),Capacity!$S$3:$S$258,0),2)))</f>
        <v/>
      </c>
      <c r="JQ93" t="str">
        <f>IF(JQ92="","",IF($FI92="Y",0,INDEX(Capacity!$S$3:$T$258,MATCH(MOD(INDEX(Capacity!$V$3:$W$258,MATCH(INDEX($J92:$FE92,1,$FJ92),Capacity!$V$3:$V$258,0),2)+JQ$9,255),Capacity!$S$3:$S$258,0),2)))</f>
        <v/>
      </c>
      <c r="JR93" t="str">
        <f>IF(JR92="","",IF($FI92="Y",0,INDEX(Capacity!$S$3:$T$258,MATCH(MOD(INDEX(Capacity!$V$3:$W$258,MATCH(INDEX($J92:$FE92,1,$FJ92),Capacity!$V$3:$V$258,0),2)+JR$9,255),Capacity!$S$3:$S$258,0),2)))</f>
        <v/>
      </c>
      <c r="JS93" t="str">
        <f>IF(JS92="","",IF($FI92="Y",0,INDEX(Capacity!$S$3:$T$258,MATCH(MOD(INDEX(Capacity!$V$3:$W$258,MATCH(INDEX($J92:$FE92,1,$FJ92),Capacity!$V$3:$V$258,0),2)+JS$9,255),Capacity!$S$3:$S$258,0),2)))</f>
        <v/>
      </c>
      <c r="JT93" t="str">
        <f>IF(JT92="","",IF($FI92="Y",0,INDEX(Capacity!$S$3:$T$258,MATCH(MOD(INDEX(Capacity!$V$3:$W$258,MATCH(INDEX($J92:$FE92,1,$FJ92),Capacity!$V$3:$V$258,0),2)+JT$9,255),Capacity!$S$3:$S$258,0),2)))</f>
        <v/>
      </c>
      <c r="JU93" t="str">
        <f>IF(JU92="","",IF($FI92="Y",0,INDEX(Capacity!$S$3:$T$258,MATCH(MOD(INDEX(Capacity!$V$3:$W$258,MATCH(INDEX($J92:$FE92,1,$FJ92),Capacity!$V$3:$V$258,0),2)+JU$9,255),Capacity!$S$3:$S$258,0),2)))</f>
        <v/>
      </c>
      <c r="JV93" t="str">
        <f>IF(JV92="","",IF($FI92="Y",0,INDEX(Capacity!$S$3:$T$258,MATCH(MOD(INDEX(Capacity!$V$3:$W$258,MATCH(INDEX($J92:$FE92,1,$FJ92),Capacity!$V$3:$V$258,0),2)+JV$9,255),Capacity!$S$3:$S$258,0),2)))</f>
        <v/>
      </c>
      <c r="JW93" t="str">
        <f>IF(JW92="","",IF($FI92="Y",0,INDEX(Capacity!$S$3:$T$258,MATCH(MOD(INDEX(Capacity!$V$3:$W$258,MATCH(INDEX($J92:$FE92,1,$FJ92),Capacity!$V$3:$V$258,0),2)+JW$9,255),Capacity!$S$3:$S$258,0),2)))</f>
        <v/>
      </c>
      <c r="JX93" t="str">
        <f>IF(JX92="","",IF($FI92="Y",0,INDEX(Capacity!$S$3:$T$258,MATCH(MOD(INDEX(Capacity!$V$3:$W$258,MATCH(INDEX($J92:$FE92,1,$FJ92),Capacity!$V$3:$V$258,0),2)+JX$9,255),Capacity!$S$3:$S$258,0),2)))</f>
        <v/>
      </c>
      <c r="JY93" t="str">
        <f>IF(JY92="","",IF($FI92="Y",0,INDEX(Capacity!$S$3:$T$258,MATCH(MOD(INDEX(Capacity!$V$3:$W$258,MATCH(INDEX($J92:$FE92,1,$FJ92),Capacity!$V$3:$V$258,0),2)+JY$9,255),Capacity!$S$3:$S$258,0),2)))</f>
        <v/>
      </c>
      <c r="JZ93" t="str">
        <f>IF(JZ92="","",IF($FI92="Y",0,INDEX(Capacity!$S$3:$T$258,MATCH(MOD(INDEX(Capacity!$V$3:$W$258,MATCH(INDEX($J92:$FE92,1,$FJ92),Capacity!$V$3:$V$258,0),2)+JZ$9,255),Capacity!$S$3:$S$258,0),2)))</f>
        <v/>
      </c>
      <c r="KA93" t="str">
        <f>IF(KA92="","",IF($FI92="Y",0,INDEX(Capacity!$S$3:$T$258,MATCH(MOD(INDEX(Capacity!$V$3:$W$258,MATCH(INDEX($J92:$FE92,1,$FJ92),Capacity!$V$3:$V$258,0),2)+KA$9,255),Capacity!$S$3:$S$258,0),2)))</f>
        <v/>
      </c>
      <c r="KB93" t="str">
        <f>IF(KB92="","",IF($FI92="Y",0,INDEX(Capacity!$S$3:$T$258,MATCH(MOD(INDEX(Capacity!$V$3:$W$258,MATCH(INDEX($J92:$FE92,1,$FJ92),Capacity!$V$3:$V$258,0),2)+KB$9,255),Capacity!$S$3:$S$258,0),2)))</f>
        <v/>
      </c>
      <c r="KC93" t="str">
        <f>IF(KC92="","",IF($FI92="Y",0,INDEX(Capacity!$S$3:$T$258,MATCH(MOD(INDEX(Capacity!$V$3:$W$258,MATCH(INDEX($J92:$FE92,1,$FJ92),Capacity!$V$3:$V$258,0),2)+KC$9,255),Capacity!$S$3:$S$258,0),2)))</f>
        <v/>
      </c>
      <c r="KD93" t="str">
        <f>IF(KD92="","",IF($FI92="Y",0,INDEX(Capacity!$S$3:$T$258,MATCH(MOD(INDEX(Capacity!$V$3:$W$258,MATCH(INDEX($J92:$FE92,1,$FJ92),Capacity!$V$3:$V$258,0),2)+KD$9,255),Capacity!$S$3:$S$258,0),2)))</f>
        <v/>
      </c>
      <c r="KE93" t="str">
        <f>IF(KE92="","",IF($FI92="Y",0,INDEX(Capacity!$S$3:$T$258,MATCH(MOD(INDEX(Capacity!$V$3:$W$258,MATCH(INDEX($J92:$FE92,1,$FJ92),Capacity!$V$3:$V$258,0),2)+KE$9,255),Capacity!$S$3:$S$258,0),2)))</f>
        <v/>
      </c>
      <c r="KF93" t="str">
        <f>IF(KF92="","",IF($FI92="Y",0,INDEX(Capacity!$S$3:$T$258,MATCH(MOD(INDEX(Capacity!$V$3:$W$258,MATCH(INDEX($J92:$FE92,1,$FJ92),Capacity!$V$3:$V$258,0),2)+KF$9,255),Capacity!$S$3:$S$258,0),2)))</f>
        <v/>
      </c>
      <c r="KG93" t="str">
        <f>IF(KG92="","",IF($FI92="Y",0,INDEX(Capacity!$S$3:$T$258,MATCH(MOD(INDEX(Capacity!$V$3:$W$258,MATCH(INDEX($J92:$FE92,1,$FJ92),Capacity!$V$3:$V$258,0),2)+KG$9,255),Capacity!$S$3:$S$258,0),2)))</f>
        <v/>
      </c>
      <c r="KH93" t="str">
        <f>IF(KH92="","",IF($FI92="Y",0,INDEX(Capacity!$S$3:$T$258,MATCH(MOD(INDEX(Capacity!$V$3:$W$258,MATCH(INDEX($J92:$FE92,1,$FJ92),Capacity!$V$3:$V$258,0),2)+KH$9,255),Capacity!$S$3:$S$258,0),2)))</f>
        <v/>
      </c>
      <c r="KI93" t="str">
        <f>IF(KI92="","",IF($FI92="Y",0,INDEX(Capacity!$S$3:$T$258,MATCH(MOD(INDEX(Capacity!$V$3:$W$258,MATCH(INDEX($J92:$FE92,1,$FJ92),Capacity!$V$3:$V$258,0),2)+KI$9,255),Capacity!$S$3:$S$258,0),2)))</f>
        <v/>
      </c>
      <c r="KJ93" t="str">
        <f>IF(KJ92="","",IF($FI92="Y",0,INDEX(Capacity!$S$3:$T$258,MATCH(MOD(INDEX(Capacity!$V$3:$W$258,MATCH(INDEX($J92:$FE92,1,$FJ92),Capacity!$V$3:$V$258,0),2)+KJ$9,255),Capacity!$S$3:$S$258,0),2)))</f>
        <v/>
      </c>
      <c r="KK93" t="str">
        <f>IF(KK92="","",IF($FI92="Y",0,INDEX(Capacity!$S$3:$T$258,MATCH(MOD(INDEX(Capacity!$V$3:$W$258,MATCH(INDEX($J92:$FE92,1,$FJ92),Capacity!$V$3:$V$258,0),2)+KK$9,255),Capacity!$S$3:$S$258,0),2)))</f>
        <v/>
      </c>
      <c r="KL93" t="str">
        <f>IF(KL92="","",IF($FI92="Y",0,INDEX(Capacity!$S$3:$T$258,MATCH(MOD(INDEX(Capacity!$V$3:$W$258,MATCH(INDEX($J92:$FE92,1,$FJ92),Capacity!$V$3:$V$258,0),2)+KL$9,255),Capacity!$S$3:$S$258,0),2)))</f>
        <v/>
      </c>
      <c r="KM93" t="str">
        <f>IF(KM92="","",IF($FI92="Y",0,INDEX(Capacity!$S$3:$T$258,MATCH(MOD(INDEX(Capacity!$V$3:$W$258,MATCH(INDEX($J92:$FE92,1,$FJ92),Capacity!$V$3:$V$258,0),2)+KM$9,255),Capacity!$S$3:$S$258,0),2)))</f>
        <v/>
      </c>
      <c r="KN93" t="str">
        <f>IF(KN92="","",IF($FI92="Y",0,INDEX(Capacity!$S$3:$T$258,MATCH(MOD(INDEX(Capacity!$V$3:$W$258,MATCH(INDEX($J92:$FE92,1,$FJ92),Capacity!$V$3:$V$258,0),2)+KN$9,255),Capacity!$S$3:$S$258,0),2)))</f>
        <v/>
      </c>
      <c r="KO93" t="str">
        <f>IF(KO92="","",IF($FI92="Y",0,INDEX(Capacity!$S$3:$T$258,MATCH(MOD(INDEX(Capacity!$V$3:$W$258,MATCH(INDEX($J92:$FE92,1,$FJ92),Capacity!$V$3:$V$258,0),2)+KO$9,255),Capacity!$S$3:$S$258,0),2)))</f>
        <v/>
      </c>
      <c r="KP93" t="str">
        <f>IF(KP92="","",IF($FI92="Y",0,INDEX(Capacity!$S$3:$T$258,MATCH(MOD(INDEX(Capacity!$V$3:$W$258,MATCH(INDEX($J92:$FE92,1,$FJ92),Capacity!$V$3:$V$258,0),2)+KP$9,255),Capacity!$S$3:$S$258,0),2)))</f>
        <v/>
      </c>
      <c r="KQ93" t="str">
        <f>IF(KQ92="","",IF($FI92="Y",0,INDEX(Capacity!$S$3:$T$258,MATCH(MOD(INDEX(Capacity!$V$3:$W$258,MATCH(INDEX($J92:$FE92,1,$FJ92),Capacity!$V$3:$V$258,0),2)+KQ$9,255),Capacity!$S$3:$S$258,0),2)))</f>
        <v/>
      </c>
      <c r="KR93" t="str">
        <f>IF(KR92="","",IF($FI92="Y",0,INDEX(Capacity!$S$3:$T$258,MATCH(MOD(INDEX(Capacity!$V$3:$W$258,MATCH(INDEX($J92:$FE92,1,$FJ92),Capacity!$V$3:$V$258,0),2)+KR$9,255),Capacity!$S$3:$S$258,0),2)))</f>
        <v/>
      </c>
      <c r="KS93" t="str">
        <f>IF(KS92="","",IF($FI92="Y",0,INDEX(Capacity!$S$3:$T$258,MATCH(MOD(INDEX(Capacity!$V$3:$W$258,MATCH(INDEX($J92:$FE92,1,$FJ92),Capacity!$V$3:$V$258,0),2)+KS$9,255),Capacity!$S$3:$S$258,0),2)))</f>
        <v/>
      </c>
      <c r="KT93" t="str">
        <f>IF(KT92="","",IF($FI92="Y",0,INDEX(Capacity!$S$3:$T$258,MATCH(MOD(INDEX(Capacity!$V$3:$W$258,MATCH(INDEX($J92:$FE92,1,$FJ92),Capacity!$V$3:$V$258,0),2)+KT$9,255),Capacity!$S$3:$S$258,0),2)))</f>
        <v/>
      </c>
      <c r="KU93" t="str">
        <f>IF(KU92="","",IF($FI92="Y",0,INDEX(Capacity!$S$3:$T$258,MATCH(MOD(INDEX(Capacity!$V$3:$W$258,MATCH(INDEX($J92:$FE92,1,$FJ92),Capacity!$V$3:$V$258,0),2)+KU$9,255),Capacity!$S$3:$S$258,0),2)))</f>
        <v/>
      </c>
      <c r="KV93" t="str">
        <f>IF(KV92="","",IF($FI92="Y",0,INDEX(Capacity!$S$3:$T$258,MATCH(MOD(INDEX(Capacity!$V$3:$W$258,MATCH(INDEX($J92:$FE92,1,$FJ92),Capacity!$V$3:$V$258,0),2)+KV$9,255),Capacity!$S$3:$S$258,0),2)))</f>
        <v/>
      </c>
      <c r="KW93" t="str">
        <f>IF(KW92="","",IF($FI92="Y",0,INDEX(Capacity!$S$3:$T$258,MATCH(MOD(INDEX(Capacity!$V$3:$W$258,MATCH(INDEX($J92:$FE92,1,$FJ92),Capacity!$V$3:$V$258,0),2)+KW$9,255),Capacity!$S$3:$S$258,0),2)))</f>
        <v/>
      </c>
      <c r="KX93" t="str">
        <f>IF(KX92="","",IF($FI92="Y",0,INDEX(Capacity!$S$3:$T$258,MATCH(MOD(INDEX(Capacity!$V$3:$W$258,MATCH(INDEX($J92:$FE92,1,$FJ92),Capacity!$V$3:$V$258,0),2)+KX$9,255),Capacity!$S$3:$S$258,0),2)))</f>
        <v/>
      </c>
      <c r="KY93" t="str">
        <f>IF(KY92="","",IF($FI92="Y",0,INDEX(Capacity!$S$3:$T$258,MATCH(MOD(INDEX(Capacity!$V$3:$W$258,MATCH(INDEX($J92:$FE92,1,$FJ92),Capacity!$V$3:$V$258,0),2)+KY$9,255),Capacity!$S$3:$S$258,0),2)))</f>
        <v/>
      </c>
      <c r="KZ93" t="str">
        <f>IF(KZ92="","",IF($FI92="Y",0,INDEX(Capacity!$S$3:$T$258,MATCH(MOD(INDEX(Capacity!$V$3:$W$258,MATCH(INDEX($J92:$FE92,1,$FJ92),Capacity!$V$3:$V$258,0),2)+KZ$9,255),Capacity!$S$3:$S$258,0),2)))</f>
        <v/>
      </c>
      <c r="LA93" t="str">
        <f>IF(LA92="","",IF($FI92="Y",0,INDEX(Capacity!$S$3:$T$258,MATCH(MOD(INDEX(Capacity!$V$3:$W$258,MATCH(INDEX($J92:$FE92,1,$FJ92),Capacity!$V$3:$V$258,0),2)+LA$9,255),Capacity!$S$3:$S$258,0),2)))</f>
        <v/>
      </c>
      <c r="LB93" t="str">
        <f>IF(LB92="","",IF($FI92="Y",0,INDEX(Capacity!$S$3:$T$258,MATCH(MOD(INDEX(Capacity!$V$3:$W$258,MATCH(INDEX($J92:$FE92,1,$FJ92),Capacity!$V$3:$V$258,0),2)+LB$9,255),Capacity!$S$3:$S$258,0),2)))</f>
        <v/>
      </c>
      <c r="LC93" t="str">
        <f>IF(LC92="","",IF($FI92="Y",0,INDEX(Capacity!$S$3:$T$258,MATCH(MOD(INDEX(Capacity!$V$3:$W$258,MATCH(INDEX($J92:$FE92,1,$FJ92),Capacity!$V$3:$V$258,0),2)+LC$9,255),Capacity!$S$3:$S$258,0),2)))</f>
        <v/>
      </c>
      <c r="LD93" t="str">
        <f>IF(LD92="","",IF($FI92="Y",0,INDEX(Capacity!$S$3:$T$258,MATCH(MOD(INDEX(Capacity!$V$3:$W$258,MATCH(INDEX($J92:$FE92,1,$FJ92),Capacity!$V$3:$V$258,0),2)+LD$9,255),Capacity!$S$3:$S$258,0),2)))</f>
        <v/>
      </c>
      <c r="LE93" t="str">
        <f>IF(LE92="","",IF($FI92="Y",0,INDEX(Capacity!$S$3:$T$258,MATCH(MOD(INDEX(Capacity!$V$3:$W$258,MATCH(INDEX($J92:$FE92,1,$FJ92),Capacity!$V$3:$V$258,0),2)+LE$9,255),Capacity!$S$3:$S$258,0),2)))</f>
        <v/>
      </c>
      <c r="LF93" t="str">
        <f>IF(LF92="","",IF($FI92="Y",0,INDEX(Capacity!$S$3:$T$258,MATCH(MOD(INDEX(Capacity!$V$3:$W$258,MATCH(INDEX($J92:$FE92,1,$FJ92),Capacity!$V$3:$V$258,0),2)+LF$9,255),Capacity!$S$3:$S$258,0),2)))</f>
        <v/>
      </c>
      <c r="LG93" t="str">
        <f>IF(LG92="","",IF($FI92="Y",0,INDEX(Capacity!$S$3:$T$258,MATCH(MOD(INDEX(Capacity!$V$3:$W$258,MATCH(INDEX($J92:$FE92,1,$FJ92),Capacity!$V$3:$V$258,0),2)+LG$9,255),Capacity!$S$3:$S$258,0),2)))</f>
        <v/>
      </c>
      <c r="LH93" t="str">
        <f>IF(LH92="","",IF($FI92="Y",0,INDEX(Capacity!$S$3:$T$258,MATCH(MOD(INDEX(Capacity!$V$3:$W$258,MATCH(INDEX($J92:$FE92,1,$FJ92),Capacity!$V$3:$V$258,0),2)+LH$9,255),Capacity!$S$3:$S$258,0),2)))</f>
        <v/>
      </c>
    </row>
    <row r="94" spans="9:320" x14ac:dyDescent="0.25">
      <c r="I94" s="7">
        <f t="shared" si="79"/>
        <v>85</v>
      </c>
      <c r="J94" t="str">
        <f t="shared" si="86"/>
        <v/>
      </c>
      <c r="K94" t="str">
        <f t="shared" si="86"/>
        <v/>
      </c>
      <c r="L94" t="str">
        <f t="shared" si="86"/>
        <v/>
      </c>
      <c r="M94" t="str">
        <f t="shared" si="86"/>
        <v/>
      </c>
      <c r="N94" t="str">
        <f t="shared" si="86"/>
        <v/>
      </c>
      <c r="O94" t="str">
        <f t="shared" si="86"/>
        <v/>
      </c>
      <c r="P94" t="str">
        <f t="shared" si="86"/>
        <v/>
      </c>
      <c r="Q94" t="str">
        <f t="shared" si="86"/>
        <v/>
      </c>
      <c r="R94" t="str">
        <f t="shared" si="86"/>
        <v/>
      </c>
      <c r="S94" t="str">
        <f t="shared" si="86"/>
        <v/>
      </c>
      <c r="T94" t="str">
        <f t="shared" si="86"/>
        <v/>
      </c>
      <c r="U94" t="str">
        <f t="shared" si="86"/>
        <v/>
      </c>
      <c r="V94" t="str">
        <f t="shared" si="86"/>
        <v/>
      </c>
      <c r="W94" t="str">
        <f t="shared" si="86"/>
        <v/>
      </c>
      <c r="X94" t="str">
        <f t="shared" si="86"/>
        <v/>
      </c>
      <c r="Y94" t="str">
        <f t="shared" si="85"/>
        <v/>
      </c>
      <c r="Z94" t="str">
        <f t="shared" si="85"/>
        <v/>
      </c>
      <c r="AA94" t="str">
        <f t="shared" si="85"/>
        <v/>
      </c>
      <c r="AB94" t="str">
        <f t="shared" si="85"/>
        <v/>
      </c>
      <c r="AC94" t="str">
        <f t="shared" si="85"/>
        <v/>
      </c>
      <c r="AD94" t="str">
        <f t="shared" si="85"/>
        <v/>
      </c>
      <c r="AE94" t="str">
        <f t="shared" si="85"/>
        <v/>
      </c>
      <c r="AF94" t="str">
        <f t="shared" si="85"/>
        <v/>
      </c>
      <c r="AG94" t="str">
        <f t="shared" si="85"/>
        <v/>
      </c>
      <c r="AH94" t="str">
        <f t="shared" si="85"/>
        <v/>
      </c>
      <c r="AI94" t="str">
        <f t="shared" si="85"/>
        <v/>
      </c>
      <c r="AJ94" t="str">
        <f t="shared" si="85"/>
        <v/>
      </c>
      <c r="AK94" t="str">
        <f t="shared" si="85"/>
        <v/>
      </c>
      <c r="AL94" t="str">
        <f t="shared" si="85"/>
        <v/>
      </c>
      <c r="AM94" t="str">
        <f t="shared" si="85"/>
        <v/>
      </c>
      <c r="AN94" t="str">
        <f t="shared" si="85"/>
        <v/>
      </c>
      <c r="AO94" t="str">
        <f t="shared" si="85"/>
        <v/>
      </c>
      <c r="AP94" t="str">
        <f t="shared" si="88"/>
        <v/>
      </c>
      <c r="AQ94" t="str">
        <f t="shared" si="88"/>
        <v/>
      </c>
      <c r="AR94" t="str">
        <f t="shared" si="88"/>
        <v/>
      </c>
      <c r="AS94" t="str">
        <f t="shared" si="88"/>
        <v/>
      </c>
      <c r="AT94" t="str">
        <f t="shared" si="88"/>
        <v/>
      </c>
      <c r="AU94" t="str">
        <f t="shared" si="88"/>
        <v/>
      </c>
      <c r="AV94" t="str">
        <f t="shared" si="88"/>
        <v/>
      </c>
      <c r="AW94" t="str">
        <f t="shared" si="88"/>
        <v/>
      </c>
      <c r="AX94" t="str">
        <f t="shared" si="88"/>
        <v/>
      </c>
      <c r="AY94" t="str">
        <f t="shared" si="88"/>
        <v/>
      </c>
      <c r="AZ94" t="str">
        <f t="shared" si="88"/>
        <v/>
      </c>
      <c r="BA94" t="str">
        <f t="shared" si="88"/>
        <v/>
      </c>
      <c r="BB94" t="str">
        <f t="shared" si="88"/>
        <v/>
      </c>
      <c r="BC94" t="str">
        <f t="shared" si="88"/>
        <v/>
      </c>
      <c r="BD94" t="str">
        <f t="shared" si="88"/>
        <v/>
      </c>
      <c r="BE94" t="str">
        <f t="shared" si="88"/>
        <v/>
      </c>
      <c r="BF94" t="str">
        <f t="shared" si="92"/>
        <v/>
      </c>
      <c r="BG94" t="str">
        <f t="shared" si="92"/>
        <v/>
      </c>
      <c r="BH94" t="str">
        <f t="shared" si="92"/>
        <v/>
      </c>
      <c r="BI94" t="str">
        <f t="shared" si="92"/>
        <v/>
      </c>
      <c r="BJ94" t="str">
        <f t="shared" si="92"/>
        <v/>
      </c>
      <c r="BK94" t="str">
        <f t="shared" si="92"/>
        <v/>
      </c>
      <c r="BL94" t="str">
        <f t="shared" si="92"/>
        <v/>
      </c>
      <c r="BM94" t="str">
        <f t="shared" si="92"/>
        <v/>
      </c>
      <c r="BN94" t="str">
        <f t="shared" si="92"/>
        <v/>
      </c>
      <c r="BO94" t="str">
        <f t="shared" si="92"/>
        <v/>
      </c>
      <c r="BP94" t="str">
        <f t="shared" si="92"/>
        <v/>
      </c>
      <c r="BQ94" t="str">
        <f t="shared" si="92"/>
        <v/>
      </c>
      <c r="BR94" t="str">
        <f t="shared" si="92"/>
        <v/>
      </c>
      <c r="BS94" t="str">
        <f t="shared" si="92"/>
        <v/>
      </c>
      <c r="BT94" t="str">
        <f t="shared" si="92"/>
        <v/>
      </c>
      <c r="BU94" t="str">
        <f t="shared" si="92"/>
        <v/>
      </c>
      <c r="BV94" t="str">
        <f t="shared" si="90"/>
        <v/>
      </c>
      <c r="BW94" t="str">
        <f t="shared" si="90"/>
        <v/>
      </c>
      <c r="BX94" t="str">
        <f t="shared" si="90"/>
        <v/>
      </c>
      <c r="BY94" t="str">
        <f t="shared" si="90"/>
        <v/>
      </c>
      <c r="BZ94" t="str">
        <f t="shared" si="90"/>
        <v/>
      </c>
      <c r="CA94" t="str">
        <f t="shared" si="90"/>
        <v/>
      </c>
      <c r="CB94" t="str">
        <f t="shared" si="90"/>
        <v/>
      </c>
      <c r="CC94" t="str">
        <f t="shared" si="90"/>
        <v/>
      </c>
      <c r="CD94" t="str">
        <f t="shared" si="90"/>
        <v/>
      </c>
      <c r="CE94" t="str">
        <f t="shared" si="90"/>
        <v/>
      </c>
      <c r="CF94" t="str">
        <f t="shared" si="90"/>
        <v/>
      </c>
      <c r="CG94" t="str">
        <f t="shared" si="90"/>
        <v/>
      </c>
      <c r="CH94" t="str">
        <f t="shared" si="90"/>
        <v/>
      </c>
      <c r="CI94" t="str">
        <f t="shared" si="90"/>
        <v/>
      </c>
      <c r="CJ94" t="str">
        <f t="shared" si="90"/>
        <v/>
      </c>
      <c r="CK94" t="str">
        <f t="shared" si="90"/>
        <v/>
      </c>
      <c r="CL94" t="str">
        <f t="shared" si="94"/>
        <v/>
      </c>
      <c r="CM94" t="str">
        <f t="shared" si="94"/>
        <v/>
      </c>
      <c r="CN94" t="str">
        <f t="shared" si="94"/>
        <v/>
      </c>
      <c r="CO94" t="str">
        <f t="shared" si="94"/>
        <v/>
      </c>
      <c r="CP94">
        <f t="shared" si="94"/>
        <v>0</v>
      </c>
      <c r="CQ94">
        <f t="shared" si="94"/>
        <v>94</v>
      </c>
      <c r="CR94">
        <f t="shared" si="94"/>
        <v>105</v>
      </c>
      <c r="CS94">
        <f t="shared" si="94"/>
        <v>23</v>
      </c>
      <c r="CT94">
        <f t="shared" si="94"/>
        <v>35</v>
      </c>
      <c r="CU94">
        <f t="shared" si="94"/>
        <v>245</v>
      </c>
      <c r="CV94">
        <f t="shared" si="94"/>
        <v>39</v>
      </c>
      <c r="CW94">
        <f t="shared" si="94"/>
        <v>135</v>
      </c>
      <c r="CX94">
        <f t="shared" si="94"/>
        <v>94</v>
      </c>
      <c r="CY94">
        <f t="shared" si="94"/>
        <v>99</v>
      </c>
      <c r="CZ94">
        <f t="shared" si="94"/>
        <v>119</v>
      </c>
      <c r="DA94">
        <f t="shared" si="93"/>
        <v>0</v>
      </c>
      <c r="DB94">
        <f t="shared" si="87"/>
        <v>0</v>
      </c>
      <c r="DC94">
        <f t="shared" si="87"/>
        <v>0</v>
      </c>
      <c r="DD94">
        <f t="shared" si="87"/>
        <v>0</v>
      </c>
      <c r="DE94">
        <f t="shared" si="87"/>
        <v>0</v>
      </c>
      <c r="DF94">
        <f t="shared" si="87"/>
        <v>0</v>
      </c>
      <c r="DG94">
        <f t="shared" si="87"/>
        <v>0</v>
      </c>
      <c r="DH94">
        <f t="shared" si="87"/>
        <v>0</v>
      </c>
      <c r="DI94">
        <f t="shared" si="87"/>
        <v>0</v>
      </c>
      <c r="DJ94">
        <f t="shared" si="87"/>
        <v>0</v>
      </c>
      <c r="DK94">
        <f t="shared" si="87"/>
        <v>0</v>
      </c>
      <c r="DL94">
        <f t="shared" si="87"/>
        <v>0</v>
      </c>
      <c r="DM94">
        <f t="shared" si="87"/>
        <v>0</v>
      </c>
      <c r="DN94">
        <f t="shared" si="87"/>
        <v>0</v>
      </c>
      <c r="DO94">
        <f t="shared" si="87"/>
        <v>0</v>
      </c>
      <c r="DP94">
        <f t="shared" si="87"/>
        <v>0</v>
      </c>
      <c r="DQ94">
        <f t="shared" si="84"/>
        <v>0</v>
      </c>
      <c r="DR94">
        <f t="shared" si="84"/>
        <v>0</v>
      </c>
      <c r="DS94">
        <f t="shared" si="84"/>
        <v>0</v>
      </c>
      <c r="DT94">
        <f t="shared" si="84"/>
        <v>0</v>
      </c>
      <c r="DU94">
        <f t="shared" si="84"/>
        <v>0</v>
      </c>
      <c r="DV94">
        <f t="shared" si="84"/>
        <v>0</v>
      </c>
      <c r="DW94">
        <f t="shared" si="84"/>
        <v>0</v>
      </c>
      <c r="DX94">
        <f t="shared" si="84"/>
        <v>0</v>
      </c>
      <c r="DY94">
        <f t="shared" si="84"/>
        <v>0</v>
      </c>
      <c r="DZ94">
        <f t="shared" si="84"/>
        <v>0</v>
      </c>
      <c r="EA94">
        <f t="shared" si="84"/>
        <v>0</v>
      </c>
      <c r="EB94">
        <f t="shared" si="84"/>
        <v>0</v>
      </c>
      <c r="EC94">
        <f t="shared" si="84"/>
        <v>0</v>
      </c>
      <c r="ED94">
        <f t="shared" si="84"/>
        <v>0</v>
      </c>
      <c r="EE94">
        <f t="shared" si="84"/>
        <v>0</v>
      </c>
      <c r="EF94">
        <f t="shared" si="84"/>
        <v>0</v>
      </c>
      <c r="EG94">
        <f t="shared" si="91"/>
        <v>0</v>
      </c>
      <c r="EH94">
        <f t="shared" si="91"/>
        <v>0</v>
      </c>
      <c r="EI94">
        <f t="shared" si="91"/>
        <v>0</v>
      </c>
      <c r="EJ94">
        <f t="shared" si="91"/>
        <v>0</v>
      </c>
      <c r="EK94">
        <f t="shared" si="91"/>
        <v>0</v>
      </c>
      <c r="EL94">
        <f t="shared" si="91"/>
        <v>0</v>
      </c>
      <c r="EM94">
        <f t="shared" si="91"/>
        <v>0</v>
      </c>
      <c r="EN94">
        <f t="shared" si="91"/>
        <v>0</v>
      </c>
      <c r="EO94">
        <f t="shared" si="91"/>
        <v>0</v>
      </c>
      <c r="EP94">
        <f t="shared" si="91"/>
        <v>0</v>
      </c>
      <c r="EQ94">
        <f t="shared" si="91"/>
        <v>0</v>
      </c>
      <c r="ER94">
        <f t="shared" si="91"/>
        <v>0</v>
      </c>
      <c r="ES94">
        <f t="shared" si="91"/>
        <v>0</v>
      </c>
      <c r="ET94">
        <f t="shared" si="91"/>
        <v>0</v>
      </c>
      <c r="EU94">
        <f t="shared" si="91"/>
        <v>0</v>
      </c>
      <c r="EV94">
        <f t="shared" si="91"/>
        <v>0</v>
      </c>
      <c r="EW94">
        <f t="shared" si="89"/>
        <v>0</v>
      </c>
      <c r="EX94">
        <f t="shared" si="89"/>
        <v>0</v>
      </c>
      <c r="EY94">
        <f t="shared" si="89"/>
        <v>0</v>
      </c>
      <c r="EZ94">
        <f t="shared" si="89"/>
        <v>0</v>
      </c>
      <c r="FA94">
        <f t="shared" si="89"/>
        <v>0</v>
      </c>
      <c r="FB94">
        <f t="shared" si="89"/>
        <v>0</v>
      </c>
      <c r="FC94">
        <f t="shared" si="89"/>
        <v>0</v>
      </c>
      <c r="FD94">
        <f t="shared" si="89"/>
        <v>0</v>
      </c>
      <c r="FE94">
        <f t="shared" si="89"/>
        <v>0</v>
      </c>
      <c r="FG94" s="48" t="str">
        <f t="shared" si="80"/>
        <v/>
      </c>
      <c r="FI94" s="1" t="str">
        <f t="shared" si="77"/>
        <v/>
      </c>
      <c r="FJ94">
        <f t="shared" si="78"/>
        <v>86</v>
      </c>
      <c r="FK94">
        <f>FM8-FJ93+1</f>
        <v>-41</v>
      </c>
      <c r="FM94">
        <f>IF(FM93="","",IF($FI93="Y",0,INDEX(Capacity!$S$3:$T$258,MATCH(MOD(INDEX(Capacity!$V$3:$W$258,MATCH(INDEX($J93:$FE93,1,$FJ93),Capacity!$V$3:$V$258,0),2)+FM$9,255),Capacity!$S$3:$S$258,0),2)))</f>
        <v>71</v>
      </c>
      <c r="FN94">
        <f>IF(FN93="","",IF($FI93="Y",0,INDEX(Capacity!$S$3:$T$258,MATCH(MOD(INDEX(Capacity!$V$3:$W$258,MATCH(INDEX($J93:$FE93,1,$FJ93),Capacity!$V$3:$V$258,0),2)+FN$9,255),Capacity!$S$3:$S$258,0),2)))</f>
        <v>54</v>
      </c>
      <c r="FO94">
        <f>IF(FO93="","",IF($FI93="Y",0,INDEX(Capacity!$S$3:$T$258,MATCH(MOD(INDEX(Capacity!$V$3:$W$258,MATCH(INDEX($J93:$FE93,1,$FJ93),Capacity!$V$3:$V$258,0),2)+FO$9,255),Capacity!$S$3:$S$258,0),2)))</f>
        <v>190</v>
      </c>
      <c r="FP94">
        <f>IF(FP93="","",IF($FI93="Y",0,INDEX(Capacity!$S$3:$T$258,MATCH(MOD(INDEX(Capacity!$V$3:$W$258,MATCH(INDEX($J93:$FE93,1,$FJ93),Capacity!$V$3:$V$258,0),2)+FP$9,255),Capacity!$S$3:$S$258,0),2)))</f>
        <v>238</v>
      </c>
      <c r="FQ94">
        <f>IF(FQ93="","",IF($FI93="Y",0,INDEX(Capacity!$S$3:$T$258,MATCH(MOD(INDEX(Capacity!$V$3:$W$258,MATCH(INDEX($J93:$FE93,1,$FJ93),Capacity!$V$3:$V$258,0),2)+FQ$9,255),Capacity!$S$3:$S$258,0),2)))</f>
        <v>210</v>
      </c>
      <c r="FR94">
        <f>IF(FR93="","",IF($FI93="Y",0,INDEX(Capacity!$S$3:$T$258,MATCH(MOD(INDEX(Capacity!$V$3:$W$258,MATCH(INDEX($J93:$FE93,1,$FJ93),Capacity!$V$3:$V$258,0),2)+FR$9,255),Capacity!$S$3:$S$258,0),2)))</f>
        <v>248</v>
      </c>
      <c r="FS94">
        <f>IF(FS93="","",IF($FI93="Y",0,INDEX(Capacity!$S$3:$T$258,MATCH(MOD(INDEX(Capacity!$V$3:$W$258,MATCH(INDEX($J93:$FE93,1,$FJ93),Capacity!$V$3:$V$258,0),2)+FS$9,255),Capacity!$S$3:$S$258,0),2)))</f>
        <v>153</v>
      </c>
      <c r="FT94">
        <f>IF(FT93="","",IF($FI93="Y",0,INDEX(Capacity!$S$3:$T$258,MATCH(MOD(INDEX(Capacity!$V$3:$W$258,MATCH(INDEX($J93:$FE93,1,$FJ93),Capacity!$V$3:$V$258,0),2)+FT$9,255),Capacity!$S$3:$S$258,0),2)))</f>
        <v>222</v>
      </c>
      <c r="FU94">
        <f>IF(FU93="","",IF($FI93="Y",0,INDEX(Capacity!$S$3:$T$258,MATCH(MOD(INDEX(Capacity!$V$3:$W$258,MATCH(INDEX($J93:$FE93,1,$FJ93),Capacity!$V$3:$V$258,0),2)+FU$9,255),Capacity!$S$3:$S$258,0),2)))</f>
        <v>91</v>
      </c>
      <c r="FV94">
        <f>IF(FV93="","",IF($FI93="Y",0,INDEX(Capacity!$S$3:$T$258,MATCH(MOD(INDEX(Capacity!$V$3:$W$258,MATCH(INDEX($J93:$FE93,1,$FJ93),Capacity!$V$3:$V$258,0),2)+FV$9,255),Capacity!$S$3:$S$258,0),2)))</f>
        <v>96</v>
      </c>
      <c r="FW94">
        <f>IF(FW93="","",IF($FI93="Y",0,INDEX(Capacity!$S$3:$T$258,MATCH(MOD(INDEX(Capacity!$V$3:$W$258,MATCH(INDEX($J93:$FE93,1,$FJ93),Capacity!$V$3:$V$258,0),2)+FW$9,255),Capacity!$S$3:$S$258,0),2)))</f>
        <v>119</v>
      </c>
      <c r="FX94" t="str">
        <f>IF(FX93="","",IF($FI93="Y",0,INDEX(Capacity!$S$3:$T$258,MATCH(MOD(INDEX(Capacity!$V$3:$W$258,MATCH(INDEX($J93:$FE93,1,$FJ93),Capacity!$V$3:$V$258,0),2)+FX$9,255),Capacity!$S$3:$S$258,0),2)))</f>
        <v/>
      </c>
      <c r="FY94" t="str">
        <f>IF(FY93="","",IF($FI93="Y",0,INDEX(Capacity!$S$3:$T$258,MATCH(MOD(INDEX(Capacity!$V$3:$W$258,MATCH(INDEX($J93:$FE93,1,$FJ93),Capacity!$V$3:$V$258,0),2)+FY$9,255),Capacity!$S$3:$S$258,0),2)))</f>
        <v/>
      </c>
      <c r="FZ94" t="str">
        <f>IF(FZ93="","",IF($FI93="Y",0,INDEX(Capacity!$S$3:$T$258,MATCH(MOD(INDEX(Capacity!$V$3:$W$258,MATCH(INDEX($J93:$FE93,1,$FJ93),Capacity!$V$3:$V$258,0),2)+FZ$9,255),Capacity!$S$3:$S$258,0),2)))</f>
        <v/>
      </c>
      <c r="GA94" t="str">
        <f>IF(GA93="","",IF($FI93="Y",0,INDEX(Capacity!$S$3:$T$258,MATCH(MOD(INDEX(Capacity!$V$3:$W$258,MATCH(INDEX($J93:$FE93,1,$FJ93),Capacity!$V$3:$V$258,0),2)+GA$9,255),Capacity!$S$3:$S$258,0),2)))</f>
        <v/>
      </c>
      <c r="GB94" t="str">
        <f>IF(GB93="","",IF($FI93="Y",0,INDEX(Capacity!$S$3:$T$258,MATCH(MOD(INDEX(Capacity!$V$3:$W$258,MATCH(INDEX($J93:$FE93,1,$FJ93),Capacity!$V$3:$V$258,0),2)+GB$9,255),Capacity!$S$3:$S$258,0),2)))</f>
        <v/>
      </c>
      <c r="GC94" t="str">
        <f>IF(GC93="","",IF($FI93="Y",0,INDEX(Capacity!$S$3:$T$258,MATCH(MOD(INDEX(Capacity!$V$3:$W$258,MATCH(INDEX($J93:$FE93,1,$FJ93),Capacity!$V$3:$V$258,0),2)+GC$9,255),Capacity!$S$3:$S$258,0),2)))</f>
        <v/>
      </c>
      <c r="GD94" t="str">
        <f>IF(GD93="","",IF($FI93="Y",0,INDEX(Capacity!$S$3:$T$258,MATCH(MOD(INDEX(Capacity!$V$3:$W$258,MATCH(INDEX($J93:$FE93,1,$FJ93),Capacity!$V$3:$V$258,0),2)+GD$9,255),Capacity!$S$3:$S$258,0),2)))</f>
        <v/>
      </c>
      <c r="GE94" t="str">
        <f>IF(GE93="","",IF($FI93="Y",0,INDEX(Capacity!$S$3:$T$258,MATCH(MOD(INDEX(Capacity!$V$3:$W$258,MATCH(INDEX($J93:$FE93,1,$FJ93),Capacity!$V$3:$V$258,0),2)+GE$9,255),Capacity!$S$3:$S$258,0),2)))</f>
        <v/>
      </c>
      <c r="GF94" t="str">
        <f>IF(GF93="","",IF($FI93="Y",0,INDEX(Capacity!$S$3:$T$258,MATCH(MOD(INDEX(Capacity!$V$3:$W$258,MATCH(INDEX($J93:$FE93,1,$FJ93),Capacity!$V$3:$V$258,0),2)+GF$9,255),Capacity!$S$3:$S$258,0),2)))</f>
        <v/>
      </c>
      <c r="GG94" t="str">
        <f>IF(GG93="","",IF($FI93="Y",0,INDEX(Capacity!$S$3:$T$258,MATCH(MOD(INDEX(Capacity!$V$3:$W$258,MATCH(INDEX($J93:$FE93,1,$FJ93),Capacity!$V$3:$V$258,0),2)+GG$9,255),Capacity!$S$3:$S$258,0),2)))</f>
        <v/>
      </c>
      <c r="GH94" t="str">
        <f>IF(GH93="","",IF($FI93="Y",0,INDEX(Capacity!$S$3:$T$258,MATCH(MOD(INDEX(Capacity!$V$3:$W$258,MATCH(INDEX($J93:$FE93,1,$FJ93),Capacity!$V$3:$V$258,0),2)+GH$9,255),Capacity!$S$3:$S$258,0),2)))</f>
        <v/>
      </c>
      <c r="GI94" t="str">
        <f>IF(GI93="","",IF($FI93="Y",0,INDEX(Capacity!$S$3:$T$258,MATCH(MOD(INDEX(Capacity!$V$3:$W$258,MATCH(INDEX($J93:$FE93,1,$FJ93),Capacity!$V$3:$V$258,0),2)+GI$9,255),Capacity!$S$3:$S$258,0),2)))</f>
        <v/>
      </c>
      <c r="GJ94" t="str">
        <f>IF(GJ93="","",IF($FI93="Y",0,INDEX(Capacity!$S$3:$T$258,MATCH(MOD(INDEX(Capacity!$V$3:$W$258,MATCH(INDEX($J93:$FE93,1,$FJ93),Capacity!$V$3:$V$258,0),2)+GJ$9,255),Capacity!$S$3:$S$258,0),2)))</f>
        <v/>
      </c>
      <c r="GK94" t="str">
        <f>IF(GK93="","",IF($FI93="Y",0,INDEX(Capacity!$S$3:$T$258,MATCH(MOD(INDEX(Capacity!$V$3:$W$258,MATCH(INDEX($J93:$FE93,1,$FJ93),Capacity!$V$3:$V$258,0),2)+GK$9,255),Capacity!$S$3:$S$258,0),2)))</f>
        <v/>
      </c>
      <c r="GL94" t="str">
        <f>IF(GL93="","",IF($FI93="Y",0,INDEX(Capacity!$S$3:$T$258,MATCH(MOD(INDEX(Capacity!$V$3:$W$258,MATCH(INDEX($J93:$FE93,1,$FJ93),Capacity!$V$3:$V$258,0),2)+GL$9,255),Capacity!$S$3:$S$258,0),2)))</f>
        <v/>
      </c>
      <c r="GM94" t="str">
        <f>IF(GM93="","",IF($FI93="Y",0,INDEX(Capacity!$S$3:$T$258,MATCH(MOD(INDEX(Capacity!$V$3:$W$258,MATCH(INDEX($J93:$FE93,1,$FJ93),Capacity!$V$3:$V$258,0),2)+GM$9,255),Capacity!$S$3:$S$258,0),2)))</f>
        <v/>
      </c>
      <c r="GN94" t="str">
        <f>IF(GN93="","",IF($FI93="Y",0,INDEX(Capacity!$S$3:$T$258,MATCH(MOD(INDEX(Capacity!$V$3:$W$258,MATCH(INDEX($J93:$FE93,1,$FJ93),Capacity!$V$3:$V$258,0),2)+GN$9,255),Capacity!$S$3:$S$258,0),2)))</f>
        <v/>
      </c>
      <c r="GO94" t="str">
        <f>IF(GO93="","",IF($FI93="Y",0,INDEX(Capacity!$S$3:$T$258,MATCH(MOD(INDEX(Capacity!$V$3:$W$258,MATCH(INDEX($J93:$FE93,1,$FJ93),Capacity!$V$3:$V$258,0),2)+GO$9,255),Capacity!$S$3:$S$258,0),2)))</f>
        <v/>
      </c>
      <c r="GP94" t="str">
        <f>IF(GP93="","",IF($FI93="Y",0,INDEX(Capacity!$S$3:$T$258,MATCH(MOD(INDEX(Capacity!$V$3:$W$258,MATCH(INDEX($J93:$FE93,1,$FJ93),Capacity!$V$3:$V$258,0),2)+GP$9,255),Capacity!$S$3:$S$258,0),2)))</f>
        <v/>
      </c>
      <c r="GQ94" t="str">
        <f>IF(GQ93="","",IF($FI93="Y",0,INDEX(Capacity!$S$3:$T$258,MATCH(MOD(INDEX(Capacity!$V$3:$W$258,MATCH(INDEX($J93:$FE93,1,$FJ93),Capacity!$V$3:$V$258,0),2)+GQ$9,255),Capacity!$S$3:$S$258,0),2)))</f>
        <v/>
      </c>
      <c r="GR94" t="str">
        <f>IF(GR93="","",IF($FI93="Y",0,INDEX(Capacity!$S$3:$T$258,MATCH(MOD(INDEX(Capacity!$V$3:$W$258,MATCH(INDEX($J93:$FE93,1,$FJ93),Capacity!$V$3:$V$258,0),2)+GR$9,255),Capacity!$S$3:$S$258,0),2)))</f>
        <v/>
      </c>
      <c r="GS94" t="str">
        <f>IF(GS93="","",IF($FI93="Y",0,INDEX(Capacity!$S$3:$T$258,MATCH(MOD(INDEX(Capacity!$V$3:$W$258,MATCH(INDEX($J93:$FE93,1,$FJ93),Capacity!$V$3:$V$258,0),2)+GS$9,255),Capacity!$S$3:$S$258,0),2)))</f>
        <v/>
      </c>
      <c r="GT94" t="str">
        <f>IF(GT93="","",IF($FI93="Y",0,INDEX(Capacity!$S$3:$T$258,MATCH(MOD(INDEX(Capacity!$V$3:$W$258,MATCH(INDEX($J93:$FE93,1,$FJ93),Capacity!$V$3:$V$258,0),2)+GT$9,255),Capacity!$S$3:$S$258,0),2)))</f>
        <v/>
      </c>
      <c r="GU94" t="str">
        <f>IF(GU93="","",IF($FI93="Y",0,INDEX(Capacity!$S$3:$T$258,MATCH(MOD(INDEX(Capacity!$V$3:$W$258,MATCH(INDEX($J93:$FE93,1,$FJ93),Capacity!$V$3:$V$258,0),2)+GU$9,255),Capacity!$S$3:$S$258,0),2)))</f>
        <v/>
      </c>
      <c r="GV94" t="str">
        <f>IF(GV93="","",IF($FI93="Y",0,INDEX(Capacity!$S$3:$T$258,MATCH(MOD(INDEX(Capacity!$V$3:$W$258,MATCH(INDEX($J93:$FE93,1,$FJ93),Capacity!$V$3:$V$258,0),2)+GV$9,255),Capacity!$S$3:$S$258,0),2)))</f>
        <v/>
      </c>
      <c r="GW94" t="str">
        <f>IF(GW93="","",IF($FI93="Y",0,INDEX(Capacity!$S$3:$T$258,MATCH(MOD(INDEX(Capacity!$V$3:$W$258,MATCH(INDEX($J93:$FE93,1,$FJ93),Capacity!$V$3:$V$258,0),2)+GW$9,255),Capacity!$S$3:$S$258,0),2)))</f>
        <v/>
      </c>
      <c r="GX94" t="str">
        <f>IF(GX93="","",IF($FI93="Y",0,INDEX(Capacity!$S$3:$T$258,MATCH(MOD(INDEX(Capacity!$V$3:$W$258,MATCH(INDEX($J93:$FE93,1,$FJ93),Capacity!$V$3:$V$258,0),2)+GX$9,255),Capacity!$S$3:$S$258,0),2)))</f>
        <v/>
      </c>
      <c r="GY94" t="str">
        <f>IF(GY93="","",IF($FI93="Y",0,INDEX(Capacity!$S$3:$T$258,MATCH(MOD(INDEX(Capacity!$V$3:$W$258,MATCH(INDEX($J93:$FE93,1,$FJ93),Capacity!$V$3:$V$258,0),2)+GY$9,255),Capacity!$S$3:$S$258,0),2)))</f>
        <v/>
      </c>
      <c r="GZ94" t="str">
        <f>IF(GZ93="","",IF($FI93="Y",0,INDEX(Capacity!$S$3:$T$258,MATCH(MOD(INDEX(Capacity!$V$3:$W$258,MATCH(INDEX($J93:$FE93,1,$FJ93),Capacity!$V$3:$V$258,0),2)+GZ$9,255),Capacity!$S$3:$S$258,0),2)))</f>
        <v/>
      </c>
      <c r="HA94" t="str">
        <f>IF(HA93="","",IF($FI93="Y",0,INDEX(Capacity!$S$3:$T$258,MATCH(MOD(INDEX(Capacity!$V$3:$W$258,MATCH(INDEX($J93:$FE93,1,$FJ93),Capacity!$V$3:$V$258,0),2)+HA$9,255),Capacity!$S$3:$S$258,0),2)))</f>
        <v/>
      </c>
      <c r="HB94" t="str">
        <f>IF(HB93="","",IF($FI93="Y",0,INDEX(Capacity!$S$3:$T$258,MATCH(MOD(INDEX(Capacity!$V$3:$W$258,MATCH(INDEX($J93:$FE93,1,$FJ93),Capacity!$V$3:$V$258,0),2)+HB$9,255),Capacity!$S$3:$S$258,0),2)))</f>
        <v/>
      </c>
      <c r="HC94" t="str">
        <f>IF(HC93="","",IF($FI93="Y",0,INDEX(Capacity!$S$3:$T$258,MATCH(MOD(INDEX(Capacity!$V$3:$W$258,MATCH(INDEX($J93:$FE93,1,$FJ93),Capacity!$V$3:$V$258,0),2)+HC$9,255),Capacity!$S$3:$S$258,0),2)))</f>
        <v/>
      </c>
      <c r="HD94" t="str">
        <f>IF(HD93="","",IF($FI93="Y",0,INDEX(Capacity!$S$3:$T$258,MATCH(MOD(INDEX(Capacity!$V$3:$W$258,MATCH(INDEX($J93:$FE93,1,$FJ93),Capacity!$V$3:$V$258,0),2)+HD$9,255),Capacity!$S$3:$S$258,0),2)))</f>
        <v/>
      </c>
      <c r="HE94" t="str">
        <f>IF(HE93="","",IF($FI93="Y",0,INDEX(Capacity!$S$3:$T$258,MATCH(MOD(INDEX(Capacity!$V$3:$W$258,MATCH(INDEX($J93:$FE93,1,$FJ93),Capacity!$V$3:$V$258,0),2)+HE$9,255),Capacity!$S$3:$S$258,0),2)))</f>
        <v/>
      </c>
      <c r="HF94" t="str">
        <f>IF(HF93="","",IF($FI93="Y",0,INDEX(Capacity!$S$3:$T$258,MATCH(MOD(INDEX(Capacity!$V$3:$W$258,MATCH(INDEX($J93:$FE93,1,$FJ93),Capacity!$V$3:$V$258,0),2)+HF$9,255),Capacity!$S$3:$S$258,0),2)))</f>
        <v/>
      </c>
      <c r="HG94" t="str">
        <f>IF(HG93="","",IF($FI93="Y",0,INDEX(Capacity!$S$3:$T$258,MATCH(MOD(INDEX(Capacity!$V$3:$W$258,MATCH(INDEX($J93:$FE93,1,$FJ93),Capacity!$V$3:$V$258,0),2)+HG$9,255),Capacity!$S$3:$S$258,0),2)))</f>
        <v/>
      </c>
      <c r="HH94" t="str">
        <f>IF(HH93="","",IF($FI93="Y",0,INDEX(Capacity!$S$3:$T$258,MATCH(MOD(INDEX(Capacity!$V$3:$W$258,MATCH(INDEX($J93:$FE93,1,$FJ93),Capacity!$V$3:$V$258,0),2)+HH$9,255),Capacity!$S$3:$S$258,0),2)))</f>
        <v/>
      </c>
      <c r="HI94" t="str">
        <f>IF(HI93="","",IF($FI93="Y",0,INDEX(Capacity!$S$3:$T$258,MATCH(MOD(INDEX(Capacity!$V$3:$W$258,MATCH(INDEX($J93:$FE93,1,$FJ93),Capacity!$V$3:$V$258,0),2)+HI$9,255),Capacity!$S$3:$S$258,0),2)))</f>
        <v/>
      </c>
      <c r="HJ94" t="str">
        <f>IF(HJ93="","",IF($FI93="Y",0,INDEX(Capacity!$S$3:$T$258,MATCH(MOD(INDEX(Capacity!$V$3:$W$258,MATCH(INDEX($J93:$FE93,1,$FJ93),Capacity!$V$3:$V$258,0),2)+HJ$9,255),Capacity!$S$3:$S$258,0),2)))</f>
        <v/>
      </c>
      <c r="HK94" t="str">
        <f>IF(HK93="","",IF($FI93="Y",0,INDEX(Capacity!$S$3:$T$258,MATCH(MOD(INDEX(Capacity!$V$3:$W$258,MATCH(INDEX($J93:$FE93,1,$FJ93),Capacity!$V$3:$V$258,0),2)+HK$9,255),Capacity!$S$3:$S$258,0),2)))</f>
        <v/>
      </c>
      <c r="HL94" t="str">
        <f>IF(HL93="","",IF($FI93="Y",0,INDEX(Capacity!$S$3:$T$258,MATCH(MOD(INDEX(Capacity!$V$3:$W$258,MATCH(INDEX($J93:$FE93,1,$FJ93),Capacity!$V$3:$V$258,0),2)+HL$9,255),Capacity!$S$3:$S$258,0),2)))</f>
        <v/>
      </c>
      <c r="HM94" t="str">
        <f>IF(HM93="","",IF($FI93="Y",0,INDEX(Capacity!$S$3:$T$258,MATCH(MOD(INDEX(Capacity!$V$3:$W$258,MATCH(INDEX($J93:$FE93,1,$FJ93),Capacity!$V$3:$V$258,0),2)+HM$9,255),Capacity!$S$3:$S$258,0),2)))</f>
        <v/>
      </c>
      <c r="HN94" t="str">
        <f>IF(HN93="","",IF($FI93="Y",0,INDEX(Capacity!$S$3:$T$258,MATCH(MOD(INDEX(Capacity!$V$3:$W$258,MATCH(INDEX($J93:$FE93,1,$FJ93),Capacity!$V$3:$V$258,0),2)+HN$9,255),Capacity!$S$3:$S$258,0),2)))</f>
        <v/>
      </c>
      <c r="HO94" t="str">
        <f>IF(HO93="","",IF($FI93="Y",0,INDEX(Capacity!$S$3:$T$258,MATCH(MOD(INDEX(Capacity!$V$3:$W$258,MATCH(INDEX($J93:$FE93,1,$FJ93),Capacity!$V$3:$V$258,0),2)+HO$9,255),Capacity!$S$3:$S$258,0),2)))</f>
        <v/>
      </c>
      <c r="HP94" t="str">
        <f>IF(HP93="","",IF($FI93="Y",0,INDEX(Capacity!$S$3:$T$258,MATCH(MOD(INDEX(Capacity!$V$3:$W$258,MATCH(INDEX($J93:$FE93,1,$FJ93),Capacity!$V$3:$V$258,0),2)+HP$9,255),Capacity!$S$3:$S$258,0),2)))</f>
        <v/>
      </c>
      <c r="HQ94" t="str">
        <f>IF(HQ93="","",IF($FI93="Y",0,INDEX(Capacity!$S$3:$T$258,MATCH(MOD(INDEX(Capacity!$V$3:$W$258,MATCH(INDEX($J93:$FE93,1,$FJ93),Capacity!$V$3:$V$258,0),2)+HQ$9,255),Capacity!$S$3:$S$258,0),2)))</f>
        <v/>
      </c>
      <c r="HR94" t="str">
        <f>IF(HR93="","",IF($FI93="Y",0,INDEX(Capacity!$S$3:$T$258,MATCH(MOD(INDEX(Capacity!$V$3:$W$258,MATCH(INDEX($J93:$FE93,1,$FJ93),Capacity!$V$3:$V$258,0),2)+HR$9,255),Capacity!$S$3:$S$258,0),2)))</f>
        <v/>
      </c>
      <c r="HS94" t="str">
        <f>IF(HS93="","",IF($FI93="Y",0,INDEX(Capacity!$S$3:$T$258,MATCH(MOD(INDEX(Capacity!$V$3:$W$258,MATCH(INDEX($J93:$FE93,1,$FJ93),Capacity!$V$3:$V$258,0),2)+HS$9,255),Capacity!$S$3:$S$258,0),2)))</f>
        <v/>
      </c>
      <c r="HT94" t="str">
        <f>IF(HT93="","",IF($FI93="Y",0,INDEX(Capacity!$S$3:$T$258,MATCH(MOD(INDEX(Capacity!$V$3:$W$258,MATCH(INDEX($J93:$FE93,1,$FJ93),Capacity!$V$3:$V$258,0),2)+HT$9,255),Capacity!$S$3:$S$258,0),2)))</f>
        <v/>
      </c>
      <c r="HU94" t="str">
        <f>IF(HU93="","",IF($FI93="Y",0,INDEX(Capacity!$S$3:$T$258,MATCH(MOD(INDEX(Capacity!$V$3:$W$258,MATCH(INDEX($J93:$FE93,1,$FJ93),Capacity!$V$3:$V$258,0),2)+HU$9,255),Capacity!$S$3:$S$258,0),2)))</f>
        <v/>
      </c>
      <c r="HV94" t="str">
        <f>IF(HV93="","",IF($FI93="Y",0,INDEX(Capacity!$S$3:$T$258,MATCH(MOD(INDEX(Capacity!$V$3:$W$258,MATCH(INDEX($J93:$FE93,1,$FJ93),Capacity!$V$3:$V$258,0),2)+HV$9,255),Capacity!$S$3:$S$258,0),2)))</f>
        <v/>
      </c>
      <c r="HW94" t="str">
        <f>IF(HW93="","",IF($FI93="Y",0,INDEX(Capacity!$S$3:$T$258,MATCH(MOD(INDEX(Capacity!$V$3:$W$258,MATCH(INDEX($J93:$FE93,1,$FJ93),Capacity!$V$3:$V$258,0),2)+HW$9,255),Capacity!$S$3:$S$258,0),2)))</f>
        <v/>
      </c>
      <c r="HX94" t="str">
        <f>IF(HX93="","",IF($FI93="Y",0,INDEX(Capacity!$S$3:$T$258,MATCH(MOD(INDEX(Capacity!$V$3:$W$258,MATCH(INDEX($J93:$FE93,1,$FJ93),Capacity!$V$3:$V$258,0),2)+HX$9,255),Capacity!$S$3:$S$258,0),2)))</f>
        <v/>
      </c>
      <c r="HY94" t="str">
        <f>IF(HY93="","",IF($FI93="Y",0,INDEX(Capacity!$S$3:$T$258,MATCH(MOD(INDEX(Capacity!$V$3:$W$258,MATCH(INDEX($J93:$FE93,1,$FJ93),Capacity!$V$3:$V$258,0),2)+HY$9,255),Capacity!$S$3:$S$258,0),2)))</f>
        <v/>
      </c>
      <c r="HZ94" t="str">
        <f>IF(HZ93="","",IF($FI93="Y",0,INDEX(Capacity!$S$3:$T$258,MATCH(MOD(INDEX(Capacity!$V$3:$W$258,MATCH(INDEX($J93:$FE93,1,$FJ93),Capacity!$V$3:$V$258,0),2)+HZ$9,255),Capacity!$S$3:$S$258,0),2)))</f>
        <v/>
      </c>
      <c r="IA94" t="str">
        <f>IF(IA93="","",IF($FI93="Y",0,INDEX(Capacity!$S$3:$T$258,MATCH(MOD(INDEX(Capacity!$V$3:$W$258,MATCH(INDEX($J93:$FE93,1,$FJ93),Capacity!$V$3:$V$258,0),2)+IA$9,255),Capacity!$S$3:$S$258,0),2)))</f>
        <v/>
      </c>
      <c r="IB94" t="str">
        <f>IF(IB93="","",IF($FI93="Y",0,INDEX(Capacity!$S$3:$T$258,MATCH(MOD(INDEX(Capacity!$V$3:$W$258,MATCH(INDEX($J93:$FE93,1,$FJ93),Capacity!$V$3:$V$258,0),2)+IB$9,255),Capacity!$S$3:$S$258,0),2)))</f>
        <v/>
      </c>
      <c r="IC94" t="str">
        <f>IF(IC93="","",IF($FI93="Y",0,INDEX(Capacity!$S$3:$T$258,MATCH(MOD(INDEX(Capacity!$V$3:$W$258,MATCH(INDEX($J93:$FE93,1,$FJ93),Capacity!$V$3:$V$258,0),2)+IC$9,255),Capacity!$S$3:$S$258,0),2)))</f>
        <v/>
      </c>
      <c r="ID94" t="str">
        <f>IF(ID93="","",IF($FI93="Y",0,INDEX(Capacity!$S$3:$T$258,MATCH(MOD(INDEX(Capacity!$V$3:$W$258,MATCH(INDEX($J93:$FE93,1,$FJ93),Capacity!$V$3:$V$258,0),2)+ID$9,255),Capacity!$S$3:$S$258,0),2)))</f>
        <v/>
      </c>
      <c r="IE94" t="str">
        <f>IF(IE93="","",IF($FI93="Y",0,INDEX(Capacity!$S$3:$T$258,MATCH(MOD(INDEX(Capacity!$V$3:$W$258,MATCH(INDEX($J93:$FE93,1,$FJ93),Capacity!$V$3:$V$258,0),2)+IE$9,255),Capacity!$S$3:$S$258,0),2)))</f>
        <v/>
      </c>
      <c r="IF94" t="str">
        <f>IF(IF93="","",IF($FI93="Y",0,INDEX(Capacity!$S$3:$T$258,MATCH(MOD(INDEX(Capacity!$V$3:$W$258,MATCH(INDEX($J93:$FE93,1,$FJ93),Capacity!$V$3:$V$258,0),2)+IF$9,255),Capacity!$S$3:$S$258,0),2)))</f>
        <v/>
      </c>
      <c r="IG94" t="str">
        <f>IF(IG93="","",IF($FI93="Y",0,INDEX(Capacity!$S$3:$T$258,MATCH(MOD(INDEX(Capacity!$V$3:$W$258,MATCH(INDEX($J93:$FE93,1,$FJ93),Capacity!$V$3:$V$258,0),2)+IG$9,255),Capacity!$S$3:$S$258,0),2)))</f>
        <v/>
      </c>
      <c r="IH94" t="str">
        <f>IF(IH93="","",IF($FI93="Y",0,INDEX(Capacity!$S$3:$T$258,MATCH(MOD(INDEX(Capacity!$V$3:$W$258,MATCH(INDEX($J93:$FE93,1,$FJ93),Capacity!$V$3:$V$258,0),2)+IH$9,255),Capacity!$S$3:$S$258,0),2)))</f>
        <v/>
      </c>
      <c r="II94" t="str">
        <f>IF(II93="","",IF($FI93="Y",0,INDEX(Capacity!$S$3:$T$258,MATCH(MOD(INDEX(Capacity!$V$3:$W$258,MATCH(INDEX($J93:$FE93,1,$FJ93),Capacity!$V$3:$V$258,0),2)+II$9,255),Capacity!$S$3:$S$258,0),2)))</f>
        <v/>
      </c>
      <c r="IJ94" t="str">
        <f>IF(IJ93="","",IF($FI93="Y",0,INDEX(Capacity!$S$3:$T$258,MATCH(MOD(INDEX(Capacity!$V$3:$W$258,MATCH(INDEX($J93:$FE93,1,$FJ93),Capacity!$V$3:$V$258,0),2)+IJ$9,255),Capacity!$S$3:$S$258,0),2)))</f>
        <v/>
      </c>
      <c r="IK94" t="str">
        <f>IF(IK93="","",IF($FI93="Y",0,INDEX(Capacity!$S$3:$T$258,MATCH(MOD(INDEX(Capacity!$V$3:$W$258,MATCH(INDEX($J93:$FE93,1,$FJ93),Capacity!$V$3:$V$258,0),2)+IK$9,255),Capacity!$S$3:$S$258,0),2)))</f>
        <v/>
      </c>
      <c r="IL94" t="str">
        <f>IF(IL93="","",IF($FI93="Y",0,INDEX(Capacity!$S$3:$T$258,MATCH(MOD(INDEX(Capacity!$V$3:$W$258,MATCH(INDEX($J93:$FE93,1,$FJ93),Capacity!$V$3:$V$258,0),2)+IL$9,255),Capacity!$S$3:$S$258,0),2)))</f>
        <v/>
      </c>
      <c r="IM94" t="str">
        <f>IF(IM93="","",IF($FI93="Y",0,INDEX(Capacity!$S$3:$T$258,MATCH(MOD(INDEX(Capacity!$V$3:$W$258,MATCH(INDEX($J93:$FE93,1,$FJ93),Capacity!$V$3:$V$258,0),2)+IM$9,255),Capacity!$S$3:$S$258,0),2)))</f>
        <v/>
      </c>
      <c r="IN94" t="str">
        <f>IF(IN93="","",IF($FI93="Y",0,INDEX(Capacity!$S$3:$T$258,MATCH(MOD(INDEX(Capacity!$V$3:$W$258,MATCH(INDEX($J93:$FE93,1,$FJ93),Capacity!$V$3:$V$258,0),2)+IN$9,255),Capacity!$S$3:$S$258,0),2)))</f>
        <v/>
      </c>
      <c r="IO94" t="str">
        <f>IF(IO93="","",IF($FI93="Y",0,INDEX(Capacity!$S$3:$T$258,MATCH(MOD(INDEX(Capacity!$V$3:$W$258,MATCH(INDEX($J93:$FE93,1,$FJ93),Capacity!$V$3:$V$258,0),2)+IO$9,255),Capacity!$S$3:$S$258,0),2)))</f>
        <v/>
      </c>
      <c r="IP94" t="str">
        <f>IF(IP93="","",IF($FI93="Y",0,INDEX(Capacity!$S$3:$T$258,MATCH(MOD(INDEX(Capacity!$V$3:$W$258,MATCH(INDEX($J93:$FE93,1,$FJ93),Capacity!$V$3:$V$258,0),2)+IP$9,255),Capacity!$S$3:$S$258,0),2)))</f>
        <v/>
      </c>
      <c r="IQ94" t="str">
        <f>IF(IQ93="","",IF($FI93="Y",0,INDEX(Capacity!$S$3:$T$258,MATCH(MOD(INDEX(Capacity!$V$3:$W$258,MATCH(INDEX($J93:$FE93,1,$FJ93),Capacity!$V$3:$V$258,0),2)+IQ$9,255),Capacity!$S$3:$S$258,0),2)))</f>
        <v/>
      </c>
      <c r="IR94" t="str">
        <f>IF(IR93="","",IF($FI93="Y",0,INDEX(Capacity!$S$3:$T$258,MATCH(MOD(INDEX(Capacity!$V$3:$W$258,MATCH(INDEX($J93:$FE93,1,$FJ93),Capacity!$V$3:$V$258,0),2)+IR$9,255),Capacity!$S$3:$S$258,0),2)))</f>
        <v/>
      </c>
      <c r="IS94" t="str">
        <f>IF(IS93="","",IF($FI93="Y",0,INDEX(Capacity!$S$3:$T$258,MATCH(MOD(INDEX(Capacity!$V$3:$W$258,MATCH(INDEX($J93:$FE93,1,$FJ93),Capacity!$V$3:$V$258,0),2)+IS$9,255),Capacity!$S$3:$S$258,0),2)))</f>
        <v/>
      </c>
      <c r="IT94" t="str">
        <f>IF(IT93="","",IF($FI93="Y",0,INDEX(Capacity!$S$3:$T$258,MATCH(MOD(INDEX(Capacity!$V$3:$W$258,MATCH(INDEX($J93:$FE93,1,$FJ93),Capacity!$V$3:$V$258,0),2)+IT$9,255),Capacity!$S$3:$S$258,0),2)))</f>
        <v/>
      </c>
      <c r="IU94" t="str">
        <f>IF(IU93="","",IF($FI93="Y",0,INDEX(Capacity!$S$3:$T$258,MATCH(MOD(INDEX(Capacity!$V$3:$W$258,MATCH(INDEX($J93:$FE93,1,$FJ93),Capacity!$V$3:$V$258,0),2)+IU$9,255),Capacity!$S$3:$S$258,0),2)))</f>
        <v/>
      </c>
      <c r="IV94" t="str">
        <f>IF(IV93="","",IF($FI93="Y",0,INDEX(Capacity!$S$3:$T$258,MATCH(MOD(INDEX(Capacity!$V$3:$W$258,MATCH(INDEX($J93:$FE93,1,$FJ93),Capacity!$V$3:$V$258,0),2)+IV$9,255),Capacity!$S$3:$S$258,0),2)))</f>
        <v/>
      </c>
      <c r="IW94" t="str">
        <f>IF(IW93="","",IF($FI93="Y",0,INDEX(Capacity!$S$3:$T$258,MATCH(MOD(INDEX(Capacity!$V$3:$W$258,MATCH(INDEX($J93:$FE93,1,$FJ93),Capacity!$V$3:$V$258,0),2)+IW$9,255),Capacity!$S$3:$S$258,0),2)))</f>
        <v/>
      </c>
      <c r="IX94" t="str">
        <f>IF(IX93="","",IF($FI93="Y",0,INDEX(Capacity!$S$3:$T$258,MATCH(MOD(INDEX(Capacity!$V$3:$W$258,MATCH(INDEX($J93:$FE93,1,$FJ93),Capacity!$V$3:$V$258,0),2)+IX$9,255),Capacity!$S$3:$S$258,0),2)))</f>
        <v/>
      </c>
      <c r="IY94" t="str">
        <f>IF(IY93="","",IF($FI93="Y",0,INDEX(Capacity!$S$3:$T$258,MATCH(MOD(INDEX(Capacity!$V$3:$W$258,MATCH(INDEX($J93:$FE93,1,$FJ93),Capacity!$V$3:$V$258,0),2)+IY$9,255),Capacity!$S$3:$S$258,0),2)))</f>
        <v/>
      </c>
      <c r="IZ94" t="str">
        <f>IF(IZ93="","",IF($FI93="Y",0,INDEX(Capacity!$S$3:$T$258,MATCH(MOD(INDEX(Capacity!$V$3:$W$258,MATCH(INDEX($J93:$FE93,1,$FJ93),Capacity!$V$3:$V$258,0),2)+IZ$9,255),Capacity!$S$3:$S$258,0),2)))</f>
        <v/>
      </c>
      <c r="JA94" t="str">
        <f>IF(JA93="","",IF($FI93="Y",0,INDEX(Capacity!$S$3:$T$258,MATCH(MOD(INDEX(Capacity!$V$3:$W$258,MATCH(INDEX($J93:$FE93,1,$FJ93),Capacity!$V$3:$V$258,0),2)+JA$9,255),Capacity!$S$3:$S$258,0),2)))</f>
        <v/>
      </c>
      <c r="JB94" t="str">
        <f>IF(JB93="","",IF($FI93="Y",0,INDEX(Capacity!$S$3:$T$258,MATCH(MOD(INDEX(Capacity!$V$3:$W$258,MATCH(INDEX($J93:$FE93,1,$FJ93),Capacity!$V$3:$V$258,0),2)+JB$9,255),Capacity!$S$3:$S$258,0),2)))</f>
        <v/>
      </c>
      <c r="JC94" t="str">
        <f>IF(JC93="","",IF($FI93="Y",0,INDEX(Capacity!$S$3:$T$258,MATCH(MOD(INDEX(Capacity!$V$3:$W$258,MATCH(INDEX($J93:$FE93,1,$FJ93),Capacity!$V$3:$V$258,0),2)+JC$9,255),Capacity!$S$3:$S$258,0),2)))</f>
        <v/>
      </c>
      <c r="JD94" t="str">
        <f>IF(JD93="","",IF($FI93="Y",0,INDEX(Capacity!$S$3:$T$258,MATCH(MOD(INDEX(Capacity!$V$3:$W$258,MATCH(INDEX($J93:$FE93,1,$FJ93),Capacity!$V$3:$V$258,0),2)+JD$9,255),Capacity!$S$3:$S$258,0),2)))</f>
        <v/>
      </c>
      <c r="JE94" t="str">
        <f>IF(JE93="","",IF($FI93="Y",0,INDEX(Capacity!$S$3:$T$258,MATCH(MOD(INDEX(Capacity!$V$3:$W$258,MATCH(INDEX($J93:$FE93,1,$FJ93),Capacity!$V$3:$V$258,0),2)+JE$9,255),Capacity!$S$3:$S$258,0),2)))</f>
        <v/>
      </c>
      <c r="JF94" t="str">
        <f>IF(JF93="","",IF($FI93="Y",0,INDEX(Capacity!$S$3:$T$258,MATCH(MOD(INDEX(Capacity!$V$3:$W$258,MATCH(INDEX($J93:$FE93,1,$FJ93),Capacity!$V$3:$V$258,0),2)+JF$9,255),Capacity!$S$3:$S$258,0),2)))</f>
        <v/>
      </c>
      <c r="JG94" t="str">
        <f>IF(JG93="","",IF($FI93="Y",0,INDEX(Capacity!$S$3:$T$258,MATCH(MOD(INDEX(Capacity!$V$3:$W$258,MATCH(INDEX($J93:$FE93,1,$FJ93),Capacity!$V$3:$V$258,0),2)+JG$9,255),Capacity!$S$3:$S$258,0),2)))</f>
        <v/>
      </c>
      <c r="JH94" t="str">
        <f>IF(JH93="","",IF($FI93="Y",0,INDEX(Capacity!$S$3:$T$258,MATCH(MOD(INDEX(Capacity!$V$3:$W$258,MATCH(INDEX($J93:$FE93,1,$FJ93),Capacity!$V$3:$V$258,0),2)+JH$9,255),Capacity!$S$3:$S$258,0),2)))</f>
        <v/>
      </c>
      <c r="JI94" t="str">
        <f>IF(JI93="","",IF($FI93="Y",0,INDEX(Capacity!$S$3:$T$258,MATCH(MOD(INDEX(Capacity!$V$3:$W$258,MATCH(INDEX($J93:$FE93,1,$FJ93),Capacity!$V$3:$V$258,0),2)+JI$9,255),Capacity!$S$3:$S$258,0),2)))</f>
        <v/>
      </c>
      <c r="JJ94" t="str">
        <f>IF(JJ93="","",IF($FI93="Y",0,INDEX(Capacity!$S$3:$T$258,MATCH(MOD(INDEX(Capacity!$V$3:$W$258,MATCH(INDEX($J93:$FE93,1,$FJ93),Capacity!$V$3:$V$258,0),2)+JJ$9,255),Capacity!$S$3:$S$258,0),2)))</f>
        <v/>
      </c>
      <c r="JK94" t="str">
        <f>IF(JK93="","",IF($FI93="Y",0,INDEX(Capacity!$S$3:$T$258,MATCH(MOD(INDEX(Capacity!$V$3:$W$258,MATCH(INDEX($J93:$FE93,1,$FJ93),Capacity!$V$3:$V$258,0),2)+JK$9,255),Capacity!$S$3:$S$258,0),2)))</f>
        <v/>
      </c>
      <c r="JL94" t="str">
        <f>IF(JL93="","",IF($FI93="Y",0,INDEX(Capacity!$S$3:$T$258,MATCH(MOD(INDEX(Capacity!$V$3:$W$258,MATCH(INDEX($J93:$FE93,1,$FJ93),Capacity!$V$3:$V$258,0),2)+JL$9,255),Capacity!$S$3:$S$258,0),2)))</f>
        <v/>
      </c>
      <c r="JM94" t="str">
        <f>IF(JM93="","",IF($FI93="Y",0,INDEX(Capacity!$S$3:$T$258,MATCH(MOD(INDEX(Capacity!$V$3:$W$258,MATCH(INDEX($J93:$FE93,1,$FJ93),Capacity!$V$3:$V$258,0),2)+JM$9,255),Capacity!$S$3:$S$258,0),2)))</f>
        <v/>
      </c>
      <c r="JN94" t="str">
        <f>IF(JN93="","",IF($FI93="Y",0,INDEX(Capacity!$S$3:$T$258,MATCH(MOD(INDEX(Capacity!$V$3:$W$258,MATCH(INDEX($J93:$FE93,1,$FJ93),Capacity!$V$3:$V$258,0),2)+JN$9,255),Capacity!$S$3:$S$258,0),2)))</f>
        <v/>
      </c>
      <c r="JO94" t="str">
        <f>IF(JO93="","",IF($FI93="Y",0,INDEX(Capacity!$S$3:$T$258,MATCH(MOD(INDEX(Capacity!$V$3:$W$258,MATCH(INDEX($J93:$FE93,1,$FJ93),Capacity!$V$3:$V$258,0),2)+JO$9,255),Capacity!$S$3:$S$258,0),2)))</f>
        <v/>
      </c>
      <c r="JP94" t="str">
        <f>IF(JP93="","",IF($FI93="Y",0,INDEX(Capacity!$S$3:$T$258,MATCH(MOD(INDEX(Capacity!$V$3:$W$258,MATCH(INDEX($J93:$FE93,1,$FJ93),Capacity!$V$3:$V$258,0),2)+JP$9,255),Capacity!$S$3:$S$258,0),2)))</f>
        <v/>
      </c>
      <c r="JQ94" t="str">
        <f>IF(JQ93="","",IF($FI93="Y",0,INDEX(Capacity!$S$3:$T$258,MATCH(MOD(INDEX(Capacity!$V$3:$W$258,MATCH(INDEX($J93:$FE93,1,$FJ93),Capacity!$V$3:$V$258,0),2)+JQ$9,255),Capacity!$S$3:$S$258,0),2)))</f>
        <v/>
      </c>
      <c r="JR94" t="str">
        <f>IF(JR93="","",IF($FI93="Y",0,INDEX(Capacity!$S$3:$T$258,MATCH(MOD(INDEX(Capacity!$V$3:$W$258,MATCH(INDEX($J93:$FE93,1,$FJ93),Capacity!$V$3:$V$258,0),2)+JR$9,255),Capacity!$S$3:$S$258,0),2)))</f>
        <v/>
      </c>
      <c r="JS94" t="str">
        <f>IF(JS93="","",IF($FI93="Y",0,INDEX(Capacity!$S$3:$T$258,MATCH(MOD(INDEX(Capacity!$V$3:$W$258,MATCH(INDEX($J93:$FE93,1,$FJ93),Capacity!$V$3:$V$258,0),2)+JS$9,255),Capacity!$S$3:$S$258,0),2)))</f>
        <v/>
      </c>
      <c r="JT94" t="str">
        <f>IF(JT93="","",IF($FI93="Y",0,INDEX(Capacity!$S$3:$T$258,MATCH(MOD(INDEX(Capacity!$V$3:$W$258,MATCH(INDEX($J93:$FE93,1,$FJ93),Capacity!$V$3:$V$258,0),2)+JT$9,255),Capacity!$S$3:$S$258,0),2)))</f>
        <v/>
      </c>
      <c r="JU94" t="str">
        <f>IF(JU93="","",IF($FI93="Y",0,INDEX(Capacity!$S$3:$T$258,MATCH(MOD(INDEX(Capacity!$V$3:$W$258,MATCH(INDEX($J93:$FE93,1,$FJ93),Capacity!$V$3:$V$258,0),2)+JU$9,255),Capacity!$S$3:$S$258,0),2)))</f>
        <v/>
      </c>
      <c r="JV94" t="str">
        <f>IF(JV93="","",IF($FI93="Y",0,INDEX(Capacity!$S$3:$T$258,MATCH(MOD(INDEX(Capacity!$V$3:$W$258,MATCH(INDEX($J93:$FE93,1,$FJ93),Capacity!$V$3:$V$258,0),2)+JV$9,255),Capacity!$S$3:$S$258,0),2)))</f>
        <v/>
      </c>
      <c r="JW94" t="str">
        <f>IF(JW93="","",IF($FI93="Y",0,INDEX(Capacity!$S$3:$T$258,MATCH(MOD(INDEX(Capacity!$V$3:$W$258,MATCH(INDEX($J93:$FE93,1,$FJ93),Capacity!$V$3:$V$258,0),2)+JW$9,255),Capacity!$S$3:$S$258,0),2)))</f>
        <v/>
      </c>
      <c r="JX94" t="str">
        <f>IF(JX93="","",IF($FI93="Y",0,INDEX(Capacity!$S$3:$T$258,MATCH(MOD(INDEX(Capacity!$V$3:$W$258,MATCH(INDEX($J93:$FE93,1,$FJ93),Capacity!$V$3:$V$258,0),2)+JX$9,255),Capacity!$S$3:$S$258,0),2)))</f>
        <v/>
      </c>
      <c r="JY94" t="str">
        <f>IF(JY93="","",IF($FI93="Y",0,INDEX(Capacity!$S$3:$T$258,MATCH(MOD(INDEX(Capacity!$V$3:$W$258,MATCH(INDEX($J93:$FE93,1,$FJ93),Capacity!$V$3:$V$258,0),2)+JY$9,255),Capacity!$S$3:$S$258,0),2)))</f>
        <v/>
      </c>
      <c r="JZ94" t="str">
        <f>IF(JZ93="","",IF($FI93="Y",0,INDEX(Capacity!$S$3:$T$258,MATCH(MOD(INDEX(Capacity!$V$3:$W$258,MATCH(INDEX($J93:$FE93,1,$FJ93),Capacity!$V$3:$V$258,0),2)+JZ$9,255),Capacity!$S$3:$S$258,0),2)))</f>
        <v/>
      </c>
      <c r="KA94" t="str">
        <f>IF(KA93="","",IF($FI93="Y",0,INDEX(Capacity!$S$3:$T$258,MATCH(MOD(INDEX(Capacity!$V$3:$W$258,MATCH(INDEX($J93:$FE93,1,$FJ93),Capacity!$V$3:$V$258,0),2)+KA$9,255),Capacity!$S$3:$S$258,0),2)))</f>
        <v/>
      </c>
      <c r="KB94" t="str">
        <f>IF(KB93="","",IF($FI93="Y",0,INDEX(Capacity!$S$3:$T$258,MATCH(MOD(INDEX(Capacity!$V$3:$W$258,MATCH(INDEX($J93:$FE93,1,$FJ93),Capacity!$V$3:$V$258,0),2)+KB$9,255),Capacity!$S$3:$S$258,0),2)))</f>
        <v/>
      </c>
      <c r="KC94" t="str">
        <f>IF(KC93="","",IF($FI93="Y",0,INDEX(Capacity!$S$3:$T$258,MATCH(MOD(INDEX(Capacity!$V$3:$W$258,MATCH(INDEX($J93:$FE93,1,$FJ93),Capacity!$V$3:$V$258,0),2)+KC$9,255),Capacity!$S$3:$S$258,0),2)))</f>
        <v/>
      </c>
      <c r="KD94" t="str">
        <f>IF(KD93="","",IF($FI93="Y",0,INDEX(Capacity!$S$3:$T$258,MATCH(MOD(INDEX(Capacity!$V$3:$W$258,MATCH(INDEX($J93:$FE93,1,$FJ93),Capacity!$V$3:$V$258,0),2)+KD$9,255),Capacity!$S$3:$S$258,0),2)))</f>
        <v/>
      </c>
      <c r="KE94" t="str">
        <f>IF(KE93="","",IF($FI93="Y",0,INDEX(Capacity!$S$3:$T$258,MATCH(MOD(INDEX(Capacity!$V$3:$W$258,MATCH(INDEX($J93:$FE93,1,$FJ93),Capacity!$V$3:$V$258,0),2)+KE$9,255),Capacity!$S$3:$S$258,0),2)))</f>
        <v/>
      </c>
      <c r="KF94" t="str">
        <f>IF(KF93="","",IF($FI93="Y",0,INDEX(Capacity!$S$3:$T$258,MATCH(MOD(INDEX(Capacity!$V$3:$W$258,MATCH(INDEX($J93:$FE93,1,$FJ93),Capacity!$V$3:$V$258,0),2)+KF$9,255),Capacity!$S$3:$S$258,0),2)))</f>
        <v/>
      </c>
      <c r="KG94" t="str">
        <f>IF(KG93="","",IF($FI93="Y",0,INDEX(Capacity!$S$3:$T$258,MATCH(MOD(INDEX(Capacity!$V$3:$W$258,MATCH(INDEX($J93:$FE93,1,$FJ93),Capacity!$V$3:$V$258,0),2)+KG$9,255),Capacity!$S$3:$S$258,0),2)))</f>
        <v/>
      </c>
      <c r="KH94" t="str">
        <f>IF(KH93="","",IF($FI93="Y",0,INDEX(Capacity!$S$3:$T$258,MATCH(MOD(INDEX(Capacity!$V$3:$W$258,MATCH(INDEX($J93:$FE93,1,$FJ93),Capacity!$V$3:$V$258,0),2)+KH$9,255),Capacity!$S$3:$S$258,0),2)))</f>
        <v/>
      </c>
      <c r="KI94" t="str">
        <f>IF(KI93="","",IF($FI93="Y",0,INDEX(Capacity!$S$3:$T$258,MATCH(MOD(INDEX(Capacity!$V$3:$W$258,MATCH(INDEX($J93:$FE93,1,$FJ93),Capacity!$V$3:$V$258,0),2)+KI$9,255),Capacity!$S$3:$S$258,0),2)))</f>
        <v/>
      </c>
      <c r="KJ94" t="str">
        <f>IF(KJ93="","",IF($FI93="Y",0,INDEX(Capacity!$S$3:$T$258,MATCH(MOD(INDEX(Capacity!$V$3:$W$258,MATCH(INDEX($J93:$FE93,1,$FJ93),Capacity!$V$3:$V$258,0),2)+KJ$9,255),Capacity!$S$3:$S$258,0),2)))</f>
        <v/>
      </c>
      <c r="KK94" t="str">
        <f>IF(KK93="","",IF($FI93="Y",0,INDEX(Capacity!$S$3:$T$258,MATCH(MOD(INDEX(Capacity!$V$3:$W$258,MATCH(INDEX($J93:$FE93,1,$FJ93),Capacity!$V$3:$V$258,0),2)+KK$9,255),Capacity!$S$3:$S$258,0),2)))</f>
        <v/>
      </c>
      <c r="KL94" t="str">
        <f>IF(KL93="","",IF($FI93="Y",0,INDEX(Capacity!$S$3:$T$258,MATCH(MOD(INDEX(Capacity!$V$3:$W$258,MATCH(INDEX($J93:$FE93,1,$FJ93),Capacity!$V$3:$V$258,0),2)+KL$9,255),Capacity!$S$3:$S$258,0),2)))</f>
        <v/>
      </c>
      <c r="KM94" t="str">
        <f>IF(KM93="","",IF($FI93="Y",0,INDEX(Capacity!$S$3:$T$258,MATCH(MOD(INDEX(Capacity!$V$3:$W$258,MATCH(INDEX($J93:$FE93,1,$FJ93),Capacity!$V$3:$V$258,0),2)+KM$9,255),Capacity!$S$3:$S$258,0),2)))</f>
        <v/>
      </c>
      <c r="KN94" t="str">
        <f>IF(KN93="","",IF($FI93="Y",0,INDEX(Capacity!$S$3:$T$258,MATCH(MOD(INDEX(Capacity!$V$3:$W$258,MATCH(INDEX($J93:$FE93,1,$FJ93),Capacity!$V$3:$V$258,0),2)+KN$9,255),Capacity!$S$3:$S$258,0),2)))</f>
        <v/>
      </c>
      <c r="KO94" t="str">
        <f>IF(KO93="","",IF($FI93="Y",0,INDEX(Capacity!$S$3:$T$258,MATCH(MOD(INDEX(Capacity!$V$3:$W$258,MATCH(INDEX($J93:$FE93,1,$FJ93),Capacity!$V$3:$V$258,0),2)+KO$9,255),Capacity!$S$3:$S$258,0),2)))</f>
        <v/>
      </c>
      <c r="KP94" t="str">
        <f>IF(KP93="","",IF($FI93="Y",0,INDEX(Capacity!$S$3:$T$258,MATCH(MOD(INDEX(Capacity!$V$3:$W$258,MATCH(INDEX($J93:$FE93,1,$FJ93),Capacity!$V$3:$V$258,0),2)+KP$9,255),Capacity!$S$3:$S$258,0),2)))</f>
        <v/>
      </c>
      <c r="KQ94" t="str">
        <f>IF(KQ93="","",IF($FI93="Y",0,INDEX(Capacity!$S$3:$T$258,MATCH(MOD(INDEX(Capacity!$V$3:$W$258,MATCH(INDEX($J93:$FE93,1,$FJ93),Capacity!$V$3:$V$258,0),2)+KQ$9,255),Capacity!$S$3:$S$258,0),2)))</f>
        <v/>
      </c>
      <c r="KR94" t="str">
        <f>IF(KR93="","",IF($FI93="Y",0,INDEX(Capacity!$S$3:$T$258,MATCH(MOD(INDEX(Capacity!$V$3:$W$258,MATCH(INDEX($J93:$FE93,1,$FJ93),Capacity!$V$3:$V$258,0),2)+KR$9,255),Capacity!$S$3:$S$258,0),2)))</f>
        <v/>
      </c>
      <c r="KS94" t="str">
        <f>IF(KS93="","",IF($FI93="Y",0,INDEX(Capacity!$S$3:$T$258,MATCH(MOD(INDEX(Capacity!$V$3:$W$258,MATCH(INDEX($J93:$FE93,1,$FJ93),Capacity!$V$3:$V$258,0),2)+KS$9,255),Capacity!$S$3:$S$258,0),2)))</f>
        <v/>
      </c>
      <c r="KT94" t="str">
        <f>IF(KT93="","",IF($FI93="Y",0,INDEX(Capacity!$S$3:$T$258,MATCH(MOD(INDEX(Capacity!$V$3:$W$258,MATCH(INDEX($J93:$FE93,1,$FJ93),Capacity!$V$3:$V$258,0),2)+KT$9,255),Capacity!$S$3:$S$258,0),2)))</f>
        <v/>
      </c>
      <c r="KU94" t="str">
        <f>IF(KU93="","",IF($FI93="Y",0,INDEX(Capacity!$S$3:$T$258,MATCH(MOD(INDEX(Capacity!$V$3:$W$258,MATCH(INDEX($J93:$FE93,1,$FJ93),Capacity!$V$3:$V$258,0),2)+KU$9,255),Capacity!$S$3:$S$258,0),2)))</f>
        <v/>
      </c>
      <c r="KV94" t="str">
        <f>IF(KV93="","",IF($FI93="Y",0,INDEX(Capacity!$S$3:$T$258,MATCH(MOD(INDEX(Capacity!$V$3:$W$258,MATCH(INDEX($J93:$FE93,1,$FJ93),Capacity!$V$3:$V$258,0),2)+KV$9,255),Capacity!$S$3:$S$258,0),2)))</f>
        <v/>
      </c>
      <c r="KW94" t="str">
        <f>IF(KW93="","",IF($FI93="Y",0,INDEX(Capacity!$S$3:$T$258,MATCH(MOD(INDEX(Capacity!$V$3:$W$258,MATCH(INDEX($J93:$FE93,1,$FJ93),Capacity!$V$3:$V$258,0),2)+KW$9,255),Capacity!$S$3:$S$258,0),2)))</f>
        <v/>
      </c>
      <c r="KX94" t="str">
        <f>IF(KX93="","",IF($FI93="Y",0,INDEX(Capacity!$S$3:$T$258,MATCH(MOD(INDEX(Capacity!$V$3:$W$258,MATCH(INDEX($J93:$FE93,1,$FJ93),Capacity!$V$3:$V$258,0),2)+KX$9,255),Capacity!$S$3:$S$258,0),2)))</f>
        <v/>
      </c>
      <c r="KY94" t="str">
        <f>IF(KY93="","",IF($FI93="Y",0,INDEX(Capacity!$S$3:$T$258,MATCH(MOD(INDEX(Capacity!$V$3:$W$258,MATCH(INDEX($J93:$FE93,1,$FJ93),Capacity!$V$3:$V$258,0),2)+KY$9,255),Capacity!$S$3:$S$258,0),2)))</f>
        <v/>
      </c>
      <c r="KZ94" t="str">
        <f>IF(KZ93="","",IF($FI93="Y",0,INDEX(Capacity!$S$3:$T$258,MATCH(MOD(INDEX(Capacity!$V$3:$W$258,MATCH(INDEX($J93:$FE93,1,$FJ93),Capacity!$V$3:$V$258,0),2)+KZ$9,255),Capacity!$S$3:$S$258,0),2)))</f>
        <v/>
      </c>
      <c r="LA94" t="str">
        <f>IF(LA93="","",IF($FI93="Y",0,INDEX(Capacity!$S$3:$T$258,MATCH(MOD(INDEX(Capacity!$V$3:$W$258,MATCH(INDEX($J93:$FE93,1,$FJ93),Capacity!$V$3:$V$258,0),2)+LA$9,255),Capacity!$S$3:$S$258,0),2)))</f>
        <v/>
      </c>
      <c r="LB94" t="str">
        <f>IF(LB93="","",IF($FI93="Y",0,INDEX(Capacity!$S$3:$T$258,MATCH(MOD(INDEX(Capacity!$V$3:$W$258,MATCH(INDEX($J93:$FE93,1,$FJ93),Capacity!$V$3:$V$258,0),2)+LB$9,255),Capacity!$S$3:$S$258,0),2)))</f>
        <v/>
      </c>
      <c r="LC94" t="str">
        <f>IF(LC93="","",IF($FI93="Y",0,INDEX(Capacity!$S$3:$T$258,MATCH(MOD(INDEX(Capacity!$V$3:$W$258,MATCH(INDEX($J93:$FE93,1,$FJ93),Capacity!$V$3:$V$258,0),2)+LC$9,255),Capacity!$S$3:$S$258,0),2)))</f>
        <v/>
      </c>
      <c r="LD94" t="str">
        <f>IF(LD93="","",IF($FI93="Y",0,INDEX(Capacity!$S$3:$T$258,MATCH(MOD(INDEX(Capacity!$V$3:$W$258,MATCH(INDEX($J93:$FE93,1,$FJ93),Capacity!$V$3:$V$258,0),2)+LD$9,255),Capacity!$S$3:$S$258,0),2)))</f>
        <v/>
      </c>
      <c r="LE94" t="str">
        <f>IF(LE93="","",IF($FI93="Y",0,INDEX(Capacity!$S$3:$T$258,MATCH(MOD(INDEX(Capacity!$V$3:$W$258,MATCH(INDEX($J93:$FE93,1,$FJ93),Capacity!$V$3:$V$258,0),2)+LE$9,255),Capacity!$S$3:$S$258,0),2)))</f>
        <v/>
      </c>
      <c r="LF94" t="str">
        <f>IF(LF93="","",IF($FI93="Y",0,INDEX(Capacity!$S$3:$T$258,MATCH(MOD(INDEX(Capacity!$V$3:$W$258,MATCH(INDEX($J93:$FE93,1,$FJ93),Capacity!$V$3:$V$258,0),2)+LF$9,255),Capacity!$S$3:$S$258,0),2)))</f>
        <v/>
      </c>
      <c r="LG94" t="str">
        <f>IF(LG93="","",IF($FI93="Y",0,INDEX(Capacity!$S$3:$T$258,MATCH(MOD(INDEX(Capacity!$V$3:$W$258,MATCH(INDEX($J93:$FE93,1,$FJ93),Capacity!$V$3:$V$258,0),2)+LG$9,255),Capacity!$S$3:$S$258,0),2)))</f>
        <v/>
      </c>
      <c r="LH94" t="str">
        <f>IF(LH93="","",IF($FI93="Y",0,INDEX(Capacity!$S$3:$T$258,MATCH(MOD(INDEX(Capacity!$V$3:$W$258,MATCH(INDEX($J93:$FE93,1,$FJ93),Capacity!$V$3:$V$258,0),2)+LH$9,255),Capacity!$S$3:$S$258,0),2)))</f>
        <v/>
      </c>
    </row>
    <row r="95" spans="9:320" x14ac:dyDescent="0.25">
      <c r="I95" s="7">
        <f t="shared" si="79"/>
        <v>86</v>
      </c>
      <c r="J95" t="str">
        <f t="shared" si="86"/>
        <v/>
      </c>
      <c r="K95" t="str">
        <f t="shared" si="86"/>
        <v/>
      </c>
      <c r="L95" t="str">
        <f t="shared" si="86"/>
        <v/>
      </c>
      <c r="M95" t="str">
        <f t="shared" si="86"/>
        <v/>
      </c>
      <c r="N95" t="str">
        <f t="shared" si="86"/>
        <v/>
      </c>
      <c r="O95" t="str">
        <f t="shared" si="86"/>
        <v/>
      </c>
      <c r="P95" t="str">
        <f t="shared" si="86"/>
        <v/>
      </c>
      <c r="Q95" t="str">
        <f t="shared" si="86"/>
        <v/>
      </c>
      <c r="R95" t="str">
        <f t="shared" si="86"/>
        <v/>
      </c>
      <c r="S95" t="str">
        <f t="shared" si="86"/>
        <v/>
      </c>
      <c r="T95" t="str">
        <f t="shared" si="86"/>
        <v/>
      </c>
      <c r="U95" t="str">
        <f t="shared" si="86"/>
        <v/>
      </c>
      <c r="V95" t="str">
        <f t="shared" si="86"/>
        <v/>
      </c>
      <c r="W95" t="str">
        <f t="shared" si="86"/>
        <v/>
      </c>
      <c r="X95" t="str">
        <f t="shared" si="86"/>
        <v/>
      </c>
      <c r="Y95" t="str">
        <f t="shared" si="85"/>
        <v/>
      </c>
      <c r="Z95" t="str">
        <f t="shared" si="85"/>
        <v/>
      </c>
      <c r="AA95" t="str">
        <f t="shared" si="85"/>
        <v/>
      </c>
      <c r="AB95" t="str">
        <f t="shared" si="85"/>
        <v/>
      </c>
      <c r="AC95" t="str">
        <f t="shared" si="85"/>
        <v/>
      </c>
      <c r="AD95" t="str">
        <f t="shared" si="85"/>
        <v/>
      </c>
      <c r="AE95" t="str">
        <f t="shared" si="85"/>
        <v/>
      </c>
      <c r="AF95" t="str">
        <f t="shared" si="85"/>
        <v/>
      </c>
      <c r="AG95" t="str">
        <f t="shared" si="85"/>
        <v/>
      </c>
      <c r="AH95" t="str">
        <f t="shared" si="85"/>
        <v/>
      </c>
      <c r="AI95" t="str">
        <f t="shared" si="85"/>
        <v/>
      </c>
      <c r="AJ95" t="str">
        <f t="shared" si="85"/>
        <v/>
      </c>
      <c r="AK95" t="str">
        <f t="shared" si="85"/>
        <v/>
      </c>
      <c r="AL95" t="str">
        <f t="shared" si="85"/>
        <v/>
      </c>
      <c r="AM95" t="str">
        <f t="shared" si="85"/>
        <v/>
      </c>
      <c r="AN95" t="str">
        <f t="shared" si="85"/>
        <v/>
      </c>
      <c r="AO95" t="str">
        <f t="shared" si="85"/>
        <v/>
      </c>
      <c r="AP95" t="str">
        <f t="shared" si="88"/>
        <v/>
      </c>
      <c r="AQ95" t="str">
        <f t="shared" si="88"/>
        <v/>
      </c>
      <c r="AR95" t="str">
        <f t="shared" si="88"/>
        <v/>
      </c>
      <c r="AS95" t="str">
        <f t="shared" si="88"/>
        <v/>
      </c>
      <c r="AT95" t="str">
        <f t="shared" si="88"/>
        <v/>
      </c>
      <c r="AU95" t="str">
        <f t="shared" si="88"/>
        <v/>
      </c>
      <c r="AV95" t="str">
        <f t="shared" si="88"/>
        <v/>
      </c>
      <c r="AW95" t="str">
        <f t="shared" si="88"/>
        <v/>
      </c>
      <c r="AX95" t="str">
        <f t="shared" si="88"/>
        <v/>
      </c>
      <c r="AY95" t="str">
        <f t="shared" si="88"/>
        <v/>
      </c>
      <c r="AZ95" t="str">
        <f t="shared" si="88"/>
        <v/>
      </c>
      <c r="BA95" t="str">
        <f t="shared" si="88"/>
        <v/>
      </c>
      <c r="BB95" t="str">
        <f t="shared" si="88"/>
        <v/>
      </c>
      <c r="BC95" t="str">
        <f t="shared" si="88"/>
        <v/>
      </c>
      <c r="BD95" t="str">
        <f t="shared" si="88"/>
        <v/>
      </c>
      <c r="BE95" t="str">
        <f t="shared" si="88"/>
        <v/>
      </c>
      <c r="BF95" t="str">
        <f t="shared" si="92"/>
        <v/>
      </c>
      <c r="BG95" t="str">
        <f t="shared" si="92"/>
        <v/>
      </c>
      <c r="BH95" t="str">
        <f t="shared" si="92"/>
        <v/>
      </c>
      <c r="BI95" t="str">
        <f t="shared" si="92"/>
        <v/>
      </c>
      <c r="BJ95" t="str">
        <f t="shared" si="92"/>
        <v/>
      </c>
      <c r="BK95" t="str">
        <f t="shared" si="92"/>
        <v/>
      </c>
      <c r="BL95" t="str">
        <f t="shared" si="92"/>
        <v/>
      </c>
      <c r="BM95" t="str">
        <f t="shared" si="92"/>
        <v/>
      </c>
      <c r="BN95" t="str">
        <f t="shared" si="92"/>
        <v/>
      </c>
      <c r="BO95" t="str">
        <f t="shared" si="92"/>
        <v/>
      </c>
      <c r="BP95" t="str">
        <f t="shared" si="92"/>
        <v/>
      </c>
      <c r="BQ95" t="str">
        <f t="shared" si="92"/>
        <v/>
      </c>
      <c r="BR95" t="str">
        <f t="shared" si="92"/>
        <v/>
      </c>
      <c r="BS95" t="str">
        <f t="shared" si="92"/>
        <v/>
      </c>
      <c r="BT95" t="str">
        <f t="shared" si="92"/>
        <v/>
      </c>
      <c r="BU95" t="str">
        <f t="shared" si="92"/>
        <v/>
      </c>
      <c r="BV95" t="str">
        <f t="shared" si="90"/>
        <v/>
      </c>
      <c r="BW95" t="str">
        <f t="shared" si="90"/>
        <v/>
      </c>
      <c r="BX95" t="str">
        <f t="shared" si="90"/>
        <v/>
      </c>
      <c r="BY95" t="str">
        <f t="shared" si="90"/>
        <v/>
      </c>
      <c r="BZ95" t="str">
        <f t="shared" si="90"/>
        <v/>
      </c>
      <c r="CA95" t="str">
        <f t="shared" si="90"/>
        <v/>
      </c>
      <c r="CB95" t="str">
        <f t="shared" si="90"/>
        <v/>
      </c>
      <c r="CC95" t="str">
        <f t="shared" si="90"/>
        <v/>
      </c>
      <c r="CD95" t="str">
        <f t="shared" si="90"/>
        <v/>
      </c>
      <c r="CE95" t="str">
        <f t="shared" si="90"/>
        <v/>
      </c>
      <c r="CF95" t="str">
        <f t="shared" si="90"/>
        <v/>
      </c>
      <c r="CG95" t="str">
        <f t="shared" si="90"/>
        <v/>
      </c>
      <c r="CH95" t="str">
        <f t="shared" si="90"/>
        <v/>
      </c>
      <c r="CI95" t="str">
        <f t="shared" si="90"/>
        <v/>
      </c>
      <c r="CJ95" t="str">
        <f t="shared" si="90"/>
        <v/>
      </c>
      <c r="CK95" t="str">
        <f t="shared" si="90"/>
        <v/>
      </c>
      <c r="CL95" t="str">
        <f t="shared" si="94"/>
        <v/>
      </c>
      <c r="CM95" t="str">
        <f t="shared" si="94"/>
        <v/>
      </c>
      <c r="CN95" t="str">
        <f t="shared" si="94"/>
        <v/>
      </c>
      <c r="CO95" t="str">
        <f t="shared" si="94"/>
        <v/>
      </c>
      <c r="CP95" t="str">
        <f t="shared" si="94"/>
        <v/>
      </c>
      <c r="CQ95">
        <f t="shared" si="94"/>
        <v>0</v>
      </c>
      <c r="CR95">
        <f t="shared" si="94"/>
        <v>8</v>
      </c>
      <c r="CS95">
        <f t="shared" si="94"/>
        <v>137</v>
      </c>
      <c r="CT95">
        <f t="shared" si="94"/>
        <v>219</v>
      </c>
      <c r="CU95">
        <f t="shared" si="94"/>
        <v>169</v>
      </c>
      <c r="CV95">
        <f t="shared" si="94"/>
        <v>130</v>
      </c>
      <c r="CW95">
        <f t="shared" si="94"/>
        <v>3</v>
      </c>
      <c r="CX95">
        <f t="shared" si="94"/>
        <v>132</v>
      </c>
      <c r="CY95">
        <f t="shared" si="94"/>
        <v>165</v>
      </c>
      <c r="CZ95">
        <f t="shared" si="94"/>
        <v>51</v>
      </c>
      <c r="DA95">
        <f t="shared" si="93"/>
        <v>124</v>
      </c>
      <c r="DB95">
        <f t="shared" si="87"/>
        <v>0</v>
      </c>
      <c r="DC95">
        <f t="shared" si="87"/>
        <v>0</v>
      </c>
      <c r="DD95">
        <f t="shared" si="87"/>
        <v>0</v>
      </c>
      <c r="DE95">
        <f t="shared" si="87"/>
        <v>0</v>
      </c>
      <c r="DF95">
        <f t="shared" si="87"/>
        <v>0</v>
      </c>
      <c r="DG95">
        <f t="shared" si="87"/>
        <v>0</v>
      </c>
      <c r="DH95">
        <f t="shared" si="87"/>
        <v>0</v>
      </c>
      <c r="DI95">
        <f t="shared" si="87"/>
        <v>0</v>
      </c>
      <c r="DJ95">
        <f t="shared" si="87"/>
        <v>0</v>
      </c>
      <c r="DK95">
        <f t="shared" si="87"/>
        <v>0</v>
      </c>
      <c r="DL95">
        <f t="shared" si="87"/>
        <v>0</v>
      </c>
      <c r="DM95">
        <f t="shared" si="87"/>
        <v>0</v>
      </c>
      <c r="DN95">
        <f t="shared" si="87"/>
        <v>0</v>
      </c>
      <c r="DO95">
        <f t="shared" si="87"/>
        <v>0</v>
      </c>
      <c r="DP95">
        <f t="shared" si="87"/>
        <v>0</v>
      </c>
      <c r="DQ95">
        <f t="shared" si="84"/>
        <v>0</v>
      </c>
      <c r="DR95">
        <f t="shared" si="84"/>
        <v>0</v>
      </c>
      <c r="DS95">
        <f t="shared" si="84"/>
        <v>0</v>
      </c>
      <c r="DT95">
        <f t="shared" si="84"/>
        <v>0</v>
      </c>
      <c r="DU95">
        <f t="shared" si="84"/>
        <v>0</v>
      </c>
      <c r="DV95">
        <f t="shared" si="84"/>
        <v>0</v>
      </c>
      <c r="DW95">
        <f t="shared" si="84"/>
        <v>0</v>
      </c>
      <c r="DX95">
        <f t="shared" si="84"/>
        <v>0</v>
      </c>
      <c r="DY95">
        <f t="shared" si="84"/>
        <v>0</v>
      </c>
      <c r="DZ95">
        <f t="shared" si="84"/>
        <v>0</v>
      </c>
      <c r="EA95">
        <f t="shared" si="84"/>
        <v>0</v>
      </c>
      <c r="EB95">
        <f t="shared" si="84"/>
        <v>0</v>
      </c>
      <c r="EC95">
        <f t="shared" si="84"/>
        <v>0</v>
      </c>
      <c r="ED95">
        <f t="shared" si="84"/>
        <v>0</v>
      </c>
      <c r="EE95">
        <f t="shared" si="84"/>
        <v>0</v>
      </c>
      <c r="EF95">
        <f t="shared" si="84"/>
        <v>0</v>
      </c>
      <c r="EG95">
        <f t="shared" si="91"/>
        <v>0</v>
      </c>
      <c r="EH95">
        <f t="shared" si="91"/>
        <v>0</v>
      </c>
      <c r="EI95">
        <f t="shared" si="91"/>
        <v>0</v>
      </c>
      <c r="EJ95">
        <f t="shared" si="91"/>
        <v>0</v>
      </c>
      <c r="EK95">
        <f t="shared" si="91"/>
        <v>0</v>
      </c>
      <c r="EL95">
        <f t="shared" si="91"/>
        <v>0</v>
      </c>
      <c r="EM95">
        <f t="shared" si="91"/>
        <v>0</v>
      </c>
      <c r="EN95">
        <f t="shared" si="91"/>
        <v>0</v>
      </c>
      <c r="EO95">
        <f t="shared" si="91"/>
        <v>0</v>
      </c>
      <c r="EP95">
        <f t="shared" si="91"/>
        <v>0</v>
      </c>
      <c r="EQ95">
        <f t="shared" si="91"/>
        <v>0</v>
      </c>
      <c r="ER95">
        <f t="shared" si="91"/>
        <v>0</v>
      </c>
      <c r="ES95">
        <f t="shared" si="91"/>
        <v>0</v>
      </c>
      <c r="ET95">
        <f t="shared" si="91"/>
        <v>0</v>
      </c>
      <c r="EU95">
        <f t="shared" si="91"/>
        <v>0</v>
      </c>
      <c r="EV95">
        <f t="shared" si="91"/>
        <v>0</v>
      </c>
      <c r="EW95">
        <f t="shared" si="89"/>
        <v>0</v>
      </c>
      <c r="EX95">
        <f t="shared" si="89"/>
        <v>0</v>
      </c>
      <c r="EY95">
        <f t="shared" si="89"/>
        <v>0</v>
      </c>
      <c r="EZ95">
        <f t="shared" si="89"/>
        <v>0</v>
      </c>
      <c r="FA95">
        <f t="shared" si="89"/>
        <v>0</v>
      </c>
      <c r="FB95">
        <f t="shared" si="89"/>
        <v>0</v>
      </c>
      <c r="FC95">
        <f t="shared" si="89"/>
        <v>0</v>
      </c>
      <c r="FD95">
        <f t="shared" si="89"/>
        <v>0</v>
      </c>
      <c r="FE95">
        <f t="shared" si="89"/>
        <v>0</v>
      </c>
      <c r="FG95" s="48" t="str">
        <f t="shared" si="80"/>
        <v/>
      </c>
      <c r="FI95" s="1" t="str">
        <f t="shared" si="77"/>
        <v/>
      </c>
      <c r="FJ95">
        <f t="shared" si="78"/>
        <v>87</v>
      </c>
      <c r="FK95">
        <f>FM8-FJ94+1</f>
        <v>-42</v>
      </c>
      <c r="FM95">
        <f>IF(FM94="","",IF($FI94="Y",0,INDEX(Capacity!$S$3:$T$258,MATCH(MOD(INDEX(Capacity!$V$3:$W$258,MATCH(INDEX($J94:$FE94,1,$FJ94),Capacity!$V$3:$V$258,0),2)+FM$9,255),Capacity!$S$3:$S$258,0),2)))</f>
        <v>94</v>
      </c>
      <c r="FN95">
        <f>IF(FN94="","",IF($FI94="Y",0,INDEX(Capacity!$S$3:$T$258,MATCH(MOD(INDEX(Capacity!$V$3:$W$258,MATCH(INDEX($J94:$FE94,1,$FJ94),Capacity!$V$3:$V$258,0),2)+FN$9,255),Capacity!$S$3:$S$258,0),2)))</f>
        <v>97</v>
      </c>
      <c r="FO95">
        <f>IF(FO94="","",IF($FI94="Y",0,INDEX(Capacity!$S$3:$T$258,MATCH(MOD(INDEX(Capacity!$V$3:$W$258,MATCH(INDEX($J94:$FE94,1,$FJ94),Capacity!$V$3:$V$258,0),2)+FO$9,255),Capacity!$S$3:$S$258,0),2)))</f>
        <v>158</v>
      </c>
      <c r="FP95">
        <f>IF(FP94="","",IF($FI94="Y",0,INDEX(Capacity!$S$3:$T$258,MATCH(MOD(INDEX(Capacity!$V$3:$W$258,MATCH(INDEX($J94:$FE94,1,$FJ94),Capacity!$V$3:$V$258,0),2)+FP$9,255),Capacity!$S$3:$S$258,0),2)))</f>
        <v>248</v>
      </c>
      <c r="FQ95">
        <f>IF(FQ94="","",IF($FI94="Y",0,INDEX(Capacity!$S$3:$T$258,MATCH(MOD(INDEX(Capacity!$V$3:$W$258,MATCH(INDEX($J94:$FE94,1,$FJ94),Capacity!$V$3:$V$258,0),2)+FQ$9,255),Capacity!$S$3:$S$258,0),2)))</f>
        <v>92</v>
      </c>
      <c r="FR95">
        <f>IF(FR94="","",IF($FI94="Y",0,INDEX(Capacity!$S$3:$T$258,MATCH(MOD(INDEX(Capacity!$V$3:$W$258,MATCH(INDEX($J94:$FE94,1,$FJ94),Capacity!$V$3:$V$258,0),2)+FR$9,255),Capacity!$S$3:$S$258,0),2)))</f>
        <v>165</v>
      </c>
      <c r="FS95">
        <f>IF(FS94="","",IF($FI94="Y",0,INDEX(Capacity!$S$3:$T$258,MATCH(MOD(INDEX(Capacity!$V$3:$W$258,MATCH(INDEX($J94:$FE94,1,$FJ94),Capacity!$V$3:$V$258,0),2)+FS$9,255),Capacity!$S$3:$S$258,0),2)))</f>
        <v>132</v>
      </c>
      <c r="FT95">
        <f>IF(FT94="","",IF($FI94="Y",0,INDEX(Capacity!$S$3:$T$258,MATCH(MOD(INDEX(Capacity!$V$3:$W$258,MATCH(INDEX($J94:$FE94,1,$FJ94),Capacity!$V$3:$V$258,0),2)+FT$9,255),Capacity!$S$3:$S$258,0),2)))</f>
        <v>218</v>
      </c>
      <c r="FU95">
        <f>IF(FU94="","",IF($FI94="Y",0,INDEX(Capacity!$S$3:$T$258,MATCH(MOD(INDEX(Capacity!$V$3:$W$258,MATCH(INDEX($J94:$FE94,1,$FJ94),Capacity!$V$3:$V$258,0),2)+FU$9,255),Capacity!$S$3:$S$258,0),2)))</f>
        <v>198</v>
      </c>
      <c r="FV95">
        <f>IF(FV94="","",IF($FI94="Y",0,INDEX(Capacity!$S$3:$T$258,MATCH(MOD(INDEX(Capacity!$V$3:$W$258,MATCH(INDEX($J94:$FE94,1,$FJ94),Capacity!$V$3:$V$258,0),2)+FV$9,255),Capacity!$S$3:$S$258,0),2)))</f>
        <v>68</v>
      </c>
      <c r="FW95">
        <f>IF(FW94="","",IF($FI94="Y",0,INDEX(Capacity!$S$3:$T$258,MATCH(MOD(INDEX(Capacity!$V$3:$W$258,MATCH(INDEX($J94:$FE94,1,$FJ94),Capacity!$V$3:$V$258,0),2)+FW$9,255),Capacity!$S$3:$S$258,0),2)))</f>
        <v>124</v>
      </c>
      <c r="FX95" t="str">
        <f>IF(FX94="","",IF($FI94="Y",0,INDEX(Capacity!$S$3:$T$258,MATCH(MOD(INDEX(Capacity!$V$3:$W$258,MATCH(INDEX($J94:$FE94,1,$FJ94),Capacity!$V$3:$V$258,0),2)+FX$9,255),Capacity!$S$3:$S$258,0),2)))</f>
        <v/>
      </c>
      <c r="FY95" t="str">
        <f>IF(FY94="","",IF($FI94="Y",0,INDEX(Capacity!$S$3:$T$258,MATCH(MOD(INDEX(Capacity!$V$3:$W$258,MATCH(INDEX($J94:$FE94,1,$FJ94),Capacity!$V$3:$V$258,0),2)+FY$9,255),Capacity!$S$3:$S$258,0),2)))</f>
        <v/>
      </c>
      <c r="FZ95" t="str">
        <f>IF(FZ94="","",IF($FI94="Y",0,INDEX(Capacity!$S$3:$T$258,MATCH(MOD(INDEX(Capacity!$V$3:$W$258,MATCH(INDEX($J94:$FE94,1,$FJ94),Capacity!$V$3:$V$258,0),2)+FZ$9,255),Capacity!$S$3:$S$258,0),2)))</f>
        <v/>
      </c>
      <c r="GA95" t="str">
        <f>IF(GA94="","",IF($FI94="Y",0,INDEX(Capacity!$S$3:$T$258,MATCH(MOD(INDEX(Capacity!$V$3:$W$258,MATCH(INDEX($J94:$FE94,1,$FJ94),Capacity!$V$3:$V$258,0),2)+GA$9,255),Capacity!$S$3:$S$258,0),2)))</f>
        <v/>
      </c>
      <c r="GB95" t="str">
        <f>IF(GB94="","",IF($FI94="Y",0,INDEX(Capacity!$S$3:$T$258,MATCH(MOD(INDEX(Capacity!$V$3:$W$258,MATCH(INDEX($J94:$FE94,1,$FJ94),Capacity!$V$3:$V$258,0),2)+GB$9,255),Capacity!$S$3:$S$258,0),2)))</f>
        <v/>
      </c>
      <c r="GC95" t="str">
        <f>IF(GC94="","",IF($FI94="Y",0,INDEX(Capacity!$S$3:$T$258,MATCH(MOD(INDEX(Capacity!$V$3:$W$258,MATCH(INDEX($J94:$FE94,1,$FJ94),Capacity!$V$3:$V$258,0),2)+GC$9,255),Capacity!$S$3:$S$258,0),2)))</f>
        <v/>
      </c>
      <c r="GD95" t="str">
        <f>IF(GD94="","",IF($FI94="Y",0,INDEX(Capacity!$S$3:$T$258,MATCH(MOD(INDEX(Capacity!$V$3:$W$258,MATCH(INDEX($J94:$FE94,1,$FJ94),Capacity!$V$3:$V$258,0),2)+GD$9,255),Capacity!$S$3:$S$258,0),2)))</f>
        <v/>
      </c>
      <c r="GE95" t="str">
        <f>IF(GE94="","",IF($FI94="Y",0,INDEX(Capacity!$S$3:$T$258,MATCH(MOD(INDEX(Capacity!$V$3:$W$258,MATCH(INDEX($J94:$FE94,1,$FJ94),Capacity!$V$3:$V$258,0),2)+GE$9,255),Capacity!$S$3:$S$258,0),2)))</f>
        <v/>
      </c>
      <c r="GF95" t="str">
        <f>IF(GF94="","",IF($FI94="Y",0,INDEX(Capacity!$S$3:$T$258,MATCH(MOD(INDEX(Capacity!$V$3:$W$258,MATCH(INDEX($J94:$FE94,1,$FJ94),Capacity!$V$3:$V$258,0),2)+GF$9,255),Capacity!$S$3:$S$258,0),2)))</f>
        <v/>
      </c>
      <c r="GG95" t="str">
        <f>IF(GG94="","",IF($FI94="Y",0,INDEX(Capacity!$S$3:$T$258,MATCH(MOD(INDEX(Capacity!$V$3:$W$258,MATCH(INDEX($J94:$FE94,1,$FJ94),Capacity!$V$3:$V$258,0),2)+GG$9,255),Capacity!$S$3:$S$258,0),2)))</f>
        <v/>
      </c>
      <c r="GH95" t="str">
        <f>IF(GH94="","",IF($FI94="Y",0,INDEX(Capacity!$S$3:$T$258,MATCH(MOD(INDEX(Capacity!$V$3:$W$258,MATCH(INDEX($J94:$FE94,1,$FJ94),Capacity!$V$3:$V$258,0),2)+GH$9,255),Capacity!$S$3:$S$258,0),2)))</f>
        <v/>
      </c>
      <c r="GI95" t="str">
        <f>IF(GI94="","",IF($FI94="Y",0,INDEX(Capacity!$S$3:$T$258,MATCH(MOD(INDEX(Capacity!$V$3:$W$258,MATCH(INDEX($J94:$FE94,1,$FJ94),Capacity!$V$3:$V$258,0),2)+GI$9,255),Capacity!$S$3:$S$258,0),2)))</f>
        <v/>
      </c>
      <c r="GJ95" t="str">
        <f>IF(GJ94="","",IF($FI94="Y",0,INDEX(Capacity!$S$3:$T$258,MATCH(MOD(INDEX(Capacity!$V$3:$W$258,MATCH(INDEX($J94:$FE94,1,$FJ94),Capacity!$V$3:$V$258,0),2)+GJ$9,255),Capacity!$S$3:$S$258,0),2)))</f>
        <v/>
      </c>
      <c r="GK95" t="str">
        <f>IF(GK94="","",IF($FI94="Y",0,INDEX(Capacity!$S$3:$T$258,MATCH(MOD(INDEX(Capacity!$V$3:$W$258,MATCH(INDEX($J94:$FE94,1,$FJ94),Capacity!$V$3:$V$258,0),2)+GK$9,255),Capacity!$S$3:$S$258,0),2)))</f>
        <v/>
      </c>
      <c r="GL95" t="str">
        <f>IF(GL94="","",IF($FI94="Y",0,INDEX(Capacity!$S$3:$T$258,MATCH(MOD(INDEX(Capacity!$V$3:$W$258,MATCH(INDEX($J94:$FE94,1,$FJ94),Capacity!$V$3:$V$258,0),2)+GL$9,255),Capacity!$S$3:$S$258,0),2)))</f>
        <v/>
      </c>
      <c r="GM95" t="str">
        <f>IF(GM94="","",IF($FI94="Y",0,INDEX(Capacity!$S$3:$T$258,MATCH(MOD(INDEX(Capacity!$V$3:$W$258,MATCH(INDEX($J94:$FE94,1,$FJ94),Capacity!$V$3:$V$258,0),2)+GM$9,255),Capacity!$S$3:$S$258,0),2)))</f>
        <v/>
      </c>
      <c r="GN95" t="str">
        <f>IF(GN94="","",IF($FI94="Y",0,INDEX(Capacity!$S$3:$T$258,MATCH(MOD(INDEX(Capacity!$V$3:$W$258,MATCH(INDEX($J94:$FE94,1,$FJ94),Capacity!$V$3:$V$258,0),2)+GN$9,255),Capacity!$S$3:$S$258,0),2)))</f>
        <v/>
      </c>
      <c r="GO95" t="str">
        <f>IF(GO94="","",IF($FI94="Y",0,INDEX(Capacity!$S$3:$T$258,MATCH(MOD(INDEX(Capacity!$V$3:$W$258,MATCH(INDEX($J94:$FE94,1,$FJ94),Capacity!$V$3:$V$258,0),2)+GO$9,255),Capacity!$S$3:$S$258,0),2)))</f>
        <v/>
      </c>
      <c r="GP95" t="str">
        <f>IF(GP94="","",IF($FI94="Y",0,INDEX(Capacity!$S$3:$T$258,MATCH(MOD(INDEX(Capacity!$V$3:$W$258,MATCH(INDEX($J94:$FE94,1,$FJ94),Capacity!$V$3:$V$258,0),2)+GP$9,255),Capacity!$S$3:$S$258,0),2)))</f>
        <v/>
      </c>
      <c r="GQ95" t="str">
        <f>IF(GQ94="","",IF($FI94="Y",0,INDEX(Capacity!$S$3:$T$258,MATCH(MOD(INDEX(Capacity!$V$3:$W$258,MATCH(INDEX($J94:$FE94,1,$FJ94),Capacity!$V$3:$V$258,0),2)+GQ$9,255),Capacity!$S$3:$S$258,0),2)))</f>
        <v/>
      </c>
      <c r="GR95" t="str">
        <f>IF(GR94="","",IF($FI94="Y",0,INDEX(Capacity!$S$3:$T$258,MATCH(MOD(INDEX(Capacity!$V$3:$W$258,MATCH(INDEX($J94:$FE94,1,$FJ94),Capacity!$V$3:$V$258,0),2)+GR$9,255),Capacity!$S$3:$S$258,0),2)))</f>
        <v/>
      </c>
      <c r="GS95" t="str">
        <f>IF(GS94="","",IF($FI94="Y",0,INDEX(Capacity!$S$3:$T$258,MATCH(MOD(INDEX(Capacity!$V$3:$W$258,MATCH(INDEX($J94:$FE94,1,$FJ94),Capacity!$V$3:$V$258,0),2)+GS$9,255),Capacity!$S$3:$S$258,0),2)))</f>
        <v/>
      </c>
      <c r="GT95" t="str">
        <f>IF(GT94="","",IF($FI94="Y",0,INDEX(Capacity!$S$3:$T$258,MATCH(MOD(INDEX(Capacity!$V$3:$W$258,MATCH(INDEX($J94:$FE94,1,$FJ94),Capacity!$V$3:$V$258,0),2)+GT$9,255),Capacity!$S$3:$S$258,0),2)))</f>
        <v/>
      </c>
      <c r="GU95" t="str">
        <f>IF(GU94="","",IF($FI94="Y",0,INDEX(Capacity!$S$3:$T$258,MATCH(MOD(INDEX(Capacity!$V$3:$W$258,MATCH(INDEX($J94:$FE94,1,$FJ94),Capacity!$V$3:$V$258,0),2)+GU$9,255),Capacity!$S$3:$S$258,0),2)))</f>
        <v/>
      </c>
      <c r="GV95" t="str">
        <f>IF(GV94="","",IF($FI94="Y",0,INDEX(Capacity!$S$3:$T$258,MATCH(MOD(INDEX(Capacity!$V$3:$W$258,MATCH(INDEX($J94:$FE94,1,$FJ94),Capacity!$V$3:$V$258,0),2)+GV$9,255),Capacity!$S$3:$S$258,0),2)))</f>
        <v/>
      </c>
      <c r="GW95" t="str">
        <f>IF(GW94="","",IF($FI94="Y",0,INDEX(Capacity!$S$3:$T$258,MATCH(MOD(INDEX(Capacity!$V$3:$W$258,MATCH(INDEX($J94:$FE94,1,$FJ94),Capacity!$V$3:$V$258,0),2)+GW$9,255),Capacity!$S$3:$S$258,0),2)))</f>
        <v/>
      </c>
      <c r="GX95" t="str">
        <f>IF(GX94="","",IF($FI94="Y",0,INDEX(Capacity!$S$3:$T$258,MATCH(MOD(INDEX(Capacity!$V$3:$W$258,MATCH(INDEX($J94:$FE94,1,$FJ94),Capacity!$V$3:$V$258,0),2)+GX$9,255),Capacity!$S$3:$S$258,0),2)))</f>
        <v/>
      </c>
      <c r="GY95" t="str">
        <f>IF(GY94="","",IF($FI94="Y",0,INDEX(Capacity!$S$3:$T$258,MATCH(MOD(INDEX(Capacity!$V$3:$W$258,MATCH(INDEX($J94:$FE94,1,$FJ94),Capacity!$V$3:$V$258,0),2)+GY$9,255),Capacity!$S$3:$S$258,0),2)))</f>
        <v/>
      </c>
      <c r="GZ95" t="str">
        <f>IF(GZ94="","",IF($FI94="Y",0,INDEX(Capacity!$S$3:$T$258,MATCH(MOD(INDEX(Capacity!$V$3:$W$258,MATCH(INDEX($J94:$FE94,1,$FJ94),Capacity!$V$3:$V$258,0),2)+GZ$9,255),Capacity!$S$3:$S$258,0),2)))</f>
        <v/>
      </c>
      <c r="HA95" t="str">
        <f>IF(HA94="","",IF($FI94="Y",0,INDEX(Capacity!$S$3:$T$258,MATCH(MOD(INDEX(Capacity!$V$3:$W$258,MATCH(INDEX($J94:$FE94,1,$FJ94),Capacity!$V$3:$V$258,0),2)+HA$9,255),Capacity!$S$3:$S$258,0),2)))</f>
        <v/>
      </c>
      <c r="HB95" t="str">
        <f>IF(HB94="","",IF($FI94="Y",0,INDEX(Capacity!$S$3:$T$258,MATCH(MOD(INDEX(Capacity!$V$3:$W$258,MATCH(INDEX($J94:$FE94,1,$FJ94),Capacity!$V$3:$V$258,0),2)+HB$9,255),Capacity!$S$3:$S$258,0),2)))</f>
        <v/>
      </c>
      <c r="HC95" t="str">
        <f>IF(HC94="","",IF($FI94="Y",0,INDEX(Capacity!$S$3:$T$258,MATCH(MOD(INDEX(Capacity!$V$3:$W$258,MATCH(INDEX($J94:$FE94,1,$FJ94),Capacity!$V$3:$V$258,0),2)+HC$9,255),Capacity!$S$3:$S$258,0),2)))</f>
        <v/>
      </c>
      <c r="HD95" t="str">
        <f>IF(HD94="","",IF($FI94="Y",0,INDEX(Capacity!$S$3:$T$258,MATCH(MOD(INDEX(Capacity!$V$3:$W$258,MATCH(INDEX($J94:$FE94,1,$FJ94),Capacity!$V$3:$V$258,0),2)+HD$9,255),Capacity!$S$3:$S$258,0),2)))</f>
        <v/>
      </c>
      <c r="HE95" t="str">
        <f>IF(HE94="","",IF($FI94="Y",0,INDEX(Capacity!$S$3:$T$258,MATCH(MOD(INDEX(Capacity!$V$3:$W$258,MATCH(INDEX($J94:$FE94,1,$FJ94),Capacity!$V$3:$V$258,0),2)+HE$9,255),Capacity!$S$3:$S$258,0),2)))</f>
        <v/>
      </c>
      <c r="HF95" t="str">
        <f>IF(HF94="","",IF($FI94="Y",0,INDEX(Capacity!$S$3:$T$258,MATCH(MOD(INDEX(Capacity!$V$3:$W$258,MATCH(INDEX($J94:$FE94,1,$FJ94),Capacity!$V$3:$V$258,0),2)+HF$9,255),Capacity!$S$3:$S$258,0),2)))</f>
        <v/>
      </c>
      <c r="HG95" t="str">
        <f>IF(HG94="","",IF($FI94="Y",0,INDEX(Capacity!$S$3:$T$258,MATCH(MOD(INDEX(Capacity!$V$3:$W$258,MATCH(INDEX($J94:$FE94,1,$FJ94),Capacity!$V$3:$V$258,0),2)+HG$9,255),Capacity!$S$3:$S$258,0),2)))</f>
        <v/>
      </c>
      <c r="HH95" t="str">
        <f>IF(HH94="","",IF($FI94="Y",0,INDEX(Capacity!$S$3:$T$258,MATCH(MOD(INDEX(Capacity!$V$3:$W$258,MATCH(INDEX($J94:$FE94,1,$FJ94),Capacity!$V$3:$V$258,0),2)+HH$9,255),Capacity!$S$3:$S$258,0),2)))</f>
        <v/>
      </c>
      <c r="HI95" t="str">
        <f>IF(HI94="","",IF($FI94="Y",0,INDEX(Capacity!$S$3:$T$258,MATCH(MOD(INDEX(Capacity!$V$3:$W$258,MATCH(INDEX($J94:$FE94,1,$FJ94),Capacity!$V$3:$V$258,0),2)+HI$9,255),Capacity!$S$3:$S$258,0),2)))</f>
        <v/>
      </c>
      <c r="HJ95" t="str">
        <f>IF(HJ94="","",IF($FI94="Y",0,INDEX(Capacity!$S$3:$T$258,MATCH(MOD(INDEX(Capacity!$V$3:$W$258,MATCH(INDEX($J94:$FE94,1,$FJ94),Capacity!$V$3:$V$258,0),2)+HJ$9,255),Capacity!$S$3:$S$258,0),2)))</f>
        <v/>
      </c>
      <c r="HK95" t="str">
        <f>IF(HK94="","",IF($FI94="Y",0,INDEX(Capacity!$S$3:$T$258,MATCH(MOD(INDEX(Capacity!$V$3:$W$258,MATCH(INDEX($J94:$FE94,1,$FJ94),Capacity!$V$3:$V$258,0),2)+HK$9,255),Capacity!$S$3:$S$258,0),2)))</f>
        <v/>
      </c>
      <c r="HL95" t="str">
        <f>IF(HL94="","",IF($FI94="Y",0,INDEX(Capacity!$S$3:$T$258,MATCH(MOD(INDEX(Capacity!$V$3:$W$258,MATCH(INDEX($J94:$FE94,1,$FJ94),Capacity!$V$3:$V$258,0),2)+HL$9,255),Capacity!$S$3:$S$258,0),2)))</f>
        <v/>
      </c>
      <c r="HM95" t="str">
        <f>IF(HM94="","",IF($FI94="Y",0,INDEX(Capacity!$S$3:$T$258,MATCH(MOD(INDEX(Capacity!$V$3:$W$258,MATCH(INDEX($J94:$FE94,1,$FJ94),Capacity!$V$3:$V$258,0),2)+HM$9,255),Capacity!$S$3:$S$258,0),2)))</f>
        <v/>
      </c>
      <c r="HN95" t="str">
        <f>IF(HN94="","",IF($FI94="Y",0,INDEX(Capacity!$S$3:$T$258,MATCH(MOD(INDEX(Capacity!$V$3:$W$258,MATCH(INDEX($J94:$FE94,1,$FJ94),Capacity!$V$3:$V$258,0),2)+HN$9,255),Capacity!$S$3:$S$258,0),2)))</f>
        <v/>
      </c>
      <c r="HO95" t="str">
        <f>IF(HO94="","",IF($FI94="Y",0,INDEX(Capacity!$S$3:$T$258,MATCH(MOD(INDEX(Capacity!$V$3:$W$258,MATCH(INDEX($J94:$FE94,1,$FJ94),Capacity!$V$3:$V$258,0),2)+HO$9,255),Capacity!$S$3:$S$258,0),2)))</f>
        <v/>
      </c>
      <c r="HP95" t="str">
        <f>IF(HP94="","",IF($FI94="Y",0,INDEX(Capacity!$S$3:$T$258,MATCH(MOD(INDEX(Capacity!$V$3:$W$258,MATCH(INDEX($J94:$FE94,1,$FJ94),Capacity!$V$3:$V$258,0),2)+HP$9,255),Capacity!$S$3:$S$258,0),2)))</f>
        <v/>
      </c>
      <c r="HQ95" t="str">
        <f>IF(HQ94="","",IF($FI94="Y",0,INDEX(Capacity!$S$3:$T$258,MATCH(MOD(INDEX(Capacity!$V$3:$W$258,MATCH(INDEX($J94:$FE94,1,$FJ94),Capacity!$V$3:$V$258,0),2)+HQ$9,255),Capacity!$S$3:$S$258,0),2)))</f>
        <v/>
      </c>
      <c r="HR95" t="str">
        <f>IF(HR94="","",IF($FI94="Y",0,INDEX(Capacity!$S$3:$T$258,MATCH(MOD(INDEX(Capacity!$V$3:$W$258,MATCH(INDEX($J94:$FE94,1,$FJ94),Capacity!$V$3:$V$258,0),2)+HR$9,255),Capacity!$S$3:$S$258,0),2)))</f>
        <v/>
      </c>
      <c r="HS95" t="str">
        <f>IF(HS94="","",IF($FI94="Y",0,INDEX(Capacity!$S$3:$T$258,MATCH(MOD(INDEX(Capacity!$V$3:$W$258,MATCH(INDEX($J94:$FE94,1,$FJ94),Capacity!$V$3:$V$258,0),2)+HS$9,255),Capacity!$S$3:$S$258,0),2)))</f>
        <v/>
      </c>
      <c r="HT95" t="str">
        <f>IF(HT94="","",IF($FI94="Y",0,INDEX(Capacity!$S$3:$T$258,MATCH(MOD(INDEX(Capacity!$V$3:$W$258,MATCH(INDEX($J94:$FE94,1,$FJ94),Capacity!$V$3:$V$258,0),2)+HT$9,255),Capacity!$S$3:$S$258,0),2)))</f>
        <v/>
      </c>
      <c r="HU95" t="str">
        <f>IF(HU94="","",IF($FI94="Y",0,INDEX(Capacity!$S$3:$T$258,MATCH(MOD(INDEX(Capacity!$V$3:$W$258,MATCH(INDEX($J94:$FE94,1,$FJ94),Capacity!$V$3:$V$258,0),2)+HU$9,255),Capacity!$S$3:$S$258,0),2)))</f>
        <v/>
      </c>
      <c r="HV95" t="str">
        <f>IF(HV94="","",IF($FI94="Y",0,INDEX(Capacity!$S$3:$T$258,MATCH(MOD(INDEX(Capacity!$V$3:$W$258,MATCH(INDEX($J94:$FE94,1,$FJ94),Capacity!$V$3:$V$258,0),2)+HV$9,255),Capacity!$S$3:$S$258,0),2)))</f>
        <v/>
      </c>
      <c r="HW95" t="str">
        <f>IF(HW94="","",IF($FI94="Y",0,INDEX(Capacity!$S$3:$T$258,MATCH(MOD(INDEX(Capacity!$V$3:$W$258,MATCH(INDEX($J94:$FE94,1,$FJ94),Capacity!$V$3:$V$258,0),2)+HW$9,255),Capacity!$S$3:$S$258,0),2)))</f>
        <v/>
      </c>
      <c r="HX95" t="str">
        <f>IF(HX94="","",IF($FI94="Y",0,INDEX(Capacity!$S$3:$T$258,MATCH(MOD(INDEX(Capacity!$V$3:$W$258,MATCH(INDEX($J94:$FE94,1,$FJ94),Capacity!$V$3:$V$258,0),2)+HX$9,255),Capacity!$S$3:$S$258,0),2)))</f>
        <v/>
      </c>
      <c r="HY95" t="str">
        <f>IF(HY94="","",IF($FI94="Y",0,INDEX(Capacity!$S$3:$T$258,MATCH(MOD(INDEX(Capacity!$V$3:$W$258,MATCH(INDEX($J94:$FE94,1,$FJ94),Capacity!$V$3:$V$258,0),2)+HY$9,255),Capacity!$S$3:$S$258,0),2)))</f>
        <v/>
      </c>
      <c r="HZ95" t="str">
        <f>IF(HZ94="","",IF($FI94="Y",0,INDEX(Capacity!$S$3:$T$258,MATCH(MOD(INDEX(Capacity!$V$3:$W$258,MATCH(INDEX($J94:$FE94,1,$FJ94),Capacity!$V$3:$V$258,0),2)+HZ$9,255),Capacity!$S$3:$S$258,0),2)))</f>
        <v/>
      </c>
      <c r="IA95" t="str">
        <f>IF(IA94="","",IF($FI94="Y",0,INDEX(Capacity!$S$3:$T$258,MATCH(MOD(INDEX(Capacity!$V$3:$W$258,MATCH(INDEX($J94:$FE94,1,$FJ94),Capacity!$V$3:$V$258,0),2)+IA$9,255),Capacity!$S$3:$S$258,0),2)))</f>
        <v/>
      </c>
      <c r="IB95" t="str">
        <f>IF(IB94="","",IF($FI94="Y",0,INDEX(Capacity!$S$3:$T$258,MATCH(MOD(INDEX(Capacity!$V$3:$W$258,MATCH(INDEX($J94:$FE94,1,$FJ94),Capacity!$V$3:$V$258,0),2)+IB$9,255),Capacity!$S$3:$S$258,0),2)))</f>
        <v/>
      </c>
      <c r="IC95" t="str">
        <f>IF(IC94="","",IF($FI94="Y",0,INDEX(Capacity!$S$3:$T$258,MATCH(MOD(INDEX(Capacity!$V$3:$W$258,MATCH(INDEX($J94:$FE94,1,$FJ94),Capacity!$V$3:$V$258,0),2)+IC$9,255),Capacity!$S$3:$S$258,0),2)))</f>
        <v/>
      </c>
      <c r="ID95" t="str">
        <f>IF(ID94="","",IF($FI94="Y",0,INDEX(Capacity!$S$3:$T$258,MATCH(MOD(INDEX(Capacity!$V$3:$W$258,MATCH(INDEX($J94:$FE94,1,$FJ94),Capacity!$V$3:$V$258,0),2)+ID$9,255),Capacity!$S$3:$S$258,0),2)))</f>
        <v/>
      </c>
      <c r="IE95" t="str">
        <f>IF(IE94="","",IF($FI94="Y",0,INDEX(Capacity!$S$3:$T$258,MATCH(MOD(INDEX(Capacity!$V$3:$W$258,MATCH(INDEX($J94:$FE94,1,$FJ94),Capacity!$V$3:$V$258,0),2)+IE$9,255),Capacity!$S$3:$S$258,0),2)))</f>
        <v/>
      </c>
      <c r="IF95" t="str">
        <f>IF(IF94="","",IF($FI94="Y",0,INDEX(Capacity!$S$3:$T$258,MATCH(MOD(INDEX(Capacity!$V$3:$W$258,MATCH(INDEX($J94:$FE94,1,$FJ94),Capacity!$V$3:$V$258,0),2)+IF$9,255),Capacity!$S$3:$S$258,0),2)))</f>
        <v/>
      </c>
      <c r="IG95" t="str">
        <f>IF(IG94="","",IF($FI94="Y",0,INDEX(Capacity!$S$3:$T$258,MATCH(MOD(INDEX(Capacity!$V$3:$W$258,MATCH(INDEX($J94:$FE94,1,$FJ94),Capacity!$V$3:$V$258,0),2)+IG$9,255),Capacity!$S$3:$S$258,0),2)))</f>
        <v/>
      </c>
      <c r="IH95" t="str">
        <f>IF(IH94="","",IF($FI94="Y",0,INDEX(Capacity!$S$3:$T$258,MATCH(MOD(INDEX(Capacity!$V$3:$W$258,MATCH(INDEX($J94:$FE94,1,$FJ94),Capacity!$V$3:$V$258,0),2)+IH$9,255),Capacity!$S$3:$S$258,0),2)))</f>
        <v/>
      </c>
      <c r="II95" t="str">
        <f>IF(II94="","",IF($FI94="Y",0,INDEX(Capacity!$S$3:$T$258,MATCH(MOD(INDEX(Capacity!$V$3:$W$258,MATCH(INDEX($J94:$FE94,1,$FJ94),Capacity!$V$3:$V$258,0),2)+II$9,255),Capacity!$S$3:$S$258,0),2)))</f>
        <v/>
      </c>
      <c r="IJ95" t="str">
        <f>IF(IJ94="","",IF($FI94="Y",0,INDEX(Capacity!$S$3:$T$258,MATCH(MOD(INDEX(Capacity!$V$3:$W$258,MATCH(INDEX($J94:$FE94,1,$FJ94),Capacity!$V$3:$V$258,0),2)+IJ$9,255),Capacity!$S$3:$S$258,0),2)))</f>
        <v/>
      </c>
      <c r="IK95" t="str">
        <f>IF(IK94="","",IF($FI94="Y",0,INDEX(Capacity!$S$3:$T$258,MATCH(MOD(INDEX(Capacity!$V$3:$W$258,MATCH(INDEX($J94:$FE94,1,$FJ94),Capacity!$V$3:$V$258,0),2)+IK$9,255),Capacity!$S$3:$S$258,0),2)))</f>
        <v/>
      </c>
      <c r="IL95" t="str">
        <f>IF(IL94="","",IF($FI94="Y",0,INDEX(Capacity!$S$3:$T$258,MATCH(MOD(INDEX(Capacity!$V$3:$W$258,MATCH(INDEX($J94:$FE94,1,$FJ94),Capacity!$V$3:$V$258,0),2)+IL$9,255),Capacity!$S$3:$S$258,0),2)))</f>
        <v/>
      </c>
      <c r="IM95" t="str">
        <f>IF(IM94="","",IF($FI94="Y",0,INDEX(Capacity!$S$3:$T$258,MATCH(MOD(INDEX(Capacity!$V$3:$W$258,MATCH(INDEX($J94:$FE94,1,$FJ94),Capacity!$V$3:$V$258,0),2)+IM$9,255),Capacity!$S$3:$S$258,0),2)))</f>
        <v/>
      </c>
      <c r="IN95" t="str">
        <f>IF(IN94="","",IF($FI94="Y",0,INDEX(Capacity!$S$3:$T$258,MATCH(MOD(INDEX(Capacity!$V$3:$W$258,MATCH(INDEX($J94:$FE94,1,$FJ94),Capacity!$V$3:$V$258,0),2)+IN$9,255),Capacity!$S$3:$S$258,0),2)))</f>
        <v/>
      </c>
      <c r="IO95" t="str">
        <f>IF(IO94="","",IF($FI94="Y",0,INDEX(Capacity!$S$3:$T$258,MATCH(MOD(INDEX(Capacity!$V$3:$W$258,MATCH(INDEX($J94:$FE94,1,$FJ94),Capacity!$V$3:$V$258,0),2)+IO$9,255),Capacity!$S$3:$S$258,0),2)))</f>
        <v/>
      </c>
      <c r="IP95" t="str">
        <f>IF(IP94="","",IF($FI94="Y",0,INDEX(Capacity!$S$3:$T$258,MATCH(MOD(INDEX(Capacity!$V$3:$W$258,MATCH(INDEX($J94:$FE94,1,$FJ94),Capacity!$V$3:$V$258,0),2)+IP$9,255),Capacity!$S$3:$S$258,0),2)))</f>
        <v/>
      </c>
      <c r="IQ95" t="str">
        <f>IF(IQ94="","",IF($FI94="Y",0,INDEX(Capacity!$S$3:$T$258,MATCH(MOD(INDEX(Capacity!$V$3:$W$258,MATCH(INDEX($J94:$FE94,1,$FJ94),Capacity!$V$3:$V$258,0),2)+IQ$9,255),Capacity!$S$3:$S$258,0),2)))</f>
        <v/>
      </c>
      <c r="IR95" t="str">
        <f>IF(IR94="","",IF($FI94="Y",0,INDEX(Capacity!$S$3:$T$258,MATCH(MOD(INDEX(Capacity!$V$3:$W$258,MATCH(INDEX($J94:$FE94,1,$FJ94),Capacity!$V$3:$V$258,0),2)+IR$9,255),Capacity!$S$3:$S$258,0),2)))</f>
        <v/>
      </c>
      <c r="IS95" t="str">
        <f>IF(IS94="","",IF($FI94="Y",0,INDEX(Capacity!$S$3:$T$258,MATCH(MOD(INDEX(Capacity!$V$3:$W$258,MATCH(INDEX($J94:$FE94,1,$FJ94),Capacity!$V$3:$V$258,0),2)+IS$9,255),Capacity!$S$3:$S$258,0),2)))</f>
        <v/>
      </c>
      <c r="IT95" t="str">
        <f>IF(IT94="","",IF($FI94="Y",0,INDEX(Capacity!$S$3:$T$258,MATCH(MOD(INDEX(Capacity!$V$3:$W$258,MATCH(INDEX($J94:$FE94,1,$FJ94),Capacity!$V$3:$V$258,0),2)+IT$9,255),Capacity!$S$3:$S$258,0),2)))</f>
        <v/>
      </c>
      <c r="IU95" t="str">
        <f>IF(IU94="","",IF($FI94="Y",0,INDEX(Capacity!$S$3:$T$258,MATCH(MOD(INDEX(Capacity!$V$3:$W$258,MATCH(INDEX($J94:$FE94,1,$FJ94),Capacity!$V$3:$V$258,0),2)+IU$9,255),Capacity!$S$3:$S$258,0),2)))</f>
        <v/>
      </c>
      <c r="IV95" t="str">
        <f>IF(IV94="","",IF($FI94="Y",0,INDEX(Capacity!$S$3:$T$258,MATCH(MOD(INDEX(Capacity!$V$3:$W$258,MATCH(INDEX($J94:$FE94,1,$FJ94),Capacity!$V$3:$V$258,0),2)+IV$9,255),Capacity!$S$3:$S$258,0),2)))</f>
        <v/>
      </c>
      <c r="IW95" t="str">
        <f>IF(IW94="","",IF($FI94="Y",0,INDEX(Capacity!$S$3:$T$258,MATCH(MOD(INDEX(Capacity!$V$3:$W$258,MATCH(INDEX($J94:$FE94,1,$FJ94),Capacity!$V$3:$V$258,0),2)+IW$9,255),Capacity!$S$3:$S$258,0),2)))</f>
        <v/>
      </c>
      <c r="IX95" t="str">
        <f>IF(IX94="","",IF($FI94="Y",0,INDEX(Capacity!$S$3:$T$258,MATCH(MOD(INDEX(Capacity!$V$3:$W$258,MATCH(INDEX($J94:$FE94,1,$FJ94),Capacity!$V$3:$V$258,0),2)+IX$9,255),Capacity!$S$3:$S$258,0),2)))</f>
        <v/>
      </c>
      <c r="IY95" t="str">
        <f>IF(IY94="","",IF($FI94="Y",0,INDEX(Capacity!$S$3:$T$258,MATCH(MOD(INDEX(Capacity!$V$3:$W$258,MATCH(INDEX($J94:$FE94,1,$FJ94),Capacity!$V$3:$V$258,0),2)+IY$9,255),Capacity!$S$3:$S$258,0),2)))</f>
        <v/>
      </c>
      <c r="IZ95" t="str">
        <f>IF(IZ94="","",IF($FI94="Y",0,INDEX(Capacity!$S$3:$T$258,MATCH(MOD(INDEX(Capacity!$V$3:$W$258,MATCH(INDEX($J94:$FE94,1,$FJ94),Capacity!$V$3:$V$258,0),2)+IZ$9,255),Capacity!$S$3:$S$258,0),2)))</f>
        <v/>
      </c>
      <c r="JA95" t="str">
        <f>IF(JA94="","",IF($FI94="Y",0,INDEX(Capacity!$S$3:$T$258,MATCH(MOD(INDEX(Capacity!$V$3:$W$258,MATCH(INDEX($J94:$FE94,1,$FJ94),Capacity!$V$3:$V$258,0),2)+JA$9,255),Capacity!$S$3:$S$258,0),2)))</f>
        <v/>
      </c>
      <c r="JB95" t="str">
        <f>IF(JB94="","",IF($FI94="Y",0,INDEX(Capacity!$S$3:$T$258,MATCH(MOD(INDEX(Capacity!$V$3:$W$258,MATCH(INDEX($J94:$FE94,1,$FJ94),Capacity!$V$3:$V$258,0),2)+JB$9,255),Capacity!$S$3:$S$258,0),2)))</f>
        <v/>
      </c>
      <c r="JC95" t="str">
        <f>IF(JC94="","",IF($FI94="Y",0,INDEX(Capacity!$S$3:$T$258,MATCH(MOD(INDEX(Capacity!$V$3:$W$258,MATCH(INDEX($J94:$FE94,1,$FJ94),Capacity!$V$3:$V$258,0),2)+JC$9,255),Capacity!$S$3:$S$258,0),2)))</f>
        <v/>
      </c>
      <c r="JD95" t="str">
        <f>IF(JD94="","",IF($FI94="Y",0,INDEX(Capacity!$S$3:$T$258,MATCH(MOD(INDEX(Capacity!$V$3:$W$258,MATCH(INDEX($J94:$FE94,1,$FJ94),Capacity!$V$3:$V$258,0),2)+JD$9,255),Capacity!$S$3:$S$258,0),2)))</f>
        <v/>
      </c>
      <c r="JE95" t="str">
        <f>IF(JE94="","",IF($FI94="Y",0,INDEX(Capacity!$S$3:$T$258,MATCH(MOD(INDEX(Capacity!$V$3:$W$258,MATCH(INDEX($J94:$FE94,1,$FJ94),Capacity!$V$3:$V$258,0),2)+JE$9,255),Capacity!$S$3:$S$258,0),2)))</f>
        <v/>
      </c>
      <c r="JF95" t="str">
        <f>IF(JF94="","",IF($FI94="Y",0,INDEX(Capacity!$S$3:$T$258,MATCH(MOD(INDEX(Capacity!$V$3:$W$258,MATCH(INDEX($J94:$FE94,1,$FJ94),Capacity!$V$3:$V$258,0),2)+JF$9,255),Capacity!$S$3:$S$258,0),2)))</f>
        <v/>
      </c>
      <c r="JG95" t="str">
        <f>IF(JG94="","",IF($FI94="Y",0,INDEX(Capacity!$S$3:$T$258,MATCH(MOD(INDEX(Capacity!$V$3:$W$258,MATCH(INDEX($J94:$FE94,1,$FJ94),Capacity!$V$3:$V$258,0),2)+JG$9,255),Capacity!$S$3:$S$258,0),2)))</f>
        <v/>
      </c>
      <c r="JH95" t="str">
        <f>IF(JH94="","",IF($FI94="Y",0,INDEX(Capacity!$S$3:$T$258,MATCH(MOD(INDEX(Capacity!$V$3:$W$258,MATCH(INDEX($J94:$FE94,1,$FJ94),Capacity!$V$3:$V$258,0),2)+JH$9,255),Capacity!$S$3:$S$258,0),2)))</f>
        <v/>
      </c>
      <c r="JI95" t="str">
        <f>IF(JI94="","",IF($FI94="Y",0,INDEX(Capacity!$S$3:$T$258,MATCH(MOD(INDEX(Capacity!$V$3:$W$258,MATCH(INDEX($J94:$FE94,1,$FJ94),Capacity!$V$3:$V$258,0),2)+JI$9,255),Capacity!$S$3:$S$258,0),2)))</f>
        <v/>
      </c>
      <c r="JJ95" t="str">
        <f>IF(JJ94="","",IF($FI94="Y",0,INDEX(Capacity!$S$3:$T$258,MATCH(MOD(INDEX(Capacity!$V$3:$W$258,MATCH(INDEX($J94:$FE94,1,$FJ94),Capacity!$V$3:$V$258,0),2)+JJ$9,255),Capacity!$S$3:$S$258,0),2)))</f>
        <v/>
      </c>
      <c r="JK95" t="str">
        <f>IF(JK94="","",IF($FI94="Y",0,INDEX(Capacity!$S$3:$T$258,MATCH(MOD(INDEX(Capacity!$V$3:$W$258,MATCH(INDEX($J94:$FE94,1,$FJ94),Capacity!$V$3:$V$258,0),2)+JK$9,255),Capacity!$S$3:$S$258,0),2)))</f>
        <v/>
      </c>
      <c r="JL95" t="str">
        <f>IF(JL94="","",IF($FI94="Y",0,INDEX(Capacity!$S$3:$T$258,MATCH(MOD(INDEX(Capacity!$V$3:$W$258,MATCH(INDEX($J94:$FE94,1,$FJ94),Capacity!$V$3:$V$258,0),2)+JL$9,255),Capacity!$S$3:$S$258,0),2)))</f>
        <v/>
      </c>
      <c r="JM95" t="str">
        <f>IF(JM94="","",IF($FI94="Y",0,INDEX(Capacity!$S$3:$T$258,MATCH(MOD(INDEX(Capacity!$V$3:$W$258,MATCH(INDEX($J94:$FE94,1,$FJ94),Capacity!$V$3:$V$258,0),2)+JM$9,255),Capacity!$S$3:$S$258,0),2)))</f>
        <v/>
      </c>
      <c r="JN95" t="str">
        <f>IF(JN94="","",IF($FI94="Y",0,INDEX(Capacity!$S$3:$T$258,MATCH(MOD(INDEX(Capacity!$V$3:$W$258,MATCH(INDEX($J94:$FE94,1,$FJ94),Capacity!$V$3:$V$258,0),2)+JN$9,255),Capacity!$S$3:$S$258,0),2)))</f>
        <v/>
      </c>
      <c r="JO95" t="str">
        <f>IF(JO94="","",IF($FI94="Y",0,INDEX(Capacity!$S$3:$T$258,MATCH(MOD(INDEX(Capacity!$V$3:$W$258,MATCH(INDEX($J94:$FE94,1,$FJ94),Capacity!$V$3:$V$258,0),2)+JO$9,255),Capacity!$S$3:$S$258,0),2)))</f>
        <v/>
      </c>
      <c r="JP95" t="str">
        <f>IF(JP94="","",IF($FI94="Y",0,INDEX(Capacity!$S$3:$T$258,MATCH(MOD(INDEX(Capacity!$V$3:$W$258,MATCH(INDEX($J94:$FE94,1,$FJ94),Capacity!$V$3:$V$258,0),2)+JP$9,255),Capacity!$S$3:$S$258,0),2)))</f>
        <v/>
      </c>
      <c r="JQ95" t="str">
        <f>IF(JQ94="","",IF($FI94="Y",0,INDEX(Capacity!$S$3:$T$258,MATCH(MOD(INDEX(Capacity!$V$3:$W$258,MATCH(INDEX($J94:$FE94,1,$FJ94),Capacity!$V$3:$V$258,0),2)+JQ$9,255),Capacity!$S$3:$S$258,0),2)))</f>
        <v/>
      </c>
      <c r="JR95" t="str">
        <f>IF(JR94="","",IF($FI94="Y",0,INDEX(Capacity!$S$3:$T$258,MATCH(MOD(INDEX(Capacity!$V$3:$W$258,MATCH(INDEX($J94:$FE94,1,$FJ94),Capacity!$V$3:$V$258,0),2)+JR$9,255),Capacity!$S$3:$S$258,0),2)))</f>
        <v/>
      </c>
      <c r="JS95" t="str">
        <f>IF(JS94="","",IF($FI94="Y",0,INDEX(Capacity!$S$3:$T$258,MATCH(MOD(INDEX(Capacity!$V$3:$W$258,MATCH(INDEX($J94:$FE94,1,$FJ94),Capacity!$V$3:$V$258,0),2)+JS$9,255),Capacity!$S$3:$S$258,0),2)))</f>
        <v/>
      </c>
      <c r="JT95" t="str">
        <f>IF(JT94="","",IF($FI94="Y",0,INDEX(Capacity!$S$3:$T$258,MATCH(MOD(INDEX(Capacity!$V$3:$W$258,MATCH(INDEX($J94:$FE94,1,$FJ94),Capacity!$V$3:$V$258,0),2)+JT$9,255),Capacity!$S$3:$S$258,0),2)))</f>
        <v/>
      </c>
      <c r="JU95" t="str">
        <f>IF(JU94="","",IF($FI94="Y",0,INDEX(Capacity!$S$3:$T$258,MATCH(MOD(INDEX(Capacity!$V$3:$W$258,MATCH(INDEX($J94:$FE94,1,$FJ94),Capacity!$V$3:$V$258,0),2)+JU$9,255),Capacity!$S$3:$S$258,0),2)))</f>
        <v/>
      </c>
      <c r="JV95" t="str">
        <f>IF(JV94="","",IF($FI94="Y",0,INDEX(Capacity!$S$3:$T$258,MATCH(MOD(INDEX(Capacity!$V$3:$W$258,MATCH(INDEX($J94:$FE94,1,$FJ94),Capacity!$V$3:$V$258,0),2)+JV$9,255),Capacity!$S$3:$S$258,0),2)))</f>
        <v/>
      </c>
      <c r="JW95" t="str">
        <f>IF(JW94="","",IF($FI94="Y",0,INDEX(Capacity!$S$3:$T$258,MATCH(MOD(INDEX(Capacity!$V$3:$W$258,MATCH(INDEX($J94:$FE94,1,$FJ94),Capacity!$V$3:$V$258,0),2)+JW$9,255),Capacity!$S$3:$S$258,0),2)))</f>
        <v/>
      </c>
      <c r="JX95" t="str">
        <f>IF(JX94="","",IF($FI94="Y",0,INDEX(Capacity!$S$3:$T$258,MATCH(MOD(INDEX(Capacity!$V$3:$W$258,MATCH(INDEX($J94:$FE94,1,$FJ94),Capacity!$V$3:$V$258,0),2)+JX$9,255),Capacity!$S$3:$S$258,0),2)))</f>
        <v/>
      </c>
      <c r="JY95" t="str">
        <f>IF(JY94="","",IF($FI94="Y",0,INDEX(Capacity!$S$3:$T$258,MATCH(MOD(INDEX(Capacity!$V$3:$W$258,MATCH(INDEX($J94:$FE94,1,$FJ94),Capacity!$V$3:$V$258,0),2)+JY$9,255),Capacity!$S$3:$S$258,0),2)))</f>
        <v/>
      </c>
      <c r="JZ95" t="str">
        <f>IF(JZ94="","",IF($FI94="Y",0,INDEX(Capacity!$S$3:$T$258,MATCH(MOD(INDEX(Capacity!$V$3:$W$258,MATCH(INDEX($J94:$FE94,1,$FJ94),Capacity!$V$3:$V$258,0),2)+JZ$9,255),Capacity!$S$3:$S$258,0),2)))</f>
        <v/>
      </c>
      <c r="KA95" t="str">
        <f>IF(KA94="","",IF($FI94="Y",0,INDEX(Capacity!$S$3:$T$258,MATCH(MOD(INDEX(Capacity!$V$3:$W$258,MATCH(INDEX($J94:$FE94,1,$FJ94),Capacity!$V$3:$V$258,0),2)+KA$9,255),Capacity!$S$3:$S$258,0),2)))</f>
        <v/>
      </c>
      <c r="KB95" t="str">
        <f>IF(KB94="","",IF($FI94="Y",0,INDEX(Capacity!$S$3:$T$258,MATCH(MOD(INDEX(Capacity!$V$3:$W$258,MATCH(INDEX($J94:$FE94,1,$FJ94),Capacity!$V$3:$V$258,0),2)+KB$9,255),Capacity!$S$3:$S$258,0),2)))</f>
        <v/>
      </c>
      <c r="KC95" t="str">
        <f>IF(KC94="","",IF($FI94="Y",0,INDEX(Capacity!$S$3:$T$258,MATCH(MOD(INDEX(Capacity!$V$3:$W$258,MATCH(INDEX($J94:$FE94,1,$FJ94),Capacity!$V$3:$V$258,0),2)+KC$9,255),Capacity!$S$3:$S$258,0),2)))</f>
        <v/>
      </c>
      <c r="KD95" t="str">
        <f>IF(KD94="","",IF($FI94="Y",0,INDEX(Capacity!$S$3:$T$258,MATCH(MOD(INDEX(Capacity!$V$3:$W$258,MATCH(INDEX($J94:$FE94,1,$FJ94),Capacity!$V$3:$V$258,0),2)+KD$9,255),Capacity!$S$3:$S$258,0),2)))</f>
        <v/>
      </c>
      <c r="KE95" t="str">
        <f>IF(KE94="","",IF($FI94="Y",0,INDEX(Capacity!$S$3:$T$258,MATCH(MOD(INDEX(Capacity!$V$3:$W$258,MATCH(INDEX($J94:$FE94,1,$FJ94),Capacity!$V$3:$V$258,0),2)+KE$9,255),Capacity!$S$3:$S$258,0),2)))</f>
        <v/>
      </c>
      <c r="KF95" t="str">
        <f>IF(KF94="","",IF($FI94="Y",0,INDEX(Capacity!$S$3:$T$258,MATCH(MOD(INDEX(Capacity!$V$3:$W$258,MATCH(INDEX($J94:$FE94,1,$FJ94),Capacity!$V$3:$V$258,0),2)+KF$9,255),Capacity!$S$3:$S$258,0),2)))</f>
        <v/>
      </c>
      <c r="KG95" t="str">
        <f>IF(KG94="","",IF($FI94="Y",0,INDEX(Capacity!$S$3:$T$258,MATCH(MOD(INDEX(Capacity!$V$3:$W$258,MATCH(INDEX($J94:$FE94,1,$FJ94),Capacity!$V$3:$V$258,0),2)+KG$9,255),Capacity!$S$3:$S$258,0),2)))</f>
        <v/>
      </c>
      <c r="KH95" t="str">
        <f>IF(KH94="","",IF($FI94="Y",0,INDEX(Capacity!$S$3:$T$258,MATCH(MOD(INDEX(Capacity!$V$3:$W$258,MATCH(INDEX($J94:$FE94,1,$FJ94),Capacity!$V$3:$V$258,0),2)+KH$9,255),Capacity!$S$3:$S$258,0),2)))</f>
        <v/>
      </c>
      <c r="KI95" t="str">
        <f>IF(KI94="","",IF($FI94="Y",0,INDEX(Capacity!$S$3:$T$258,MATCH(MOD(INDEX(Capacity!$V$3:$W$258,MATCH(INDEX($J94:$FE94,1,$FJ94),Capacity!$V$3:$V$258,0),2)+KI$9,255),Capacity!$S$3:$S$258,0),2)))</f>
        <v/>
      </c>
      <c r="KJ95" t="str">
        <f>IF(KJ94="","",IF($FI94="Y",0,INDEX(Capacity!$S$3:$T$258,MATCH(MOD(INDEX(Capacity!$V$3:$W$258,MATCH(INDEX($J94:$FE94,1,$FJ94),Capacity!$V$3:$V$258,0),2)+KJ$9,255),Capacity!$S$3:$S$258,0),2)))</f>
        <v/>
      </c>
      <c r="KK95" t="str">
        <f>IF(KK94="","",IF($FI94="Y",0,INDEX(Capacity!$S$3:$T$258,MATCH(MOD(INDEX(Capacity!$V$3:$W$258,MATCH(INDEX($J94:$FE94,1,$FJ94),Capacity!$V$3:$V$258,0),2)+KK$9,255),Capacity!$S$3:$S$258,0),2)))</f>
        <v/>
      </c>
      <c r="KL95" t="str">
        <f>IF(KL94="","",IF($FI94="Y",0,INDEX(Capacity!$S$3:$T$258,MATCH(MOD(INDEX(Capacity!$V$3:$W$258,MATCH(INDEX($J94:$FE94,1,$FJ94),Capacity!$V$3:$V$258,0),2)+KL$9,255),Capacity!$S$3:$S$258,0),2)))</f>
        <v/>
      </c>
      <c r="KM95" t="str">
        <f>IF(KM94="","",IF($FI94="Y",0,INDEX(Capacity!$S$3:$T$258,MATCH(MOD(INDEX(Capacity!$V$3:$W$258,MATCH(INDEX($J94:$FE94,1,$FJ94),Capacity!$V$3:$V$258,0),2)+KM$9,255),Capacity!$S$3:$S$258,0),2)))</f>
        <v/>
      </c>
      <c r="KN95" t="str">
        <f>IF(KN94="","",IF($FI94="Y",0,INDEX(Capacity!$S$3:$T$258,MATCH(MOD(INDEX(Capacity!$V$3:$W$258,MATCH(INDEX($J94:$FE94,1,$FJ94),Capacity!$V$3:$V$258,0),2)+KN$9,255),Capacity!$S$3:$S$258,0),2)))</f>
        <v/>
      </c>
      <c r="KO95" t="str">
        <f>IF(KO94="","",IF($FI94="Y",0,INDEX(Capacity!$S$3:$T$258,MATCH(MOD(INDEX(Capacity!$V$3:$W$258,MATCH(INDEX($J94:$FE94,1,$FJ94),Capacity!$V$3:$V$258,0),2)+KO$9,255),Capacity!$S$3:$S$258,0),2)))</f>
        <v/>
      </c>
      <c r="KP95" t="str">
        <f>IF(KP94="","",IF($FI94="Y",0,INDEX(Capacity!$S$3:$T$258,MATCH(MOD(INDEX(Capacity!$V$3:$W$258,MATCH(INDEX($J94:$FE94,1,$FJ94),Capacity!$V$3:$V$258,0),2)+KP$9,255),Capacity!$S$3:$S$258,0),2)))</f>
        <v/>
      </c>
      <c r="KQ95" t="str">
        <f>IF(KQ94="","",IF($FI94="Y",0,INDEX(Capacity!$S$3:$T$258,MATCH(MOD(INDEX(Capacity!$V$3:$W$258,MATCH(INDEX($J94:$FE94,1,$FJ94),Capacity!$V$3:$V$258,0),2)+KQ$9,255),Capacity!$S$3:$S$258,0),2)))</f>
        <v/>
      </c>
      <c r="KR95" t="str">
        <f>IF(KR94="","",IF($FI94="Y",0,INDEX(Capacity!$S$3:$T$258,MATCH(MOD(INDEX(Capacity!$V$3:$W$258,MATCH(INDEX($J94:$FE94,1,$FJ94),Capacity!$V$3:$V$258,0),2)+KR$9,255),Capacity!$S$3:$S$258,0),2)))</f>
        <v/>
      </c>
      <c r="KS95" t="str">
        <f>IF(KS94="","",IF($FI94="Y",0,INDEX(Capacity!$S$3:$T$258,MATCH(MOD(INDEX(Capacity!$V$3:$W$258,MATCH(INDEX($J94:$FE94,1,$FJ94),Capacity!$V$3:$V$258,0),2)+KS$9,255),Capacity!$S$3:$S$258,0),2)))</f>
        <v/>
      </c>
      <c r="KT95" t="str">
        <f>IF(KT94="","",IF($FI94="Y",0,INDEX(Capacity!$S$3:$T$258,MATCH(MOD(INDEX(Capacity!$V$3:$W$258,MATCH(INDEX($J94:$FE94,1,$FJ94),Capacity!$V$3:$V$258,0),2)+KT$9,255),Capacity!$S$3:$S$258,0),2)))</f>
        <v/>
      </c>
      <c r="KU95" t="str">
        <f>IF(KU94="","",IF($FI94="Y",0,INDEX(Capacity!$S$3:$T$258,MATCH(MOD(INDEX(Capacity!$V$3:$W$258,MATCH(INDEX($J94:$FE94,1,$FJ94),Capacity!$V$3:$V$258,0),2)+KU$9,255),Capacity!$S$3:$S$258,0),2)))</f>
        <v/>
      </c>
      <c r="KV95" t="str">
        <f>IF(KV94="","",IF($FI94="Y",0,INDEX(Capacity!$S$3:$T$258,MATCH(MOD(INDEX(Capacity!$V$3:$W$258,MATCH(INDEX($J94:$FE94,1,$FJ94),Capacity!$V$3:$V$258,0),2)+KV$9,255),Capacity!$S$3:$S$258,0),2)))</f>
        <v/>
      </c>
      <c r="KW95" t="str">
        <f>IF(KW94="","",IF($FI94="Y",0,INDEX(Capacity!$S$3:$T$258,MATCH(MOD(INDEX(Capacity!$V$3:$W$258,MATCH(INDEX($J94:$FE94,1,$FJ94),Capacity!$V$3:$V$258,0),2)+KW$9,255),Capacity!$S$3:$S$258,0),2)))</f>
        <v/>
      </c>
      <c r="KX95" t="str">
        <f>IF(KX94="","",IF($FI94="Y",0,INDEX(Capacity!$S$3:$T$258,MATCH(MOD(INDEX(Capacity!$V$3:$W$258,MATCH(INDEX($J94:$FE94,1,$FJ94),Capacity!$V$3:$V$258,0),2)+KX$9,255),Capacity!$S$3:$S$258,0),2)))</f>
        <v/>
      </c>
      <c r="KY95" t="str">
        <f>IF(KY94="","",IF($FI94="Y",0,INDEX(Capacity!$S$3:$T$258,MATCH(MOD(INDEX(Capacity!$V$3:$W$258,MATCH(INDEX($J94:$FE94,1,$FJ94),Capacity!$V$3:$V$258,0),2)+KY$9,255),Capacity!$S$3:$S$258,0),2)))</f>
        <v/>
      </c>
      <c r="KZ95" t="str">
        <f>IF(KZ94="","",IF($FI94="Y",0,INDEX(Capacity!$S$3:$T$258,MATCH(MOD(INDEX(Capacity!$V$3:$W$258,MATCH(INDEX($J94:$FE94,1,$FJ94),Capacity!$V$3:$V$258,0),2)+KZ$9,255),Capacity!$S$3:$S$258,0),2)))</f>
        <v/>
      </c>
      <c r="LA95" t="str">
        <f>IF(LA94="","",IF($FI94="Y",0,INDEX(Capacity!$S$3:$T$258,MATCH(MOD(INDEX(Capacity!$V$3:$W$258,MATCH(INDEX($J94:$FE94,1,$FJ94),Capacity!$V$3:$V$258,0),2)+LA$9,255),Capacity!$S$3:$S$258,0),2)))</f>
        <v/>
      </c>
      <c r="LB95" t="str">
        <f>IF(LB94="","",IF($FI94="Y",0,INDEX(Capacity!$S$3:$T$258,MATCH(MOD(INDEX(Capacity!$V$3:$W$258,MATCH(INDEX($J94:$FE94,1,$FJ94),Capacity!$V$3:$V$258,0),2)+LB$9,255),Capacity!$S$3:$S$258,0),2)))</f>
        <v/>
      </c>
      <c r="LC95" t="str">
        <f>IF(LC94="","",IF($FI94="Y",0,INDEX(Capacity!$S$3:$T$258,MATCH(MOD(INDEX(Capacity!$V$3:$W$258,MATCH(INDEX($J94:$FE94,1,$FJ94),Capacity!$V$3:$V$258,0),2)+LC$9,255),Capacity!$S$3:$S$258,0),2)))</f>
        <v/>
      </c>
      <c r="LD95" t="str">
        <f>IF(LD94="","",IF($FI94="Y",0,INDEX(Capacity!$S$3:$T$258,MATCH(MOD(INDEX(Capacity!$V$3:$W$258,MATCH(INDEX($J94:$FE94,1,$FJ94),Capacity!$V$3:$V$258,0),2)+LD$9,255),Capacity!$S$3:$S$258,0),2)))</f>
        <v/>
      </c>
      <c r="LE95" t="str">
        <f>IF(LE94="","",IF($FI94="Y",0,INDEX(Capacity!$S$3:$T$258,MATCH(MOD(INDEX(Capacity!$V$3:$W$258,MATCH(INDEX($J94:$FE94,1,$FJ94),Capacity!$V$3:$V$258,0),2)+LE$9,255),Capacity!$S$3:$S$258,0),2)))</f>
        <v/>
      </c>
      <c r="LF95" t="str">
        <f>IF(LF94="","",IF($FI94="Y",0,INDEX(Capacity!$S$3:$T$258,MATCH(MOD(INDEX(Capacity!$V$3:$W$258,MATCH(INDEX($J94:$FE94,1,$FJ94),Capacity!$V$3:$V$258,0),2)+LF$9,255),Capacity!$S$3:$S$258,0),2)))</f>
        <v/>
      </c>
      <c r="LG95" t="str">
        <f>IF(LG94="","",IF($FI94="Y",0,INDEX(Capacity!$S$3:$T$258,MATCH(MOD(INDEX(Capacity!$V$3:$W$258,MATCH(INDEX($J94:$FE94,1,$FJ94),Capacity!$V$3:$V$258,0),2)+LG$9,255),Capacity!$S$3:$S$258,0),2)))</f>
        <v/>
      </c>
      <c r="LH95" t="str">
        <f>IF(LH94="","",IF($FI94="Y",0,INDEX(Capacity!$S$3:$T$258,MATCH(MOD(INDEX(Capacity!$V$3:$W$258,MATCH(INDEX($J94:$FE94,1,$FJ94),Capacity!$V$3:$V$258,0),2)+LH$9,255),Capacity!$S$3:$S$258,0),2)))</f>
        <v/>
      </c>
    </row>
    <row r="96" spans="9:320" x14ac:dyDescent="0.25">
      <c r="I96" s="7">
        <f t="shared" si="79"/>
        <v>87</v>
      </c>
      <c r="J96" t="str">
        <f t="shared" si="86"/>
        <v/>
      </c>
      <c r="K96" t="str">
        <f t="shared" si="86"/>
        <v/>
      </c>
      <c r="L96" t="str">
        <f t="shared" si="86"/>
        <v/>
      </c>
      <c r="M96" t="str">
        <f t="shared" si="86"/>
        <v/>
      </c>
      <c r="N96" t="str">
        <f t="shared" si="86"/>
        <v/>
      </c>
      <c r="O96" t="str">
        <f t="shared" si="86"/>
        <v/>
      </c>
      <c r="P96" t="str">
        <f t="shared" si="86"/>
        <v/>
      </c>
      <c r="Q96" t="str">
        <f t="shared" si="86"/>
        <v/>
      </c>
      <c r="R96" t="str">
        <f t="shared" si="86"/>
        <v/>
      </c>
      <c r="S96" t="str">
        <f t="shared" si="86"/>
        <v/>
      </c>
      <c r="T96" t="str">
        <f t="shared" si="86"/>
        <v/>
      </c>
      <c r="U96" t="str">
        <f t="shared" si="86"/>
        <v/>
      </c>
      <c r="V96" t="str">
        <f t="shared" si="86"/>
        <v/>
      </c>
      <c r="W96" t="str">
        <f t="shared" si="86"/>
        <v/>
      </c>
      <c r="X96" t="str">
        <f t="shared" si="86"/>
        <v/>
      </c>
      <c r="Y96" t="str">
        <f t="shared" si="85"/>
        <v/>
      </c>
      <c r="Z96" t="str">
        <f t="shared" si="85"/>
        <v/>
      </c>
      <c r="AA96" t="str">
        <f t="shared" si="85"/>
        <v/>
      </c>
      <c r="AB96" t="str">
        <f t="shared" si="85"/>
        <v/>
      </c>
      <c r="AC96" t="str">
        <f t="shared" si="85"/>
        <v/>
      </c>
      <c r="AD96" t="str">
        <f t="shared" si="85"/>
        <v/>
      </c>
      <c r="AE96" t="str">
        <f t="shared" si="85"/>
        <v/>
      </c>
      <c r="AF96" t="str">
        <f t="shared" si="85"/>
        <v/>
      </c>
      <c r="AG96" t="str">
        <f t="shared" si="85"/>
        <v/>
      </c>
      <c r="AH96" t="str">
        <f t="shared" si="85"/>
        <v/>
      </c>
      <c r="AI96" t="str">
        <f t="shared" si="85"/>
        <v/>
      </c>
      <c r="AJ96" t="str">
        <f t="shared" si="85"/>
        <v/>
      </c>
      <c r="AK96" t="str">
        <f t="shared" si="85"/>
        <v/>
      </c>
      <c r="AL96" t="str">
        <f t="shared" si="85"/>
        <v/>
      </c>
      <c r="AM96" t="str">
        <f t="shared" si="85"/>
        <v/>
      </c>
      <c r="AN96" t="str">
        <f t="shared" si="85"/>
        <v/>
      </c>
      <c r="AO96" t="str">
        <f t="shared" si="85"/>
        <v/>
      </c>
      <c r="AP96" t="str">
        <f t="shared" si="88"/>
        <v/>
      </c>
      <c r="AQ96" t="str">
        <f t="shared" si="88"/>
        <v/>
      </c>
      <c r="AR96" t="str">
        <f t="shared" si="88"/>
        <v/>
      </c>
      <c r="AS96" t="str">
        <f t="shared" si="88"/>
        <v/>
      </c>
      <c r="AT96" t="str">
        <f t="shared" si="88"/>
        <v/>
      </c>
      <c r="AU96" t="str">
        <f t="shared" si="88"/>
        <v/>
      </c>
      <c r="AV96" t="str">
        <f t="shared" si="88"/>
        <v/>
      </c>
      <c r="AW96" t="str">
        <f t="shared" si="88"/>
        <v/>
      </c>
      <c r="AX96" t="str">
        <f t="shared" si="88"/>
        <v/>
      </c>
      <c r="AY96" t="str">
        <f t="shared" si="88"/>
        <v/>
      </c>
      <c r="AZ96" t="str">
        <f t="shared" si="88"/>
        <v/>
      </c>
      <c r="BA96" t="str">
        <f t="shared" si="88"/>
        <v/>
      </c>
      <c r="BB96" t="str">
        <f t="shared" si="88"/>
        <v/>
      </c>
      <c r="BC96" t="str">
        <f t="shared" si="88"/>
        <v/>
      </c>
      <c r="BD96" t="str">
        <f t="shared" si="88"/>
        <v/>
      </c>
      <c r="BE96" t="str">
        <f t="shared" si="88"/>
        <v/>
      </c>
      <c r="BF96" t="str">
        <f t="shared" si="92"/>
        <v/>
      </c>
      <c r="BG96" t="str">
        <f t="shared" si="92"/>
        <v/>
      </c>
      <c r="BH96" t="str">
        <f t="shared" si="92"/>
        <v/>
      </c>
      <c r="BI96" t="str">
        <f t="shared" si="92"/>
        <v/>
      </c>
      <c r="BJ96" t="str">
        <f t="shared" si="92"/>
        <v/>
      </c>
      <c r="BK96" t="str">
        <f t="shared" si="92"/>
        <v/>
      </c>
      <c r="BL96" t="str">
        <f t="shared" si="92"/>
        <v/>
      </c>
      <c r="BM96" t="str">
        <f t="shared" si="92"/>
        <v/>
      </c>
      <c r="BN96" t="str">
        <f t="shared" si="92"/>
        <v/>
      </c>
      <c r="BO96" t="str">
        <f t="shared" si="92"/>
        <v/>
      </c>
      <c r="BP96" t="str">
        <f t="shared" si="92"/>
        <v/>
      </c>
      <c r="BQ96" t="str">
        <f t="shared" si="92"/>
        <v/>
      </c>
      <c r="BR96" t="str">
        <f t="shared" si="92"/>
        <v/>
      </c>
      <c r="BS96" t="str">
        <f t="shared" si="92"/>
        <v/>
      </c>
      <c r="BT96" t="str">
        <f t="shared" si="92"/>
        <v/>
      </c>
      <c r="BU96" t="str">
        <f t="shared" si="92"/>
        <v/>
      </c>
      <c r="BV96" t="str">
        <f t="shared" si="90"/>
        <v/>
      </c>
      <c r="BW96" t="str">
        <f t="shared" si="90"/>
        <v/>
      </c>
      <c r="BX96" t="str">
        <f t="shared" si="90"/>
        <v/>
      </c>
      <c r="BY96" t="str">
        <f t="shared" si="90"/>
        <v/>
      </c>
      <c r="BZ96" t="str">
        <f t="shared" si="90"/>
        <v/>
      </c>
      <c r="CA96" t="str">
        <f t="shared" si="90"/>
        <v/>
      </c>
      <c r="CB96" t="str">
        <f t="shared" si="90"/>
        <v/>
      </c>
      <c r="CC96" t="str">
        <f t="shared" si="90"/>
        <v/>
      </c>
      <c r="CD96" t="str">
        <f t="shared" si="90"/>
        <v/>
      </c>
      <c r="CE96" t="str">
        <f t="shared" si="90"/>
        <v/>
      </c>
      <c r="CF96" t="str">
        <f t="shared" si="90"/>
        <v/>
      </c>
      <c r="CG96" t="str">
        <f t="shared" si="90"/>
        <v/>
      </c>
      <c r="CH96" t="str">
        <f t="shared" si="90"/>
        <v/>
      </c>
      <c r="CI96" t="str">
        <f t="shared" si="90"/>
        <v/>
      </c>
      <c r="CJ96" t="str">
        <f t="shared" si="90"/>
        <v/>
      </c>
      <c r="CK96" t="str">
        <f t="shared" si="90"/>
        <v/>
      </c>
      <c r="CL96" t="str">
        <f t="shared" si="94"/>
        <v/>
      </c>
      <c r="CM96" t="str">
        <f t="shared" si="94"/>
        <v/>
      </c>
      <c r="CN96" t="str">
        <f t="shared" si="94"/>
        <v/>
      </c>
      <c r="CO96" t="str">
        <f t="shared" si="94"/>
        <v/>
      </c>
      <c r="CP96" t="str">
        <f t="shared" si="94"/>
        <v/>
      </c>
      <c r="CQ96" t="str">
        <f t="shared" si="94"/>
        <v/>
      </c>
      <c r="CR96">
        <f t="shared" si="94"/>
        <v>0</v>
      </c>
      <c r="CS96">
        <f t="shared" si="94"/>
        <v>7</v>
      </c>
      <c r="CT96">
        <f t="shared" si="94"/>
        <v>133</v>
      </c>
      <c r="CU96">
        <f t="shared" si="94"/>
        <v>37</v>
      </c>
      <c r="CV96">
        <f t="shared" si="94"/>
        <v>221</v>
      </c>
      <c r="CW96">
        <f t="shared" si="94"/>
        <v>117</v>
      </c>
      <c r="CX96">
        <f t="shared" si="94"/>
        <v>78</v>
      </c>
      <c r="CY96">
        <f t="shared" si="94"/>
        <v>103</v>
      </c>
      <c r="CZ96">
        <f t="shared" si="94"/>
        <v>156</v>
      </c>
      <c r="DA96">
        <f t="shared" si="93"/>
        <v>224</v>
      </c>
      <c r="DB96">
        <f t="shared" si="87"/>
        <v>70</v>
      </c>
      <c r="DC96">
        <f t="shared" si="87"/>
        <v>0</v>
      </c>
      <c r="DD96">
        <f t="shared" si="87"/>
        <v>0</v>
      </c>
      <c r="DE96">
        <f t="shared" si="87"/>
        <v>0</v>
      </c>
      <c r="DF96">
        <f t="shared" si="87"/>
        <v>0</v>
      </c>
      <c r="DG96">
        <f t="shared" si="87"/>
        <v>0</v>
      </c>
      <c r="DH96">
        <f t="shared" si="87"/>
        <v>0</v>
      </c>
      <c r="DI96">
        <f t="shared" si="87"/>
        <v>0</v>
      </c>
      <c r="DJ96">
        <f t="shared" si="87"/>
        <v>0</v>
      </c>
      <c r="DK96">
        <f t="shared" si="87"/>
        <v>0</v>
      </c>
      <c r="DL96">
        <f t="shared" si="87"/>
        <v>0</v>
      </c>
      <c r="DM96">
        <f t="shared" si="87"/>
        <v>0</v>
      </c>
      <c r="DN96">
        <f t="shared" si="87"/>
        <v>0</v>
      </c>
      <c r="DO96">
        <f t="shared" si="87"/>
        <v>0</v>
      </c>
      <c r="DP96">
        <f t="shared" si="87"/>
        <v>0</v>
      </c>
      <c r="DQ96">
        <f t="shared" si="87"/>
        <v>0</v>
      </c>
      <c r="DR96">
        <f t="shared" ref="DR96:EG111" si="95">IFERROR(IF(INDEX($FM$10:$LH$118,$I96,$FK96-DR$8+1)="",_xlfn.BITXOR(DR95,0),_xlfn.BITXOR(DR95,INDEX($FM$10:$LH$118,$I96,$FK96-DR$8+1))),"")</f>
        <v>0</v>
      </c>
      <c r="DS96">
        <f t="shared" si="95"/>
        <v>0</v>
      </c>
      <c r="DT96">
        <f t="shared" si="95"/>
        <v>0</v>
      </c>
      <c r="DU96">
        <f t="shared" si="95"/>
        <v>0</v>
      </c>
      <c r="DV96">
        <f t="shared" si="95"/>
        <v>0</v>
      </c>
      <c r="DW96">
        <f t="shared" si="95"/>
        <v>0</v>
      </c>
      <c r="DX96">
        <f t="shared" si="95"/>
        <v>0</v>
      </c>
      <c r="DY96">
        <f t="shared" si="95"/>
        <v>0</v>
      </c>
      <c r="DZ96">
        <f t="shared" si="95"/>
        <v>0</v>
      </c>
      <c r="EA96">
        <f t="shared" si="95"/>
        <v>0</v>
      </c>
      <c r="EB96">
        <f t="shared" si="95"/>
        <v>0</v>
      </c>
      <c r="EC96">
        <f t="shared" si="95"/>
        <v>0</v>
      </c>
      <c r="ED96">
        <f t="shared" si="95"/>
        <v>0</v>
      </c>
      <c r="EE96">
        <f t="shared" si="95"/>
        <v>0</v>
      </c>
      <c r="EF96">
        <f t="shared" si="95"/>
        <v>0</v>
      </c>
      <c r="EG96">
        <f t="shared" si="91"/>
        <v>0</v>
      </c>
      <c r="EH96">
        <f t="shared" si="91"/>
        <v>0</v>
      </c>
      <c r="EI96">
        <f t="shared" si="91"/>
        <v>0</v>
      </c>
      <c r="EJ96">
        <f t="shared" si="91"/>
        <v>0</v>
      </c>
      <c r="EK96">
        <f t="shared" si="91"/>
        <v>0</v>
      </c>
      <c r="EL96">
        <f t="shared" si="91"/>
        <v>0</v>
      </c>
      <c r="EM96">
        <f t="shared" si="91"/>
        <v>0</v>
      </c>
      <c r="EN96">
        <f t="shared" si="91"/>
        <v>0</v>
      </c>
      <c r="EO96">
        <f t="shared" si="91"/>
        <v>0</v>
      </c>
      <c r="EP96">
        <f t="shared" si="91"/>
        <v>0</v>
      </c>
      <c r="EQ96">
        <f t="shared" si="91"/>
        <v>0</v>
      </c>
      <c r="ER96">
        <f t="shared" si="91"/>
        <v>0</v>
      </c>
      <c r="ES96">
        <f t="shared" si="91"/>
        <v>0</v>
      </c>
      <c r="ET96">
        <f t="shared" si="91"/>
        <v>0</v>
      </c>
      <c r="EU96">
        <f t="shared" si="91"/>
        <v>0</v>
      </c>
      <c r="EV96">
        <f t="shared" si="91"/>
        <v>0</v>
      </c>
      <c r="EW96">
        <f t="shared" si="89"/>
        <v>0</v>
      </c>
      <c r="EX96">
        <f t="shared" si="89"/>
        <v>0</v>
      </c>
      <c r="EY96">
        <f t="shared" si="89"/>
        <v>0</v>
      </c>
      <c r="EZ96">
        <f t="shared" si="89"/>
        <v>0</v>
      </c>
      <c r="FA96">
        <f t="shared" si="89"/>
        <v>0</v>
      </c>
      <c r="FB96">
        <f t="shared" si="89"/>
        <v>0</v>
      </c>
      <c r="FC96">
        <f t="shared" si="89"/>
        <v>0</v>
      </c>
      <c r="FD96">
        <f t="shared" si="89"/>
        <v>0</v>
      </c>
      <c r="FE96">
        <f t="shared" si="89"/>
        <v>0</v>
      </c>
      <c r="FG96" s="48" t="str">
        <f t="shared" si="80"/>
        <v/>
      </c>
      <c r="FI96" s="1" t="str">
        <f t="shared" si="77"/>
        <v/>
      </c>
      <c r="FJ96">
        <f t="shared" si="78"/>
        <v>88</v>
      </c>
      <c r="FK96">
        <f>FM8-FJ95+1</f>
        <v>-43</v>
      </c>
      <c r="FM96">
        <f>IF(FM95="","",IF($FI95="Y",0,INDEX(Capacity!$S$3:$T$258,MATCH(MOD(INDEX(Capacity!$V$3:$W$258,MATCH(INDEX($J95:$FE95,1,$FJ95),Capacity!$V$3:$V$258,0),2)+FM$9,255),Capacity!$S$3:$S$258,0),2)))</f>
        <v>8</v>
      </c>
      <c r="FN96">
        <f>IF(FN95="","",IF($FI95="Y",0,INDEX(Capacity!$S$3:$T$258,MATCH(MOD(INDEX(Capacity!$V$3:$W$258,MATCH(INDEX($J95:$FE95,1,$FJ95),Capacity!$V$3:$V$258,0),2)+FN$9,255),Capacity!$S$3:$S$258,0),2)))</f>
        <v>142</v>
      </c>
      <c r="FO96">
        <f>IF(FO95="","",IF($FI95="Y",0,INDEX(Capacity!$S$3:$T$258,MATCH(MOD(INDEX(Capacity!$V$3:$W$258,MATCH(INDEX($J95:$FE95,1,$FJ95),Capacity!$V$3:$V$258,0),2)+FO$9,255),Capacity!$S$3:$S$258,0),2)))</f>
        <v>94</v>
      </c>
      <c r="FP96">
        <f>IF(FP95="","",IF($FI95="Y",0,INDEX(Capacity!$S$3:$T$258,MATCH(MOD(INDEX(Capacity!$V$3:$W$258,MATCH(INDEX($J95:$FE95,1,$FJ95),Capacity!$V$3:$V$258,0),2)+FP$9,255),Capacity!$S$3:$S$258,0),2)))</f>
        <v>140</v>
      </c>
      <c r="FQ96">
        <f>IF(FQ95="","",IF($FI95="Y",0,INDEX(Capacity!$S$3:$T$258,MATCH(MOD(INDEX(Capacity!$V$3:$W$258,MATCH(INDEX($J95:$FE95,1,$FJ95),Capacity!$V$3:$V$258,0),2)+FQ$9,255),Capacity!$S$3:$S$258,0),2)))</f>
        <v>95</v>
      </c>
      <c r="FR96">
        <f>IF(FR95="","",IF($FI95="Y",0,INDEX(Capacity!$S$3:$T$258,MATCH(MOD(INDEX(Capacity!$V$3:$W$258,MATCH(INDEX($J95:$FE95,1,$FJ95),Capacity!$V$3:$V$258,0),2)+FR$9,255),Capacity!$S$3:$S$258,0),2)))</f>
        <v>118</v>
      </c>
      <c r="FS96">
        <f>IF(FS95="","",IF($FI95="Y",0,INDEX(Capacity!$S$3:$T$258,MATCH(MOD(INDEX(Capacity!$V$3:$W$258,MATCH(INDEX($J95:$FE95,1,$FJ95),Capacity!$V$3:$V$258,0),2)+FS$9,255),Capacity!$S$3:$S$258,0),2)))</f>
        <v>202</v>
      </c>
      <c r="FT96">
        <f>IF(FT95="","",IF($FI95="Y",0,INDEX(Capacity!$S$3:$T$258,MATCH(MOD(INDEX(Capacity!$V$3:$W$258,MATCH(INDEX($J95:$FE95,1,$FJ95),Capacity!$V$3:$V$258,0),2)+FT$9,255),Capacity!$S$3:$S$258,0),2)))</f>
        <v>194</v>
      </c>
      <c r="FU96">
        <f>IF(FU95="","",IF($FI95="Y",0,INDEX(Capacity!$S$3:$T$258,MATCH(MOD(INDEX(Capacity!$V$3:$W$258,MATCH(INDEX($J95:$FE95,1,$FJ95),Capacity!$V$3:$V$258,0),2)+FU$9,255),Capacity!$S$3:$S$258,0),2)))</f>
        <v>175</v>
      </c>
      <c r="FV96">
        <f>IF(FV95="","",IF($FI95="Y",0,INDEX(Capacity!$S$3:$T$258,MATCH(MOD(INDEX(Capacity!$V$3:$W$258,MATCH(INDEX($J95:$FE95,1,$FJ95),Capacity!$V$3:$V$258,0),2)+FV$9,255),Capacity!$S$3:$S$258,0),2)))</f>
        <v>156</v>
      </c>
      <c r="FW96">
        <f>IF(FW95="","",IF($FI95="Y",0,INDEX(Capacity!$S$3:$T$258,MATCH(MOD(INDEX(Capacity!$V$3:$W$258,MATCH(INDEX($J95:$FE95,1,$FJ95),Capacity!$V$3:$V$258,0),2)+FW$9,255),Capacity!$S$3:$S$258,0),2)))</f>
        <v>70</v>
      </c>
      <c r="FX96" t="str">
        <f>IF(FX95="","",IF($FI95="Y",0,INDEX(Capacity!$S$3:$T$258,MATCH(MOD(INDEX(Capacity!$V$3:$W$258,MATCH(INDEX($J95:$FE95,1,$FJ95),Capacity!$V$3:$V$258,0),2)+FX$9,255),Capacity!$S$3:$S$258,0),2)))</f>
        <v/>
      </c>
      <c r="FY96" t="str">
        <f>IF(FY95="","",IF($FI95="Y",0,INDEX(Capacity!$S$3:$T$258,MATCH(MOD(INDEX(Capacity!$V$3:$W$258,MATCH(INDEX($J95:$FE95,1,$FJ95),Capacity!$V$3:$V$258,0),2)+FY$9,255),Capacity!$S$3:$S$258,0),2)))</f>
        <v/>
      </c>
      <c r="FZ96" t="str">
        <f>IF(FZ95="","",IF($FI95="Y",0,INDEX(Capacity!$S$3:$T$258,MATCH(MOD(INDEX(Capacity!$V$3:$W$258,MATCH(INDEX($J95:$FE95,1,$FJ95),Capacity!$V$3:$V$258,0),2)+FZ$9,255),Capacity!$S$3:$S$258,0),2)))</f>
        <v/>
      </c>
      <c r="GA96" t="str">
        <f>IF(GA95="","",IF($FI95="Y",0,INDEX(Capacity!$S$3:$T$258,MATCH(MOD(INDEX(Capacity!$V$3:$W$258,MATCH(INDEX($J95:$FE95,1,$FJ95),Capacity!$V$3:$V$258,0),2)+GA$9,255),Capacity!$S$3:$S$258,0),2)))</f>
        <v/>
      </c>
      <c r="GB96" t="str">
        <f>IF(GB95="","",IF($FI95="Y",0,INDEX(Capacity!$S$3:$T$258,MATCH(MOD(INDEX(Capacity!$V$3:$W$258,MATCH(INDEX($J95:$FE95,1,$FJ95),Capacity!$V$3:$V$258,0),2)+GB$9,255),Capacity!$S$3:$S$258,0),2)))</f>
        <v/>
      </c>
      <c r="GC96" t="str">
        <f>IF(GC95="","",IF($FI95="Y",0,INDEX(Capacity!$S$3:$T$258,MATCH(MOD(INDEX(Capacity!$V$3:$W$258,MATCH(INDEX($J95:$FE95,1,$FJ95),Capacity!$V$3:$V$258,0),2)+GC$9,255),Capacity!$S$3:$S$258,0),2)))</f>
        <v/>
      </c>
      <c r="GD96" t="str">
        <f>IF(GD95="","",IF($FI95="Y",0,INDEX(Capacity!$S$3:$T$258,MATCH(MOD(INDEX(Capacity!$V$3:$W$258,MATCH(INDEX($J95:$FE95,1,$FJ95),Capacity!$V$3:$V$258,0),2)+GD$9,255),Capacity!$S$3:$S$258,0),2)))</f>
        <v/>
      </c>
      <c r="GE96" t="str">
        <f>IF(GE95="","",IF($FI95="Y",0,INDEX(Capacity!$S$3:$T$258,MATCH(MOD(INDEX(Capacity!$V$3:$W$258,MATCH(INDEX($J95:$FE95,1,$FJ95),Capacity!$V$3:$V$258,0),2)+GE$9,255),Capacity!$S$3:$S$258,0),2)))</f>
        <v/>
      </c>
      <c r="GF96" t="str">
        <f>IF(GF95="","",IF($FI95="Y",0,INDEX(Capacity!$S$3:$T$258,MATCH(MOD(INDEX(Capacity!$V$3:$W$258,MATCH(INDEX($J95:$FE95,1,$FJ95),Capacity!$V$3:$V$258,0),2)+GF$9,255),Capacity!$S$3:$S$258,0),2)))</f>
        <v/>
      </c>
      <c r="GG96" t="str">
        <f>IF(GG95="","",IF($FI95="Y",0,INDEX(Capacity!$S$3:$T$258,MATCH(MOD(INDEX(Capacity!$V$3:$W$258,MATCH(INDEX($J95:$FE95,1,$FJ95),Capacity!$V$3:$V$258,0),2)+GG$9,255),Capacity!$S$3:$S$258,0),2)))</f>
        <v/>
      </c>
      <c r="GH96" t="str">
        <f>IF(GH95="","",IF($FI95="Y",0,INDEX(Capacity!$S$3:$T$258,MATCH(MOD(INDEX(Capacity!$V$3:$W$258,MATCH(INDEX($J95:$FE95,1,$FJ95),Capacity!$V$3:$V$258,0),2)+GH$9,255),Capacity!$S$3:$S$258,0),2)))</f>
        <v/>
      </c>
      <c r="GI96" t="str">
        <f>IF(GI95="","",IF($FI95="Y",0,INDEX(Capacity!$S$3:$T$258,MATCH(MOD(INDEX(Capacity!$V$3:$W$258,MATCH(INDEX($J95:$FE95,1,$FJ95),Capacity!$V$3:$V$258,0),2)+GI$9,255),Capacity!$S$3:$S$258,0),2)))</f>
        <v/>
      </c>
      <c r="GJ96" t="str">
        <f>IF(GJ95="","",IF($FI95="Y",0,INDEX(Capacity!$S$3:$T$258,MATCH(MOD(INDEX(Capacity!$V$3:$W$258,MATCH(INDEX($J95:$FE95,1,$FJ95),Capacity!$V$3:$V$258,0),2)+GJ$9,255),Capacity!$S$3:$S$258,0),2)))</f>
        <v/>
      </c>
      <c r="GK96" t="str">
        <f>IF(GK95="","",IF($FI95="Y",0,INDEX(Capacity!$S$3:$T$258,MATCH(MOD(INDEX(Capacity!$V$3:$W$258,MATCH(INDEX($J95:$FE95,1,$FJ95),Capacity!$V$3:$V$258,0),2)+GK$9,255),Capacity!$S$3:$S$258,0),2)))</f>
        <v/>
      </c>
      <c r="GL96" t="str">
        <f>IF(GL95="","",IF($FI95="Y",0,INDEX(Capacity!$S$3:$T$258,MATCH(MOD(INDEX(Capacity!$V$3:$W$258,MATCH(INDEX($J95:$FE95,1,$FJ95),Capacity!$V$3:$V$258,0),2)+GL$9,255),Capacity!$S$3:$S$258,0),2)))</f>
        <v/>
      </c>
      <c r="GM96" t="str">
        <f>IF(GM95="","",IF($FI95="Y",0,INDEX(Capacity!$S$3:$T$258,MATCH(MOD(INDEX(Capacity!$V$3:$W$258,MATCH(INDEX($J95:$FE95,1,$FJ95),Capacity!$V$3:$V$258,0),2)+GM$9,255),Capacity!$S$3:$S$258,0),2)))</f>
        <v/>
      </c>
      <c r="GN96" t="str">
        <f>IF(GN95="","",IF($FI95="Y",0,INDEX(Capacity!$S$3:$T$258,MATCH(MOD(INDEX(Capacity!$V$3:$W$258,MATCH(INDEX($J95:$FE95,1,$FJ95),Capacity!$V$3:$V$258,0),2)+GN$9,255),Capacity!$S$3:$S$258,0),2)))</f>
        <v/>
      </c>
      <c r="GO96" t="str">
        <f>IF(GO95="","",IF($FI95="Y",0,INDEX(Capacity!$S$3:$T$258,MATCH(MOD(INDEX(Capacity!$V$3:$W$258,MATCH(INDEX($J95:$FE95,1,$FJ95),Capacity!$V$3:$V$258,0),2)+GO$9,255),Capacity!$S$3:$S$258,0),2)))</f>
        <v/>
      </c>
      <c r="GP96" t="str">
        <f>IF(GP95="","",IF($FI95="Y",0,INDEX(Capacity!$S$3:$T$258,MATCH(MOD(INDEX(Capacity!$V$3:$W$258,MATCH(INDEX($J95:$FE95,1,$FJ95),Capacity!$V$3:$V$258,0),2)+GP$9,255),Capacity!$S$3:$S$258,0),2)))</f>
        <v/>
      </c>
      <c r="GQ96" t="str">
        <f>IF(GQ95="","",IF($FI95="Y",0,INDEX(Capacity!$S$3:$T$258,MATCH(MOD(INDEX(Capacity!$V$3:$W$258,MATCH(INDEX($J95:$FE95,1,$FJ95),Capacity!$V$3:$V$258,0),2)+GQ$9,255),Capacity!$S$3:$S$258,0),2)))</f>
        <v/>
      </c>
      <c r="GR96" t="str">
        <f>IF(GR95="","",IF($FI95="Y",0,INDEX(Capacity!$S$3:$T$258,MATCH(MOD(INDEX(Capacity!$V$3:$W$258,MATCH(INDEX($J95:$FE95,1,$FJ95),Capacity!$V$3:$V$258,0),2)+GR$9,255),Capacity!$S$3:$S$258,0),2)))</f>
        <v/>
      </c>
      <c r="GS96" t="str">
        <f>IF(GS95="","",IF($FI95="Y",0,INDEX(Capacity!$S$3:$T$258,MATCH(MOD(INDEX(Capacity!$V$3:$W$258,MATCH(INDEX($J95:$FE95,1,$FJ95),Capacity!$V$3:$V$258,0),2)+GS$9,255),Capacity!$S$3:$S$258,0),2)))</f>
        <v/>
      </c>
      <c r="GT96" t="str">
        <f>IF(GT95="","",IF($FI95="Y",0,INDEX(Capacity!$S$3:$T$258,MATCH(MOD(INDEX(Capacity!$V$3:$W$258,MATCH(INDEX($J95:$FE95,1,$FJ95),Capacity!$V$3:$V$258,0),2)+GT$9,255),Capacity!$S$3:$S$258,0),2)))</f>
        <v/>
      </c>
      <c r="GU96" t="str">
        <f>IF(GU95="","",IF($FI95="Y",0,INDEX(Capacity!$S$3:$T$258,MATCH(MOD(INDEX(Capacity!$V$3:$W$258,MATCH(INDEX($J95:$FE95,1,$FJ95),Capacity!$V$3:$V$258,0),2)+GU$9,255),Capacity!$S$3:$S$258,0),2)))</f>
        <v/>
      </c>
      <c r="GV96" t="str">
        <f>IF(GV95="","",IF($FI95="Y",0,INDEX(Capacity!$S$3:$T$258,MATCH(MOD(INDEX(Capacity!$V$3:$W$258,MATCH(INDEX($J95:$FE95,1,$FJ95),Capacity!$V$3:$V$258,0),2)+GV$9,255),Capacity!$S$3:$S$258,0),2)))</f>
        <v/>
      </c>
      <c r="GW96" t="str">
        <f>IF(GW95="","",IF($FI95="Y",0,INDEX(Capacity!$S$3:$T$258,MATCH(MOD(INDEX(Capacity!$V$3:$W$258,MATCH(INDEX($J95:$FE95,1,$FJ95),Capacity!$V$3:$V$258,0),2)+GW$9,255),Capacity!$S$3:$S$258,0),2)))</f>
        <v/>
      </c>
      <c r="GX96" t="str">
        <f>IF(GX95="","",IF($FI95="Y",0,INDEX(Capacity!$S$3:$T$258,MATCH(MOD(INDEX(Capacity!$V$3:$W$258,MATCH(INDEX($J95:$FE95,1,$FJ95),Capacity!$V$3:$V$258,0),2)+GX$9,255),Capacity!$S$3:$S$258,0),2)))</f>
        <v/>
      </c>
      <c r="GY96" t="str">
        <f>IF(GY95="","",IF($FI95="Y",0,INDEX(Capacity!$S$3:$T$258,MATCH(MOD(INDEX(Capacity!$V$3:$W$258,MATCH(INDEX($J95:$FE95,1,$FJ95),Capacity!$V$3:$V$258,0),2)+GY$9,255),Capacity!$S$3:$S$258,0),2)))</f>
        <v/>
      </c>
      <c r="GZ96" t="str">
        <f>IF(GZ95="","",IF($FI95="Y",0,INDEX(Capacity!$S$3:$T$258,MATCH(MOD(INDEX(Capacity!$V$3:$W$258,MATCH(INDEX($J95:$FE95,1,$FJ95),Capacity!$V$3:$V$258,0),2)+GZ$9,255),Capacity!$S$3:$S$258,0),2)))</f>
        <v/>
      </c>
      <c r="HA96" t="str">
        <f>IF(HA95="","",IF($FI95="Y",0,INDEX(Capacity!$S$3:$T$258,MATCH(MOD(INDEX(Capacity!$V$3:$W$258,MATCH(INDEX($J95:$FE95,1,$FJ95),Capacity!$V$3:$V$258,0),2)+HA$9,255),Capacity!$S$3:$S$258,0),2)))</f>
        <v/>
      </c>
      <c r="HB96" t="str">
        <f>IF(HB95="","",IF($FI95="Y",0,INDEX(Capacity!$S$3:$T$258,MATCH(MOD(INDEX(Capacity!$V$3:$W$258,MATCH(INDEX($J95:$FE95,1,$FJ95),Capacity!$V$3:$V$258,0),2)+HB$9,255),Capacity!$S$3:$S$258,0),2)))</f>
        <v/>
      </c>
      <c r="HC96" t="str">
        <f>IF(HC95="","",IF($FI95="Y",0,INDEX(Capacity!$S$3:$T$258,MATCH(MOD(INDEX(Capacity!$V$3:$W$258,MATCH(INDEX($J95:$FE95,1,$FJ95),Capacity!$V$3:$V$258,0),2)+HC$9,255),Capacity!$S$3:$S$258,0),2)))</f>
        <v/>
      </c>
      <c r="HD96" t="str">
        <f>IF(HD95="","",IF($FI95="Y",0,INDEX(Capacity!$S$3:$T$258,MATCH(MOD(INDEX(Capacity!$V$3:$W$258,MATCH(INDEX($J95:$FE95,1,$FJ95),Capacity!$V$3:$V$258,0),2)+HD$9,255),Capacity!$S$3:$S$258,0),2)))</f>
        <v/>
      </c>
      <c r="HE96" t="str">
        <f>IF(HE95="","",IF($FI95="Y",0,INDEX(Capacity!$S$3:$T$258,MATCH(MOD(INDEX(Capacity!$V$3:$W$258,MATCH(INDEX($J95:$FE95,1,$FJ95),Capacity!$V$3:$V$258,0),2)+HE$9,255),Capacity!$S$3:$S$258,0),2)))</f>
        <v/>
      </c>
      <c r="HF96" t="str">
        <f>IF(HF95="","",IF($FI95="Y",0,INDEX(Capacity!$S$3:$T$258,MATCH(MOD(INDEX(Capacity!$V$3:$W$258,MATCH(INDEX($J95:$FE95,1,$FJ95),Capacity!$V$3:$V$258,0),2)+HF$9,255),Capacity!$S$3:$S$258,0),2)))</f>
        <v/>
      </c>
      <c r="HG96" t="str">
        <f>IF(HG95="","",IF($FI95="Y",0,INDEX(Capacity!$S$3:$T$258,MATCH(MOD(INDEX(Capacity!$V$3:$W$258,MATCH(INDEX($J95:$FE95,1,$FJ95),Capacity!$V$3:$V$258,0),2)+HG$9,255),Capacity!$S$3:$S$258,0),2)))</f>
        <v/>
      </c>
      <c r="HH96" t="str">
        <f>IF(HH95="","",IF($FI95="Y",0,INDEX(Capacity!$S$3:$T$258,MATCH(MOD(INDEX(Capacity!$V$3:$W$258,MATCH(INDEX($J95:$FE95,1,$FJ95),Capacity!$V$3:$V$258,0),2)+HH$9,255),Capacity!$S$3:$S$258,0),2)))</f>
        <v/>
      </c>
      <c r="HI96" t="str">
        <f>IF(HI95="","",IF($FI95="Y",0,INDEX(Capacity!$S$3:$T$258,MATCH(MOD(INDEX(Capacity!$V$3:$W$258,MATCH(INDEX($J95:$FE95,1,$FJ95),Capacity!$V$3:$V$258,0),2)+HI$9,255),Capacity!$S$3:$S$258,0),2)))</f>
        <v/>
      </c>
      <c r="HJ96" t="str">
        <f>IF(HJ95="","",IF($FI95="Y",0,INDEX(Capacity!$S$3:$T$258,MATCH(MOD(INDEX(Capacity!$V$3:$W$258,MATCH(INDEX($J95:$FE95,1,$FJ95),Capacity!$V$3:$V$258,0),2)+HJ$9,255),Capacity!$S$3:$S$258,0),2)))</f>
        <v/>
      </c>
      <c r="HK96" t="str">
        <f>IF(HK95="","",IF($FI95="Y",0,INDEX(Capacity!$S$3:$T$258,MATCH(MOD(INDEX(Capacity!$V$3:$W$258,MATCH(INDEX($J95:$FE95,1,$FJ95),Capacity!$V$3:$V$258,0),2)+HK$9,255),Capacity!$S$3:$S$258,0),2)))</f>
        <v/>
      </c>
      <c r="HL96" t="str">
        <f>IF(HL95="","",IF($FI95="Y",0,INDEX(Capacity!$S$3:$T$258,MATCH(MOD(INDEX(Capacity!$V$3:$W$258,MATCH(INDEX($J95:$FE95,1,$FJ95),Capacity!$V$3:$V$258,0),2)+HL$9,255),Capacity!$S$3:$S$258,0),2)))</f>
        <v/>
      </c>
      <c r="HM96" t="str">
        <f>IF(HM95="","",IF($FI95="Y",0,INDEX(Capacity!$S$3:$T$258,MATCH(MOD(INDEX(Capacity!$V$3:$W$258,MATCH(INDEX($J95:$FE95,1,$FJ95),Capacity!$V$3:$V$258,0),2)+HM$9,255),Capacity!$S$3:$S$258,0),2)))</f>
        <v/>
      </c>
      <c r="HN96" t="str">
        <f>IF(HN95="","",IF($FI95="Y",0,INDEX(Capacity!$S$3:$T$258,MATCH(MOD(INDEX(Capacity!$V$3:$W$258,MATCH(INDEX($J95:$FE95,1,$FJ95),Capacity!$V$3:$V$258,0),2)+HN$9,255),Capacity!$S$3:$S$258,0),2)))</f>
        <v/>
      </c>
      <c r="HO96" t="str">
        <f>IF(HO95="","",IF($FI95="Y",0,INDEX(Capacity!$S$3:$T$258,MATCH(MOD(INDEX(Capacity!$V$3:$W$258,MATCH(INDEX($J95:$FE95,1,$FJ95),Capacity!$V$3:$V$258,0),2)+HO$9,255),Capacity!$S$3:$S$258,0),2)))</f>
        <v/>
      </c>
      <c r="HP96" t="str">
        <f>IF(HP95="","",IF($FI95="Y",0,INDEX(Capacity!$S$3:$T$258,MATCH(MOD(INDEX(Capacity!$V$3:$W$258,MATCH(INDEX($J95:$FE95,1,$FJ95),Capacity!$V$3:$V$258,0),2)+HP$9,255),Capacity!$S$3:$S$258,0),2)))</f>
        <v/>
      </c>
      <c r="HQ96" t="str">
        <f>IF(HQ95="","",IF($FI95="Y",0,INDEX(Capacity!$S$3:$T$258,MATCH(MOD(INDEX(Capacity!$V$3:$W$258,MATCH(INDEX($J95:$FE95,1,$FJ95),Capacity!$V$3:$V$258,0),2)+HQ$9,255),Capacity!$S$3:$S$258,0),2)))</f>
        <v/>
      </c>
      <c r="HR96" t="str">
        <f>IF(HR95="","",IF($FI95="Y",0,INDEX(Capacity!$S$3:$T$258,MATCH(MOD(INDEX(Capacity!$V$3:$W$258,MATCH(INDEX($J95:$FE95,1,$FJ95),Capacity!$V$3:$V$258,0),2)+HR$9,255),Capacity!$S$3:$S$258,0),2)))</f>
        <v/>
      </c>
      <c r="HS96" t="str">
        <f>IF(HS95="","",IF($FI95="Y",0,INDEX(Capacity!$S$3:$T$258,MATCH(MOD(INDEX(Capacity!$V$3:$W$258,MATCH(INDEX($J95:$FE95,1,$FJ95),Capacity!$V$3:$V$258,0),2)+HS$9,255),Capacity!$S$3:$S$258,0),2)))</f>
        <v/>
      </c>
      <c r="HT96" t="str">
        <f>IF(HT95="","",IF($FI95="Y",0,INDEX(Capacity!$S$3:$T$258,MATCH(MOD(INDEX(Capacity!$V$3:$W$258,MATCH(INDEX($J95:$FE95,1,$FJ95),Capacity!$V$3:$V$258,0),2)+HT$9,255),Capacity!$S$3:$S$258,0),2)))</f>
        <v/>
      </c>
      <c r="HU96" t="str">
        <f>IF(HU95="","",IF($FI95="Y",0,INDEX(Capacity!$S$3:$T$258,MATCH(MOD(INDEX(Capacity!$V$3:$W$258,MATCH(INDEX($J95:$FE95,1,$FJ95),Capacity!$V$3:$V$258,0),2)+HU$9,255),Capacity!$S$3:$S$258,0),2)))</f>
        <v/>
      </c>
      <c r="HV96" t="str">
        <f>IF(HV95="","",IF($FI95="Y",0,INDEX(Capacity!$S$3:$T$258,MATCH(MOD(INDEX(Capacity!$V$3:$W$258,MATCH(INDEX($J95:$FE95,1,$FJ95),Capacity!$V$3:$V$258,0),2)+HV$9,255),Capacity!$S$3:$S$258,0),2)))</f>
        <v/>
      </c>
      <c r="HW96" t="str">
        <f>IF(HW95="","",IF($FI95="Y",0,INDEX(Capacity!$S$3:$T$258,MATCH(MOD(INDEX(Capacity!$V$3:$W$258,MATCH(INDEX($J95:$FE95,1,$FJ95),Capacity!$V$3:$V$258,0),2)+HW$9,255),Capacity!$S$3:$S$258,0),2)))</f>
        <v/>
      </c>
      <c r="HX96" t="str">
        <f>IF(HX95="","",IF($FI95="Y",0,INDEX(Capacity!$S$3:$T$258,MATCH(MOD(INDEX(Capacity!$V$3:$W$258,MATCH(INDEX($J95:$FE95,1,$FJ95),Capacity!$V$3:$V$258,0),2)+HX$9,255),Capacity!$S$3:$S$258,0),2)))</f>
        <v/>
      </c>
      <c r="HY96" t="str">
        <f>IF(HY95="","",IF($FI95="Y",0,INDEX(Capacity!$S$3:$T$258,MATCH(MOD(INDEX(Capacity!$V$3:$W$258,MATCH(INDEX($J95:$FE95,1,$FJ95),Capacity!$V$3:$V$258,0),2)+HY$9,255),Capacity!$S$3:$S$258,0),2)))</f>
        <v/>
      </c>
      <c r="HZ96" t="str">
        <f>IF(HZ95="","",IF($FI95="Y",0,INDEX(Capacity!$S$3:$T$258,MATCH(MOD(INDEX(Capacity!$V$3:$W$258,MATCH(INDEX($J95:$FE95,1,$FJ95),Capacity!$V$3:$V$258,0),2)+HZ$9,255),Capacity!$S$3:$S$258,0),2)))</f>
        <v/>
      </c>
      <c r="IA96" t="str">
        <f>IF(IA95="","",IF($FI95="Y",0,INDEX(Capacity!$S$3:$T$258,MATCH(MOD(INDEX(Capacity!$V$3:$W$258,MATCH(INDEX($J95:$FE95,1,$FJ95),Capacity!$V$3:$V$258,0),2)+IA$9,255),Capacity!$S$3:$S$258,0),2)))</f>
        <v/>
      </c>
      <c r="IB96" t="str">
        <f>IF(IB95="","",IF($FI95="Y",0,INDEX(Capacity!$S$3:$T$258,MATCH(MOD(INDEX(Capacity!$V$3:$W$258,MATCH(INDEX($J95:$FE95,1,$FJ95),Capacity!$V$3:$V$258,0),2)+IB$9,255),Capacity!$S$3:$S$258,0),2)))</f>
        <v/>
      </c>
      <c r="IC96" t="str">
        <f>IF(IC95="","",IF($FI95="Y",0,INDEX(Capacity!$S$3:$T$258,MATCH(MOD(INDEX(Capacity!$V$3:$W$258,MATCH(INDEX($J95:$FE95,1,$FJ95),Capacity!$V$3:$V$258,0),2)+IC$9,255),Capacity!$S$3:$S$258,0),2)))</f>
        <v/>
      </c>
      <c r="ID96" t="str">
        <f>IF(ID95="","",IF($FI95="Y",0,INDEX(Capacity!$S$3:$T$258,MATCH(MOD(INDEX(Capacity!$V$3:$W$258,MATCH(INDEX($J95:$FE95,1,$FJ95),Capacity!$V$3:$V$258,0),2)+ID$9,255),Capacity!$S$3:$S$258,0),2)))</f>
        <v/>
      </c>
      <c r="IE96" t="str">
        <f>IF(IE95="","",IF($FI95="Y",0,INDEX(Capacity!$S$3:$T$258,MATCH(MOD(INDEX(Capacity!$V$3:$W$258,MATCH(INDEX($J95:$FE95,1,$FJ95),Capacity!$V$3:$V$258,0),2)+IE$9,255),Capacity!$S$3:$S$258,0),2)))</f>
        <v/>
      </c>
      <c r="IF96" t="str">
        <f>IF(IF95="","",IF($FI95="Y",0,INDEX(Capacity!$S$3:$T$258,MATCH(MOD(INDEX(Capacity!$V$3:$W$258,MATCH(INDEX($J95:$FE95,1,$FJ95),Capacity!$V$3:$V$258,0),2)+IF$9,255),Capacity!$S$3:$S$258,0),2)))</f>
        <v/>
      </c>
      <c r="IG96" t="str">
        <f>IF(IG95="","",IF($FI95="Y",0,INDEX(Capacity!$S$3:$T$258,MATCH(MOD(INDEX(Capacity!$V$3:$W$258,MATCH(INDEX($J95:$FE95,1,$FJ95),Capacity!$V$3:$V$258,0),2)+IG$9,255),Capacity!$S$3:$S$258,0),2)))</f>
        <v/>
      </c>
      <c r="IH96" t="str">
        <f>IF(IH95="","",IF($FI95="Y",0,INDEX(Capacity!$S$3:$T$258,MATCH(MOD(INDEX(Capacity!$V$3:$W$258,MATCH(INDEX($J95:$FE95,1,$FJ95),Capacity!$V$3:$V$258,0),2)+IH$9,255),Capacity!$S$3:$S$258,0),2)))</f>
        <v/>
      </c>
      <c r="II96" t="str">
        <f>IF(II95="","",IF($FI95="Y",0,INDEX(Capacity!$S$3:$T$258,MATCH(MOD(INDEX(Capacity!$V$3:$W$258,MATCH(INDEX($J95:$FE95,1,$FJ95),Capacity!$V$3:$V$258,0),2)+II$9,255),Capacity!$S$3:$S$258,0),2)))</f>
        <v/>
      </c>
      <c r="IJ96" t="str">
        <f>IF(IJ95="","",IF($FI95="Y",0,INDEX(Capacity!$S$3:$T$258,MATCH(MOD(INDEX(Capacity!$V$3:$W$258,MATCH(INDEX($J95:$FE95,1,$FJ95),Capacity!$V$3:$V$258,0),2)+IJ$9,255),Capacity!$S$3:$S$258,0),2)))</f>
        <v/>
      </c>
      <c r="IK96" t="str">
        <f>IF(IK95="","",IF($FI95="Y",0,INDEX(Capacity!$S$3:$T$258,MATCH(MOD(INDEX(Capacity!$V$3:$W$258,MATCH(INDEX($J95:$FE95,1,$FJ95),Capacity!$V$3:$V$258,0),2)+IK$9,255),Capacity!$S$3:$S$258,0),2)))</f>
        <v/>
      </c>
      <c r="IL96" t="str">
        <f>IF(IL95="","",IF($FI95="Y",0,INDEX(Capacity!$S$3:$T$258,MATCH(MOD(INDEX(Capacity!$V$3:$W$258,MATCH(INDEX($J95:$FE95,1,$FJ95),Capacity!$V$3:$V$258,0),2)+IL$9,255),Capacity!$S$3:$S$258,0),2)))</f>
        <v/>
      </c>
      <c r="IM96" t="str">
        <f>IF(IM95="","",IF($FI95="Y",0,INDEX(Capacity!$S$3:$T$258,MATCH(MOD(INDEX(Capacity!$V$3:$W$258,MATCH(INDEX($J95:$FE95,1,$FJ95),Capacity!$V$3:$V$258,0),2)+IM$9,255),Capacity!$S$3:$S$258,0),2)))</f>
        <v/>
      </c>
      <c r="IN96" t="str">
        <f>IF(IN95="","",IF($FI95="Y",0,INDEX(Capacity!$S$3:$T$258,MATCH(MOD(INDEX(Capacity!$V$3:$W$258,MATCH(INDEX($J95:$FE95,1,$FJ95),Capacity!$V$3:$V$258,0),2)+IN$9,255),Capacity!$S$3:$S$258,0),2)))</f>
        <v/>
      </c>
      <c r="IO96" t="str">
        <f>IF(IO95="","",IF($FI95="Y",0,INDEX(Capacity!$S$3:$T$258,MATCH(MOD(INDEX(Capacity!$V$3:$W$258,MATCH(INDEX($J95:$FE95,1,$FJ95),Capacity!$V$3:$V$258,0),2)+IO$9,255),Capacity!$S$3:$S$258,0),2)))</f>
        <v/>
      </c>
      <c r="IP96" t="str">
        <f>IF(IP95="","",IF($FI95="Y",0,INDEX(Capacity!$S$3:$T$258,MATCH(MOD(INDEX(Capacity!$V$3:$W$258,MATCH(INDEX($J95:$FE95,1,$FJ95),Capacity!$V$3:$V$258,0),2)+IP$9,255),Capacity!$S$3:$S$258,0),2)))</f>
        <v/>
      </c>
      <c r="IQ96" t="str">
        <f>IF(IQ95="","",IF($FI95="Y",0,INDEX(Capacity!$S$3:$T$258,MATCH(MOD(INDEX(Capacity!$V$3:$W$258,MATCH(INDEX($J95:$FE95,1,$FJ95),Capacity!$V$3:$V$258,0),2)+IQ$9,255),Capacity!$S$3:$S$258,0),2)))</f>
        <v/>
      </c>
      <c r="IR96" t="str">
        <f>IF(IR95="","",IF($FI95="Y",0,INDEX(Capacity!$S$3:$T$258,MATCH(MOD(INDEX(Capacity!$V$3:$W$258,MATCH(INDEX($J95:$FE95,1,$FJ95),Capacity!$V$3:$V$258,0),2)+IR$9,255),Capacity!$S$3:$S$258,0),2)))</f>
        <v/>
      </c>
      <c r="IS96" t="str">
        <f>IF(IS95="","",IF($FI95="Y",0,INDEX(Capacity!$S$3:$T$258,MATCH(MOD(INDEX(Capacity!$V$3:$W$258,MATCH(INDEX($J95:$FE95,1,$FJ95),Capacity!$V$3:$V$258,0),2)+IS$9,255),Capacity!$S$3:$S$258,0),2)))</f>
        <v/>
      </c>
      <c r="IT96" t="str">
        <f>IF(IT95="","",IF($FI95="Y",0,INDEX(Capacity!$S$3:$T$258,MATCH(MOD(INDEX(Capacity!$V$3:$W$258,MATCH(INDEX($J95:$FE95,1,$FJ95),Capacity!$V$3:$V$258,0),2)+IT$9,255),Capacity!$S$3:$S$258,0),2)))</f>
        <v/>
      </c>
      <c r="IU96" t="str">
        <f>IF(IU95="","",IF($FI95="Y",0,INDEX(Capacity!$S$3:$T$258,MATCH(MOD(INDEX(Capacity!$V$3:$W$258,MATCH(INDEX($J95:$FE95,1,$FJ95),Capacity!$V$3:$V$258,0),2)+IU$9,255),Capacity!$S$3:$S$258,0),2)))</f>
        <v/>
      </c>
      <c r="IV96" t="str">
        <f>IF(IV95="","",IF($FI95="Y",0,INDEX(Capacity!$S$3:$T$258,MATCH(MOD(INDEX(Capacity!$V$3:$W$258,MATCH(INDEX($J95:$FE95,1,$FJ95),Capacity!$V$3:$V$258,0),2)+IV$9,255),Capacity!$S$3:$S$258,0),2)))</f>
        <v/>
      </c>
      <c r="IW96" t="str">
        <f>IF(IW95="","",IF($FI95="Y",0,INDEX(Capacity!$S$3:$T$258,MATCH(MOD(INDEX(Capacity!$V$3:$W$258,MATCH(INDEX($J95:$FE95,1,$FJ95),Capacity!$V$3:$V$258,0),2)+IW$9,255),Capacity!$S$3:$S$258,0),2)))</f>
        <v/>
      </c>
      <c r="IX96" t="str">
        <f>IF(IX95="","",IF($FI95="Y",0,INDEX(Capacity!$S$3:$T$258,MATCH(MOD(INDEX(Capacity!$V$3:$W$258,MATCH(INDEX($J95:$FE95,1,$FJ95),Capacity!$V$3:$V$258,0),2)+IX$9,255),Capacity!$S$3:$S$258,0),2)))</f>
        <v/>
      </c>
      <c r="IY96" t="str">
        <f>IF(IY95="","",IF($FI95="Y",0,INDEX(Capacity!$S$3:$T$258,MATCH(MOD(INDEX(Capacity!$V$3:$W$258,MATCH(INDEX($J95:$FE95,1,$FJ95),Capacity!$V$3:$V$258,0),2)+IY$9,255),Capacity!$S$3:$S$258,0),2)))</f>
        <v/>
      </c>
      <c r="IZ96" t="str">
        <f>IF(IZ95="","",IF($FI95="Y",0,INDEX(Capacity!$S$3:$T$258,MATCH(MOD(INDEX(Capacity!$V$3:$W$258,MATCH(INDEX($J95:$FE95,1,$FJ95),Capacity!$V$3:$V$258,0),2)+IZ$9,255),Capacity!$S$3:$S$258,0),2)))</f>
        <v/>
      </c>
      <c r="JA96" t="str">
        <f>IF(JA95="","",IF($FI95="Y",0,INDEX(Capacity!$S$3:$T$258,MATCH(MOD(INDEX(Capacity!$V$3:$W$258,MATCH(INDEX($J95:$FE95,1,$FJ95),Capacity!$V$3:$V$258,0),2)+JA$9,255),Capacity!$S$3:$S$258,0),2)))</f>
        <v/>
      </c>
      <c r="JB96" t="str">
        <f>IF(JB95="","",IF($FI95="Y",0,INDEX(Capacity!$S$3:$T$258,MATCH(MOD(INDEX(Capacity!$V$3:$W$258,MATCH(INDEX($J95:$FE95,1,$FJ95),Capacity!$V$3:$V$258,0),2)+JB$9,255),Capacity!$S$3:$S$258,0),2)))</f>
        <v/>
      </c>
      <c r="JC96" t="str">
        <f>IF(JC95="","",IF($FI95="Y",0,INDEX(Capacity!$S$3:$T$258,MATCH(MOD(INDEX(Capacity!$V$3:$W$258,MATCH(INDEX($J95:$FE95,1,$FJ95),Capacity!$V$3:$V$258,0),2)+JC$9,255),Capacity!$S$3:$S$258,0),2)))</f>
        <v/>
      </c>
      <c r="JD96" t="str">
        <f>IF(JD95="","",IF($FI95="Y",0,INDEX(Capacity!$S$3:$T$258,MATCH(MOD(INDEX(Capacity!$V$3:$W$258,MATCH(INDEX($J95:$FE95,1,$FJ95),Capacity!$V$3:$V$258,0),2)+JD$9,255),Capacity!$S$3:$S$258,0),2)))</f>
        <v/>
      </c>
      <c r="JE96" t="str">
        <f>IF(JE95="","",IF($FI95="Y",0,INDEX(Capacity!$S$3:$T$258,MATCH(MOD(INDEX(Capacity!$V$3:$W$258,MATCH(INDEX($J95:$FE95,1,$FJ95),Capacity!$V$3:$V$258,0),2)+JE$9,255),Capacity!$S$3:$S$258,0),2)))</f>
        <v/>
      </c>
      <c r="JF96" t="str">
        <f>IF(JF95="","",IF($FI95="Y",0,INDEX(Capacity!$S$3:$T$258,MATCH(MOD(INDEX(Capacity!$V$3:$W$258,MATCH(INDEX($J95:$FE95,1,$FJ95),Capacity!$V$3:$V$258,0),2)+JF$9,255),Capacity!$S$3:$S$258,0),2)))</f>
        <v/>
      </c>
      <c r="JG96" t="str">
        <f>IF(JG95="","",IF($FI95="Y",0,INDEX(Capacity!$S$3:$T$258,MATCH(MOD(INDEX(Capacity!$V$3:$W$258,MATCH(INDEX($J95:$FE95,1,$FJ95),Capacity!$V$3:$V$258,0),2)+JG$9,255),Capacity!$S$3:$S$258,0),2)))</f>
        <v/>
      </c>
      <c r="JH96" t="str">
        <f>IF(JH95="","",IF($FI95="Y",0,INDEX(Capacity!$S$3:$T$258,MATCH(MOD(INDEX(Capacity!$V$3:$W$258,MATCH(INDEX($J95:$FE95,1,$FJ95),Capacity!$V$3:$V$258,0),2)+JH$9,255),Capacity!$S$3:$S$258,0),2)))</f>
        <v/>
      </c>
      <c r="JI96" t="str">
        <f>IF(JI95="","",IF($FI95="Y",0,INDEX(Capacity!$S$3:$T$258,MATCH(MOD(INDEX(Capacity!$V$3:$W$258,MATCH(INDEX($J95:$FE95,1,$FJ95),Capacity!$V$3:$V$258,0),2)+JI$9,255),Capacity!$S$3:$S$258,0),2)))</f>
        <v/>
      </c>
      <c r="JJ96" t="str">
        <f>IF(JJ95="","",IF($FI95="Y",0,INDEX(Capacity!$S$3:$T$258,MATCH(MOD(INDEX(Capacity!$V$3:$W$258,MATCH(INDEX($J95:$FE95,1,$FJ95),Capacity!$V$3:$V$258,0),2)+JJ$9,255),Capacity!$S$3:$S$258,0),2)))</f>
        <v/>
      </c>
      <c r="JK96" t="str">
        <f>IF(JK95="","",IF($FI95="Y",0,INDEX(Capacity!$S$3:$T$258,MATCH(MOD(INDEX(Capacity!$V$3:$W$258,MATCH(INDEX($J95:$FE95,1,$FJ95),Capacity!$V$3:$V$258,0),2)+JK$9,255),Capacity!$S$3:$S$258,0),2)))</f>
        <v/>
      </c>
      <c r="JL96" t="str">
        <f>IF(JL95="","",IF($FI95="Y",0,INDEX(Capacity!$S$3:$T$258,MATCH(MOD(INDEX(Capacity!$V$3:$W$258,MATCH(INDEX($J95:$FE95,1,$FJ95),Capacity!$V$3:$V$258,0),2)+JL$9,255),Capacity!$S$3:$S$258,0),2)))</f>
        <v/>
      </c>
      <c r="JM96" t="str">
        <f>IF(JM95="","",IF($FI95="Y",0,INDEX(Capacity!$S$3:$T$258,MATCH(MOD(INDEX(Capacity!$V$3:$W$258,MATCH(INDEX($J95:$FE95,1,$FJ95),Capacity!$V$3:$V$258,0),2)+JM$9,255),Capacity!$S$3:$S$258,0),2)))</f>
        <v/>
      </c>
      <c r="JN96" t="str">
        <f>IF(JN95="","",IF($FI95="Y",0,INDEX(Capacity!$S$3:$T$258,MATCH(MOD(INDEX(Capacity!$V$3:$W$258,MATCH(INDEX($J95:$FE95,1,$FJ95),Capacity!$V$3:$V$258,0),2)+JN$9,255),Capacity!$S$3:$S$258,0),2)))</f>
        <v/>
      </c>
      <c r="JO96" t="str">
        <f>IF(JO95="","",IF($FI95="Y",0,INDEX(Capacity!$S$3:$T$258,MATCH(MOD(INDEX(Capacity!$V$3:$W$258,MATCH(INDEX($J95:$FE95,1,$FJ95),Capacity!$V$3:$V$258,0),2)+JO$9,255),Capacity!$S$3:$S$258,0),2)))</f>
        <v/>
      </c>
      <c r="JP96" t="str">
        <f>IF(JP95="","",IF($FI95="Y",0,INDEX(Capacity!$S$3:$T$258,MATCH(MOD(INDEX(Capacity!$V$3:$W$258,MATCH(INDEX($J95:$FE95,1,$FJ95),Capacity!$V$3:$V$258,0),2)+JP$9,255),Capacity!$S$3:$S$258,0),2)))</f>
        <v/>
      </c>
      <c r="JQ96" t="str">
        <f>IF(JQ95="","",IF($FI95="Y",0,INDEX(Capacity!$S$3:$T$258,MATCH(MOD(INDEX(Capacity!$V$3:$W$258,MATCH(INDEX($J95:$FE95,1,$FJ95),Capacity!$V$3:$V$258,0),2)+JQ$9,255),Capacity!$S$3:$S$258,0),2)))</f>
        <v/>
      </c>
      <c r="JR96" t="str">
        <f>IF(JR95="","",IF($FI95="Y",0,INDEX(Capacity!$S$3:$T$258,MATCH(MOD(INDEX(Capacity!$V$3:$W$258,MATCH(INDEX($J95:$FE95,1,$FJ95),Capacity!$V$3:$V$258,0),2)+JR$9,255),Capacity!$S$3:$S$258,0),2)))</f>
        <v/>
      </c>
      <c r="JS96" t="str">
        <f>IF(JS95="","",IF($FI95="Y",0,INDEX(Capacity!$S$3:$T$258,MATCH(MOD(INDEX(Capacity!$V$3:$W$258,MATCH(INDEX($J95:$FE95,1,$FJ95),Capacity!$V$3:$V$258,0),2)+JS$9,255),Capacity!$S$3:$S$258,0),2)))</f>
        <v/>
      </c>
      <c r="JT96" t="str">
        <f>IF(JT95="","",IF($FI95="Y",0,INDEX(Capacity!$S$3:$T$258,MATCH(MOD(INDEX(Capacity!$V$3:$W$258,MATCH(INDEX($J95:$FE95,1,$FJ95),Capacity!$V$3:$V$258,0),2)+JT$9,255),Capacity!$S$3:$S$258,0),2)))</f>
        <v/>
      </c>
      <c r="JU96" t="str">
        <f>IF(JU95="","",IF($FI95="Y",0,INDEX(Capacity!$S$3:$T$258,MATCH(MOD(INDEX(Capacity!$V$3:$W$258,MATCH(INDEX($J95:$FE95,1,$FJ95),Capacity!$V$3:$V$258,0),2)+JU$9,255),Capacity!$S$3:$S$258,0),2)))</f>
        <v/>
      </c>
      <c r="JV96" t="str">
        <f>IF(JV95="","",IF($FI95="Y",0,INDEX(Capacity!$S$3:$T$258,MATCH(MOD(INDEX(Capacity!$V$3:$W$258,MATCH(INDEX($J95:$FE95,1,$FJ95),Capacity!$V$3:$V$258,0),2)+JV$9,255),Capacity!$S$3:$S$258,0),2)))</f>
        <v/>
      </c>
      <c r="JW96" t="str">
        <f>IF(JW95="","",IF($FI95="Y",0,INDEX(Capacity!$S$3:$T$258,MATCH(MOD(INDEX(Capacity!$V$3:$W$258,MATCH(INDEX($J95:$FE95,1,$FJ95),Capacity!$V$3:$V$258,0),2)+JW$9,255),Capacity!$S$3:$S$258,0),2)))</f>
        <v/>
      </c>
      <c r="JX96" t="str">
        <f>IF(JX95="","",IF($FI95="Y",0,INDEX(Capacity!$S$3:$T$258,MATCH(MOD(INDEX(Capacity!$V$3:$W$258,MATCH(INDEX($J95:$FE95,1,$FJ95),Capacity!$V$3:$V$258,0),2)+JX$9,255),Capacity!$S$3:$S$258,0),2)))</f>
        <v/>
      </c>
      <c r="JY96" t="str">
        <f>IF(JY95="","",IF($FI95="Y",0,INDEX(Capacity!$S$3:$T$258,MATCH(MOD(INDEX(Capacity!$V$3:$W$258,MATCH(INDEX($J95:$FE95,1,$FJ95),Capacity!$V$3:$V$258,0),2)+JY$9,255),Capacity!$S$3:$S$258,0),2)))</f>
        <v/>
      </c>
      <c r="JZ96" t="str">
        <f>IF(JZ95="","",IF($FI95="Y",0,INDEX(Capacity!$S$3:$T$258,MATCH(MOD(INDEX(Capacity!$V$3:$W$258,MATCH(INDEX($J95:$FE95,1,$FJ95),Capacity!$V$3:$V$258,0),2)+JZ$9,255),Capacity!$S$3:$S$258,0),2)))</f>
        <v/>
      </c>
      <c r="KA96" t="str">
        <f>IF(KA95="","",IF($FI95="Y",0,INDEX(Capacity!$S$3:$T$258,MATCH(MOD(INDEX(Capacity!$V$3:$W$258,MATCH(INDEX($J95:$FE95,1,$FJ95),Capacity!$V$3:$V$258,0),2)+KA$9,255),Capacity!$S$3:$S$258,0),2)))</f>
        <v/>
      </c>
      <c r="KB96" t="str">
        <f>IF(KB95="","",IF($FI95="Y",0,INDEX(Capacity!$S$3:$T$258,MATCH(MOD(INDEX(Capacity!$V$3:$W$258,MATCH(INDEX($J95:$FE95,1,$FJ95),Capacity!$V$3:$V$258,0),2)+KB$9,255),Capacity!$S$3:$S$258,0),2)))</f>
        <v/>
      </c>
      <c r="KC96" t="str">
        <f>IF(KC95="","",IF($FI95="Y",0,INDEX(Capacity!$S$3:$T$258,MATCH(MOD(INDEX(Capacity!$V$3:$W$258,MATCH(INDEX($J95:$FE95,1,$FJ95),Capacity!$V$3:$V$258,0),2)+KC$9,255),Capacity!$S$3:$S$258,0),2)))</f>
        <v/>
      </c>
      <c r="KD96" t="str">
        <f>IF(KD95="","",IF($FI95="Y",0,INDEX(Capacity!$S$3:$T$258,MATCH(MOD(INDEX(Capacity!$V$3:$W$258,MATCH(INDEX($J95:$FE95,1,$FJ95),Capacity!$V$3:$V$258,0),2)+KD$9,255),Capacity!$S$3:$S$258,0),2)))</f>
        <v/>
      </c>
      <c r="KE96" t="str">
        <f>IF(KE95="","",IF($FI95="Y",0,INDEX(Capacity!$S$3:$T$258,MATCH(MOD(INDEX(Capacity!$V$3:$W$258,MATCH(INDEX($J95:$FE95,1,$FJ95),Capacity!$V$3:$V$258,0),2)+KE$9,255),Capacity!$S$3:$S$258,0),2)))</f>
        <v/>
      </c>
      <c r="KF96" t="str">
        <f>IF(KF95="","",IF($FI95="Y",0,INDEX(Capacity!$S$3:$T$258,MATCH(MOD(INDEX(Capacity!$V$3:$W$258,MATCH(INDEX($J95:$FE95,1,$FJ95),Capacity!$V$3:$V$258,0),2)+KF$9,255),Capacity!$S$3:$S$258,0),2)))</f>
        <v/>
      </c>
      <c r="KG96" t="str">
        <f>IF(KG95="","",IF($FI95="Y",0,INDEX(Capacity!$S$3:$T$258,MATCH(MOD(INDEX(Capacity!$V$3:$W$258,MATCH(INDEX($J95:$FE95,1,$FJ95),Capacity!$V$3:$V$258,0),2)+KG$9,255),Capacity!$S$3:$S$258,0),2)))</f>
        <v/>
      </c>
      <c r="KH96" t="str">
        <f>IF(KH95="","",IF($FI95="Y",0,INDEX(Capacity!$S$3:$T$258,MATCH(MOD(INDEX(Capacity!$V$3:$W$258,MATCH(INDEX($J95:$FE95,1,$FJ95),Capacity!$V$3:$V$258,0),2)+KH$9,255),Capacity!$S$3:$S$258,0),2)))</f>
        <v/>
      </c>
      <c r="KI96" t="str">
        <f>IF(KI95="","",IF($FI95="Y",0,INDEX(Capacity!$S$3:$T$258,MATCH(MOD(INDEX(Capacity!$V$3:$W$258,MATCH(INDEX($J95:$FE95,1,$FJ95),Capacity!$V$3:$V$258,0),2)+KI$9,255),Capacity!$S$3:$S$258,0),2)))</f>
        <v/>
      </c>
      <c r="KJ96" t="str">
        <f>IF(KJ95="","",IF($FI95="Y",0,INDEX(Capacity!$S$3:$T$258,MATCH(MOD(INDEX(Capacity!$V$3:$W$258,MATCH(INDEX($J95:$FE95,1,$FJ95),Capacity!$V$3:$V$258,0),2)+KJ$9,255),Capacity!$S$3:$S$258,0),2)))</f>
        <v/>
      </c>
      <c r="KK96" t="str">
        <f>IF(KK95="","",IF($FI95="Y",0,INDEX(Capacity!$S$3:$T$258,MATCH(MOD(INDEX(Capacity!$V$3:$W$258,MATCH(INDEX($J95:$FE95,1,$FJ95),Capacity!$V$3:$V$258,0),2)+KK$9,255),Capacity!$S$3:$S$258,0),2)))</f>
        <v/>
      </c>
      <c r="KL96" t="str">
        <f>IF(KL95="","",IF($FI95="Y",0,INDEX(Capacity!$S$3:$T$258,MATCH(MOD(INDEX(Capacity!$V$3:$W$258,MATCH(INDEX($J95:$FE95,1,$FJ95),Capacity!$V$3:$V$258,0),2)+KL$9,255),Capacity!$S$3:$S$258,0),2)))</f>
        <v/>
      </c>
      <c r="KM96" t="str">
        <f>IF(KM95="","",IF($FI95="Y",0,INDEX(Capacity!$S$3:$T$258,MATCH(MOD(INDEX(Capacity!$V$3:$W$258,MATCH(INDEX($J95:$FE95,1,$FJ95),Capacity!$V$3:$V$258,0),2)+KM$9,255),Capacity!$S$3:$S$258,0),2)))</f>
        <v/>
      </c>
      <c r="KN96" t="str">
        <f>IF(KN95="","",IF($FI95="Y",0,INDEX(Capacity!$S$3:$T$258,MATCH(MOD(INDEX(Capacity!$V$3:$W$258,MATCH(INDEX($J95:$FE95,1,$FJ95),Capacity!$V$3:$V$258,0),2)+KN$9,255),Capacity!$S$3:$S$258,0),2)))</f>
        <v/>
      </c>
      <c r="KO96" t="str">
        <f>IF(KO95="","",IF($FI95="Y",0,INDEX(Capacity!$S$3:$T$258,MATCH(MOD(INDEX(Capacity!$V$3:$W$258,MATCH(INDEX($J95:$FE95,1,$FJ95),Capacity!$V$3:$V$258,0),2)+KO$9,255),Capacity!$S$3:$S$258,0),2)))</f>
        <v/>
      </c>
      <c r="KP96" t="str">
        <f>IF(KP95="","",IF($FI95="Y",0,INDEX(Capacity!$S$3:$T$258,MATCH(MOD(INDEX(Capacity!$V$3:$W$258,MATCH(INDEX($J95:$FE95,1,$FJ95),Capacity!$V$3:$V$258,0),2)+KP$9,255),Capacity!$S$3:$S$258,0),2)))</f>
        <v/>
      </c>
      <c r="KQ96" t="str">
        <f>IF(KQ95="","",IF($FI95="Y",0,INDEX(Capacity!$S$3:$T$258,MATCH(MOD(INDEX(Capacity!$V$3:$W$258,MATCH(INDEX($J95:$FE95,1,$FJ95),Capacity!$V$3:$V$258,0),2)+KQ$9,255),Capacity!$S$3:$S$258,0),2)))</f>
        <v/>
      </c>
      <c r="KR96" t="str">
        <f>IF(KR95="","",IF($FI95="Y",0,INDEX(Capacity!$S$3:$T$258,MATCH(MOD(INDEX(Capacity!$V$3:$W$258,MATCH(INDEX($J95:$FE95,1,$FJ95),Capacity!$V$3:$V$258,0),2)+KR$9,255),Capacity!$S$3:$S$258,0),2)))</f>
        <v/>
      </c>
      <c r="KS96" t="str">
        <f>IF(KS95="","",IF($FI95="Y",0,INDEX(Capacity!$S$3:$T$258,MATCH(MOD(INDEX(Capacity!$V$3:$W$258,MATCH(INDEX($J95:$FE95,1,$FJ95),Capacity!$V$3:$V$258,0),2)+KS$9,255),Capacity!$S$3:$S$258,0),2)))</f>
        <v/>
      </c>
      <c r="KT96" t="str">
        <f>IF(KT95="","",IF($FI95="Y",0,INDEX(Capacity!$S$3:$T$258,MATCH(MOD(INDEX(Capacity!$V$3:$W$258,MATCH(INDEX($J95:$FE95,1,$FJ95),Capacity!$V$3:$V$258,0),2)+KT$9,255),Capacity!$S$3:$S$258,0),2)))</f>
        <v/>
      </c>
      <c r="KU96" t="str">
        <f>IF(KU95="","",IF($FI95="Y",0,INDEX(Capacity!$S$3:$T$258,MATCH(MOD(INDEX(Capacity!$V$3:$W$258,MATCH(INDEX($J95:$FE95,1,$FJ95),Capacity!$V$3:$V$258,0),2)+KU$9,255),Capacity!$S$3:$S$258,0),2)))</f>
        <v/>
      </c>
      <c r="KV96" t="str">
        <f>IF(KV95="","",IF($FI95="Y",0,INDEX(Capacity!$S$3:$T$258,MATCH(MOD(INDEX(Capacity!$V$3:$W$258,MATCH(INDEX($J95:$FE95,1,$FJ95),Capacity!$V$3:$V$258,0),2)+KV$9,255),Capacity!$S$3:$S$258,0),2)))</f>
        <v/>
      </c>
      <c r="KW96" t="str">
        <f>IF(KW95="","",IF($FI95="Y",0,INDEX(Capacity!$S$3:$T$258,MATCH(MOD(INDEX(Capacity!$V$3:$W$258,MATCH(INDEX($J95:$FE95,1,$FJ95),Capacity!$V$3:$V$258,0),2)+KW$9,255),Capacity!$S$3:$S$258,0),2)))</f>
        <v/>
      </c>
      <c r="KX96" t="str">
        <f>IF(KX95="","",IF($FI95="Y",0,INDEX(Capacity!$S$3:$T$258,MATCH(MOD(INDEX(Capacity!$V$3:$W$258,MATCH(INDEX($J95:$FE95,1,$FJ95),Capacity!$V$3:$V$258,0),2)+KX$9,255),Capacity!$S$3:$S$258,0),2)))</f>
        <v/>
      </c>
      <c r="KY96" t="str">
        <f>IF(KY95="","",IF($FI95="Y",0,INDEX(Capacity!$S$3:$T$258,MATCH(MOD(INDEX(Capacity!$V$3:$W$258,MATCH(INDEX($J95:$FE95,1,$FJ95),Capacity!$V$3:$V$258,0),2)+KY$9,255),Capacity!$S$3:$S$258,0),2)))</f>
        <v/>
      </c>
      <c r="KZ96" t="str">
        <f>IF(KZ95="","",IF($FI95="Y",0,INDEX(Capacity!$S$3:$T$258,MATCH(MOD(INDEX(Capacity!$V$3:$W$258,MATCH(INDEX($J95:$FE95,1,$FJ95),Capacity!$V$3:$V$258,0),2)+KZ$9,255),Capacity!$S$3:$S$258,0),2)))</f>
        <v/>
      </c>
      <c r="LA96" t="str">
        <f>IF(LA95="","",IF($FI95="Y",0,INDEX(Capacity!$S$3:$T$258,MATCH(MOD(INDEX(Capacity!$V$3:$W$258,MATCH(INDEX($J95:$FE95,1,$FJ95),Capacity!$V$3:$V$258,0),2)+LA$9,255),Capacity!$S$3:$S$258,0),2)))</f>
        <v/>
      </c>
      <c r="LB96" t="str">
        <f>IF(LB95="","",IF($FI95="Y",0,INDEX(Capacity!$S$3:$T$258,MATCH(MOD(INDEX(Capacity!$V$3:$W$258,MATCH(INDEX($J95:$FE95,1,$FJ95),Capacity!$V$3:$V$258,0),2)+LB$9,255),Capacity!$S$3:$S$258,0),2)))</f>
        <v/>
      </c>
      <c r="LC96" t="str">
        <f>IF(LC95="","",IF($FI95="Y",0,INDEX(Capacity!$S$3:$T$258,MATCH(MOD(INDEX(Capacity!$V$3:$W$258,MATCH(INDEX($J95:$FE95,1,$FJ95),Capacity!$V$3:$V$258,0),2)+LC$9,255),Capacity!$S$3:$S$258,0),2)))</f>
        <v/>
      </c>
      <c r="LD96" t="str">
        <f>IF(LD95="","",IF($FI95="Y",0,INDEX(Capacity!$S$3:$T$258,MATCH(MOD(INDEX(Capacity!$V$3:$W$258,MATCH(INDEX($J95:$FE95,1,$FJ95),Capacity!$V$3:$V$258,0),2)+LD$9,255),Capacity!$S$3:$S$258,0),2)))</f>
        <v/>
      </c>
      <c r="LE96" t="str">
        <f>IF(LE95="","",IF($FI95="Y",0,INDEX(Capacity!$S$3:$T$258,MATCH(MOD(INDEX(Capacity!$V$3:$W$258,MATCH(INDEX($J95:$FE95,1,$FJ95),Capacity!$V$3:$V$258,0),2)+LE$9,255),Capacity!$S$3:$S$258,0),2)))</f>
        <v/>
      </c>
      <c r="LF96" t="str">
        <f>IF(LF95="","",IF($FI95="Y",0,INDEX(Capacity!$S$3:$T$258,MATCH(MOD(INDEX(Capacity!$V$3:$W$258,MATCH(INDEX($J95:$FE95,1,$FJ95),Capacity!$V$3:$V$258,0),2)+LF$9,255),Capacity!$S$3:$S$258,0),2)))</f>
        <v/>
      </c>
      <c r="LG96" t="str">
        <f>IF(LG95="","",IF($FI95="Y",0,INDEX(Capacity!$S$3:$T$258,MATCH(MOD(INDEX(Capacity!$V$3:$W$258,MATCH(INDEX($J95:$FE95,1,$FJ95),Capacity!$V$3:$V$258,0),2)+LG$9,255),Capacity!$S$3:$S$258,0),2)))</f>
        <v/>
      </c>
      <c r="LH96" t="str">
        <f>IF(LH95="","",IF($FI95="Y",0,INDEX(Capacity!$S$3:$T$258,MATCH(MOD(INDEX(Capacity!$V$3:$W$258,MATCH(INDEX($J95:$FE95,1,$FJ95),Capacity!$V$3:$V$258,0),2)+LH$9,255),Capacity!$S$3:$S$258,0),2)))</f>
        <v/>
      </c>
    </row>
    <row r="97" spans="9:320" x14ac:dyDescent="0.25">
      <c r="I97" s="7">
        <f t="shared" si="79"/>
        <v>88</v>
      </c>
      <c r="J97" t="str">
        <f t="shared" si="86"/>
        <v/>
      </c>
      <c r="K97" t="str">
        <f t="shared" si="86"/>
        <v/>
      </c>
      <c r="L97" t="str">
        <f t="shared" si="86"/>
        <v/>
      </c>
      <c r="M97" t="str">
        <f t="shared" si="86"/>
        <v/>
      </c>
      <c r="N97" t="str">
        <f t="shared" si="86"/>
        <v/>
      </c>
      <c r="O97" t="str">
        <f t="shared" si="86"/>
        <v/>
      </c>
      <c r="P97" t="str">
        <f t="shared" si="86"/>
        <v/>
      </c>
      <c r="Q97" t="str">
        <f t="shared" si="86"/>
        <v/>
      </c>
      <c r="R97" t="str">
        <f t="shared" si="86"/>
        <v/>
      </c>
      <c r="S97" t="str">
        <f t="shared" si="86"/>
        <v/>
      </c>
      <c r="T97" t="str">
        <f t="shared" si="86"/>
        <v/>
      </c>
      <c r="U97" t="str">
        <f t="shared" si="86"/>
        <v/>
      </c>
      <c r="V97" t="str">
        <f t="shared" si="86"/>
        <v/>
      </c>
      <c r="W97" t="str">
        <f t="shared" si="86"/>
        <v/>
      </c>
      <c r="X97" t="str">
        <f t="shared" si="86"/>
        <v/>
      </c>
      <c r="Y97" t="str">
        <f t="shared" si="86"/>
        <v/>
      </c>
      <c r="Z97" t="str">
        <f t="shared" ref="Z97:AO112" si="96">IFERROR(IF(INDEX($FM$10:$LH$118,$I97,$FK97-Z$8+1)="",_xlfn.BITXOR(Z96,0),_xlfn.BITXOR(Z96,INDEX($FM$10:$LH$118,$I97,$FK97-Z$8+1))),"")</f>
        <v/>
      </c>
      <c r="AA97" t="str">
        <f t="shared" si="96"/>
        <v/>
      </c>
      <c r="AB97" t="str">
        <f t="shared" si="96"/>
        <v/>
      </c>
      <c r="AC97" t="str">
        <f t="shared" si="96"/>
        <v/>
      </c>
      <c r="AD97" t="str">
        <f t="shared" si="96"/>
        <v/>
      </c>
      <c r="AE97" t="str">
        <f t="shared" si="96"/>
        <v/>
      </c>
      <c r="AF97" t="str">
        <f t="shared" si="96"/>
        <v/>
      </c>
      <c r="AG97" t="str">
        <f t="shared" si="96"/>
        <v/>
      </c>
      <c r="AH97" t="str">
        <f t="shared" si="96"/>
        <v/>
      </c>
      <c r="AI97" t="str">
        <f t="shared" si="96"/>
        <v/>
      </c>
      <c r="AJ97" t="str">
        <f t="shared" si="96"/>
        <v/>
      </c>
      <c r="AK97" t="str">
        <f t="shared" si="96"/>
        <v/>
      </c>
      <c r="AL97" t="str">
        <f t="shared" si="96"/>
        <v/>
      </c>
      <c r="AM97" t="str">
        <f t="shared" si="96"/>
        <v/>
      </c>
      <c r="AN97" t="str">
        <f t="shared" si="96"/>
        <v/>
      </c>
      <c r="AO97" t="str">
        <f t="shared" si="96"/>
        <v/>
      </c>
      <c r="AP97" t="str">
        <f t="shared" si="88"/>
        <v/>
      </c>
      <c r="AQ97" t="str">
        <f t="shared" si="88"/>
        <v/>
      </c>
      <c r="AR97" t="str">
        <f t="shared" si="88"/>
        <v/>
      </c>
      <c r="AS97" t="str">
        <f t="shared" si="88"/>
        <v/>
      </c>
      <c r="AT97" t="str">
        <f t="shared" si="88"/>
        <v/>
      </c>
      <c r="AU97" t="str">
        <f t="shared" si="88"/>
        <v/>
      </c>
      <c r="AV97" t="str">
        <f t="shared" si="88"/>
        <v/>
      </c>
      <c r="AW97" t="str">
        <f t="shared" si="88"/>
        <v/>
      </c>
      <c r="AX97" t="str">
        <f t="shared" si="88"/>
        <v/>
      </c>
      <c r="AY97" t="str">
        <f t="shared" si="88"/>
        <v/>
      </c>
      <c r="AZ97" t="str">
        <f t="shared" si="88"/>
        <v/>
      </c>
      <c r="BA97" t="str">
        <f t="shared" si="88"/>
        <v/>
      </c>
      <c r="BB97" t="str">
        <f t="shared" si="88"/>
        <v/>
      </c>
      <c r="BC97" t="str">
        <f t="shared" si="88"/>
        <v/>
      </c>
      <c r="BD97" t="str">
        <f t="shared" si="88"/>
        <v/>
      </c>
      <c r="BE97" t="str">
        <f t="shared" si="88"/>
        <v/>
      </c>
      <c r="BF97" t="str">
        <f t="shared" si="92"/>
        <v/>
      </c>
      <c r="BG97" t="str">
        <f t="shared" si="92"/>
        <v/>
      </c>
      <c r="BH97" t="str">
        <f t="shared" si="92"/>
        <v/>
      </c>
      <c r="BI97" t="str">
        <f t="shared" si="92"/>
        <v/>
      </c>
      <c r="BJ97" t="str">
        <f t="shared" si="92"/>
        <v/>
      </c>
      <c r="BK97" t="str">
        <f t="shared" si="92"/>
        <v/>
      </c>
      <c r="BL97" t="str">
        <f t="shared" si="92"/>
        <v/>
      </c>
      <c r="BM97" t="str">
        <f t="shared" si="92"/>
        <v/>
      </c>
      <c r="BN97" t="str">
        <f t="shared" si="92"/>
        <v/>
      </c>
      <c r="BO97" t="str">
        <f t="shared" si="92"/>
        <v/>
      </c>
      <c r="BP97" t="str">
        <f t="shared" si="92"/>
        <v/>
      </c>
      <c r="BQ97" t="str">
        <f t="shared" si="92"/>
        <v/>
      </c>
      <c r="BR97" t="str">
        <f t="shared" si="92"/>
        <v/>
      </c>
      <c r="BS97" t="str">
        <f t="shared" si="92"/>
        <v/>
      </c>
      <c r="BT97" t="str">
        <f t="shared" si="92"/>
        <v/>
      </c>
      <c r="BU97" t="str">
        <f t="shared" si="92"/>
        <v/>
      </c>
      <c r="BV97" t="str">
        <f t="shared" si="90"/>
        <v/>
      </c>
      <c r="BW97" t="str">
        <f t="shared" si="90"/>
        <v/>
      </c>
      <c r="BX97" t="str">
        <f t="shared" si="90"/>
        <v/>
      </c>
      <c r="BY97" t="str">
        <f t="shared" si="90"/>
        <v/>
      </c>
      <c r="BZ97" t="str">
        <f t="shared" si="90"/>
        <v/>
      </c>
      <c r="CA97" t="str">
        <f t="shared" si="90"/>
        <v/>
      </c>
      <c r="CB97" t="str">
        <f t="shared" si="90"/>
        <v/>
      </c>
      <c r="CC97" t="str">
        <f t="shared" si="90"/>
        <v/>
      </c>
      <c r="CD97" t="str">
        <f t="shared" si="90"/>
        <v/>
      </c>
      <c r="CE97" t="str">
        <f t="shared" si="90"/>
        <v/>
      </c>
      <c r="CF97" t="str">
        <f t="shared" si="90"/>
        <v/>
      </c>
      <c r="CG97" t="str">
        <f t="shared" si="90"/>
        <v/>
      </c>
      <c r="CH97" t="str">
        <f t="shared" si="90"/>
        <v/>
      </c>
      <c r="CI97" t="str">
        <f t="shared" si="90"/>
        <v/>
      </c>
      <c r="CJ97" t="str">
        <f t="shared" si="90"/>
        <v/>
      </c>
      <c r="CK97" t="str">
        <f t="shared" si="90"/>
        <v/>
      </c>
      <c r="CL97" t="str">
        <f t="shared" si="94"/>
        <v/>
      </c>
      <c r="CM97" t="str">
        <f t="shared" si="94"/>
        <v/>
      </c>
      <c r="CN97" t="str">
        <f t="shared" si="94"/>
        <v/>
      </c>
      <c r="CO97" t="str">
        <f t="shared" si="94"/>
        <v/>
      </c>
      <c r="CP97" t="str">
        <f t="shared" si="94"/>
        <v/>
      </c>
      <c r="CQ97" t="str">
        <f t="shared" si="94"/>
        <v/>
      </c>
      <c r="CR97" t="str">
        <f t="shared" si="94"/>
        <v/>
      </c>
      <c r="CS97">
        <f t="shared" si="94"/>
        <v>0</v>
      </c>
      <c r="CT97">
        <f t="shared" si="94"/>
        <v>183</v>
      </c>
      <c r="CU97">
        <f t="shared" si="94"/>
        <v>81</v>
      </c>
      <c r="CV97">
        <f t="shared" si="94"/>
        <v>39</v>
      </c>
      <c r="CW97">
        <f t="shared" si="94"/>
        <v>101</v>
      </c>
      <c r="CX97">
        <f t="shared" si="94"/>
        <v>33</v>
      </c>
      <c r="CY97">
        <f t="shared" si="94"/>
        <v>224</v>
      </c>
      <c r="CZ97">
        <f t="shared" si="94"/>
        <v>28</v>
      </c>
      <c r="DA97">
        <f t="shared" si="93"/>
        <v>170</v>
      </c>
      <c r="DB97">
        <f t="shared" si="87"/>
        <v>178</v>
      </c>
      <c r="DC97">
        <f t="shared" si="87"/>
        <v>125</v>
      </c>
      <c r="DD97">
        <f t="shared" si="87"/>
        <v>0</v>
      </c>
      <c r="DE97">
        <f t="shared" si="87"/>
        <v>0</v>
      </c>
      <c r="DF97">
        <f t="shared" si="87"/>
        <v>0</v>
      </c>
      <c r="DG97">
        <f t="shared" si="87"/>
        <v>0</v>
      </c>
      <c r="DH97">
        <f t="shared" si="87"/>
        <v>0</v>
      </c>
      <c r="DI97">
        <f t="shared" si="87"/>
        <v>0</v>
      </c>
      <c r="DJ97">
        <f t="shared" si="87"/>
        <v>0</v>
      </c>
      <c r="DK97">
        <f t="shared" si="87"/>
        <v>0</v>
      </c>
      <c r="DL97">
        <f t="shared" si="87"/>
        <v>0</v>
      </c>
      <c r="DM97">
        <f t="shared" si="87"/>
        <v>0</v>
      </c>
      <c r="DN97">
        <f t="shared" si="87"/>
        <v>0</v>
      </c>
      <c r="DO97">
        <f t="shared" si="87"/>
        <v>0</v>
      </c>
      <c r="DP97">
        <f t="shared" si="87"/>
        <v>0</v>
      </c>
      <c r="DQ97">
        <f t="shared" si="87"/>
        <v>0</v>
      </c>
      <c r="DR97">
        <f t="shared" si="95"/>
        <v>0</v>
      </c>
      <c r="DS97">
        <f t="shared" si="95"/>
        <v>0</v>
      </c>
      <c r="DT97">
        <f t="shared" si="95"/>
        <v>0</v>
      </c>
      <c r="DU97">
        <f t="shared" si="95"/>
        <v>0</v>
      </c>
      <c r="DV97">
        <f t="shared" si="95"/>
        <v>0</v>
      </c>
      <c r="DW97">
        <f t="shared" si="95"/>
        <v>0</v>
      </c>
      <c r="DX97">
        <f t="shared" si="95"/>
        <v>0</v>
      </c>
      <c r="DY97">
        <f t="shared" si="95"/>
        <v>0</v>
      </c>
      <c r="DZ97">
        <f t="shared" si="95"/>
        <v>0</v>
      </c>
      <c r="EA97">
        <f t="shared" si="95"/>
        <v>0</v>
      </c>
      <c r="EB97">
        <f t="shared" si="95"/>
        <v>0</v>
      </c>
      <c r="EC97">
        <f t="shared" si="95"/>
        <v>0</v>
      </c>
      <c r="ED97">
        <f t="shared" si="95"/>
        <v>0</v>
      </c>
      <c r="EE97">
        <f t="shared" si="95"/>
        <v>0</v>
      </c>
      <c r="EF97">
        <f t="shared" si="95"/>
        <v>0</v>
      </c>
      <c r="EG97">
        <f t="shared" si="91"/>
        <v>0</v>
      </c>
      <c r="EH97">
        <f t="shared" si="91"/>
        <v>0</v>
      </c>
      <c r="EI97">
        <f t="shared" si="91"/>
        <v>0</v>
      </c>
      <c r="EJ97">
        <f t="shared" si="91"/>
        <v>0</v>
      </c>
      <c r="EK97">
        <f t="shared" si="91"/>
        <v>0</v>
      </c>
      <c r="EL97">
        <f t="shared" si="91"/>
        <v>0</v>
      </c>
      <c r="EM97">
        <f t="shared" si="91"/>
        <v>0</v>
      </c>
      <c r="EN97">
        <f t="shared" si="91"/>
        <v>0</v>
      </c>
      <c r="EO97">
        <f t="shared" si="91"/>
        <v>0</v>
      </c>
      <c r="EP97">
        <f t="shared" si="91"/>
        <v>0</v>
      </c>
      <c r="EQ97">
        <f t="shared" si="91"/>
        <v>0</v>
      </c>
      <c r="ER97">
        <f t="shared" si="91"/>
        <v>0</v>
      </c>
      <c r="ES97">
        <f t="shared" si="91"/>
        <v>0</v>
      </c>
      <c r="ET97">
        <f t="shared" si="91"/>
        <v>0</v>
      </c>
      <c r="EU97">
        <f t="shared" si="91"/>
        <v>0</v>
      </c>
      <c r="EV97">
        <f t="shared" si="91"/>
        <v>0</v>
      </c>
      <c r="EW97">
        <f t="shared" si="89"/>
        <v>0</v>
      </c>
      <c r="EX97">
        <f t="shared" si="89"/>
        <v>0</v>
      </c>
      <c r="EY97">
        <f t="shared" si="89"/>
        <v>0</v>
      </c>
      <c r="EZ97">
        <f t="shared" si="89"/>
        <v>0</v>
      </c>
      <c r="FA97">
        <f t="shared" si="89"/>
        <v>0</v>
      </c>
      <c r="FB97">
        <f t="shared" si="89"/>
        <v>0</v>
      </c>
      <c r="FC97">
        <f t="shared" si="89"/>
        <v>0</v>
      </c>
      <c r="FD97">
        <f t="shared" si="89"/>
        <v>0</v>
      </c>
      <c r="FE97">
        <f t="shared" si="89"/>
        <v>0</v>
      </c>
      <c r="FG97" s="48" t="str">
        <f t="shared" si="80"/>
        <v/>
      </c>
      <c r="FI97" s="1" t="str">
        <f t="shared" si="77"/>
        <v/>
      </c>
      <c r="FJ97">
        <f t="shared" si="78"/>
        <v>89</v>
      </c>
      <c r="FK97">
        <f>FM8-FJ96+1</f>
        <v>-44</v>
      </c>
      <c r="FM97">
        <f>IF(FM96="","",IF($FI96="Y",0,INDEX(Capacity!$S$3:$T$258,MATCH(MOD(INDEX(Capacity!$V$3:$W$258,MATCH(INDEX($J96:$FE96,1,$FJ96),Capacity!$V$3:$V$258,0),2)+FM$9,255),Capacity!$S$3:$S$258,0),2)))</f>
        <v>7</v>
      </c>
      <c r="FN97">
        <f>IF(FN96="","",IF($FI96="Y",0,INDEX(Capacity!$S$3:$T$258,MATCH(MOD(INDEX(Capacity!$V$3:$W$258,MATCH(INDEX($J96:$FE96,1,$FJ96),Capacity!$V$3:$V$258,0),2)+FN$9,255),Capacity!$S$3:$S$258,0),2)))</f>
        <v>50</v>
      </c>
      <c r="FO97">
        <f>IF(FO96="","",IF($FI96="Y",0,INDEX(Capacity!$S$3:$T$258,MATCH(MOD(INDEX(Capacity!$V$3:$W$258,MATCH(INDEX($J96:$FE96,1,$FJ96),Capacity!$V$3:$V$258,0),2)+FO$9,255),Capacity!$S$3:$S$258,0),2)))</f>
        <v>116</v>
      </c>
      <c r="FP97">
        <f>IF(FP96="","",IF($FI96="Y",0,INDEX(Capacity!$S$3:$T$258,MATCH(MOD(INDEX(Capacity!$V$3:$W$258,MATCH(INDEX($J96:$FE96,1,$FJ96),Capacity!$V$3:$V$258,0),2)+FP$9,255),Capacity!$S$3:$S$258,0),2)))</f>
        <v>250</v>
      </c>
      <c r="FQ97">
        <f>IF(FQ96="","",IF($FI96="Y",0,INDEX(Capacity!$S$3:$T$258,MATCH(MOD(INDEX(Capacity!$V$3:$W$258,MATCH(INDEX($J96:$FE96,1,$FJ96),Capacity!$V$3:$V$258,0),2)+FQ$9,255),Capacity!$S$3:$S$258,0),2)))</f>
        <v>16</v>
      </c>
      <c r="FR97">
        <f>IF(FR96="","",IF($FI96="Y",0,INDEX(Capacity!$S$3:$T$258,MATCH(MOD(INDEX(Capacity!$V$3:$W$258,MATCH(INDEX($J96:$FE96,1,$FJ96),Capacity!$V$3:$V$258,0),2)+FR$9,255),Capacity!$S$3:$S$258,0),2)))</f>
        <v>111</v>
      </c>
      <c r="FS97">
        <f>IF(FS96="","",IF($FI96="Y",0,INDEX(Capacity!$S$3:$T$258,MATCH(MOD(INDEX(Capacity!$V$3:$W$258,MATCH(INDEX($J96:$FE96,1,$FJ96),Capacity!$V$3:$V$258,0),2)+FS$9,255),Capacity!$S$3:$S$258,0),2)))</f>
        <v>135</v>
      </c>
      <c r="FT97">
        <f>IF(FT96="","",IF($FI96="Y",0,INDEX(Capacity!$S$3:$T$258,MATCH(MOD(INDEX(Capacity!$V$3:$W$258,MATCH(INDEX($J96:$FE96,1,$FJ96),Capacity!$V$3:$V$258,0),2)+FT$9,255),Capacity!$S$3:$S$258,0),2)))</f>
        <v>128</v>
      </c>
      <c r="FU97">
        <f>IF(FU96="","",IF($FI96="Y",0,INDEX(Capacity!$S$3:$T$258,MATCH(MOD(INDEX(Capacity!$V$3:$W$258,MATCH(INDEX($J96:$FE96,1,$FJ96),Capacity!$V$3:$V$258,0),2)+FU$9,255),Capacity!$S$3:$S$258,0),2)))</f>
        <v>74</v>
      </c>
      <c r="FV97">
        <f>IF(FV96="","",IF($FI96="Y",0,INDEX(Capacity!$S$3:$T$258,MATCH(MOD(INDEX(Capacity!$V$3:$W$258,MATCH(INDEX($J96:$FE96,1,$FJ96),Capacity!$V$3:$V$258,0),2)+FV$9,255),Capacity!$S$3:$S$258,0),2)))</f>
        <v>244</v>
      </c>
      <c r="FW97">
        <f>IF(FW96="","",IF($FI96="Y",0,INDEX(Capacity!$S$3:$T$258,MATCH(MOD(INDEX(Capacity!$V$3:$W$258,MATCH(INDEX($J96:$FE96,1,$FJ96),Capacity!$V$3:$V$258,0),2)+FW$9,255),Capacity!$S$3:$S$258,0),2)))</f>
        <v>125</v>
      </c>
      <c r="FX97" t="str">
        <f>IF(FX96="","",IF($FI96="Y",0,INDEX(Capacity!$S$3:$T$258,MATCH(MOD(INDEX(Capacity!$V$3:$W$258,MATCH(INDEX($J96:$FE96,1,$FJ96),Capacity!$V$3:$V$258,0),2)+FX$9,255),Capacity!$S$3:$S$258,0),2)))</f>
        <v/>
      </c>
      <c r="FY97" t="str">
        <f>IF(FY96="","",IF($FI96="Y",0,INDEX(Capacity!$S$3:$T$258,MATCH(MOD(INDEX(Capacity!$V$3:$W$258,MATCH(INDEX($J96:$FE96,1,$FJ96),Capacity!$V$3:$V$258,0),2)+FY$9,255),Capacity!$S$3:$S$258,0),2)))</f>
        <v/>
      </c>
      <c r="FZ97" t="str">
        <f>IF(FZ96="","",IF($FI96="Y",0,INDEX(Capacity!$S$3:$T$258,MATCH(MOD(INDEX(Capacity!$V$3:$W$258,MATCH(INDEX($J96:$FE96,1,$FJ96),Capacity!$V$3:$V$258,0),2)+FZ$9,255),Capacity!$S$3:$S$258,0),2)))</f>
        <v/>
      </c>
      <c r="GA97" t="str">
        <f>IF(GA96="","",IF($FI96="Y",0,INDEX(Capacity!$S$3:$T$258,MATCH(MOD(INDEX(Capacity!$V$3:$W$258,MATCH(INDEX($J96:$FE96,1,$FJ96),Capacity!$V$3:$V$258,0),2)+GA$9,255),Capacity!$S$3:$S$258,0),2)))</f>
        <v/>
      </c>
      <c r="GB97" t="str">
        <f>IF(GB96="","",IF($FI96="Y",0,INDEX(Capacity!$S$3:$T$258,MATCH(MOD(INDEX(Capacity!$V$3:$W$258,MATCH(INDEX($J96:$FE96,1,$FJ96),Capacity!$V$3:$V$258,0),2)+GB$9,255),Capacity!$S$3:$S$258,0),2)))</f>
        <v/>
      </c>
      <c r="GC97" t="str">
        <f>IF(GC96="","",IF($FI96="Y",0,INDEX(Capacity!$S$3:$T$258,MATCH(MOD(INDEX(Capacity!$V$3:$W$258,MATCH(INDEX($J96:$FE96,1,$FJ96),Capacity!$V$3:$V$258,0),2)+GC$9,255),Capacity!$S$3:$S$258,0),2)))</f>
        <v/>
      </c>
      <c r="GD97" t="str">
        <f>IF(GD96="","",IF($FI96="Y",0,INDEX(Capacity!$S$3:$T$258,MATCH(MOD(INDEX(Capacity!$V$3:$W$258,MATCH(INDEX($J96:$FE96,1,$FJ96),Capacity!$V$3:$V$258,0),2)+GD$9,255),Capacity!$S$3:$S$258,0),2)))</f>
        <v/>
      </c>
      <c r="GE97" t="str">
        <f>IF(GE96="","",IF($FI96="Y",0,INDEX(Capacity!$S$3:$T$258,MATCH(MOD(INDEX(Capacity!$V$3:$W$258,MATCH(INDEX($J96:$FE96,1,$FJ96),Capacity!$V$3:$V$258,0),2)+GE$9,255),Capacity!$S$3:$S$258,0),2)))</f>
        <v/>
      </c>
      <c r="GF97" t="str">
        <f>IF(GF96="","",IF($FI96="Y",0,INDEX(Capacity!$S$3:$T$258,MATCH(MOD(INDEX(Capacity!$V$3:$W$258,MATCH(INDEX($J96:$FE96,1,$FJ96),Capacity!$V$3:$V$258,0),2)+GF$9,255),Capacity!$S$3:$S$258,0),2)))</f>
        <v/>
      </c>
      <c r="GG97" t="str">
        <f>IF(GG96="","",IF($FI96="Y",0,INDEX(Capacity!$S$3:$T$258,MATCH(MOD(INDEX(Capacity!$V$3:$W$258,MATCH(INDEX($J96:$FE96,1,$FJ96),Capacity!$V$3:$V$258,0),2)+GG$9,255),Capacity!$S$3:$S$258,0),2)))</f>
        <v/>
      </c>
      <c r="GH97" t="str">
        <f>IF(GH96="","",IF($FI96="Y",0,INDEX(Capacity!$S$3:$T$258,MATCH(MOD(INDEX(Capacity!$V$3:$W$258,MATCH(INDEX($J96:$FE96,1,$FJ96),Capacity!$V$3:$V$258,0),2)+GH$9,255),Capacity!$S$3:$S$258,0),2)))</f>
        <v/>
      </c>
      <c r="GI97" t="str">
        <f>IF(GI96="","",IF($FI96="Y",0,INDEX(Capacity!$S$3:$T$258,MATCH(MOD(INDEX(Capacity!$V$3:$W$258,MATCH(INDEX($J96:$FE96,1,$FJ96),Capacity!$V$3:$V$258,0),2)+GI$9,255),Capacity!$S$3:$S$258,0),2)))</f>
        <v/>
      </c>
      <c r="GJ97" t="str">
        <f>IF(GJ96="","",IF($FI96="Y",0,INDEX(Capacity!$S$3:$T$258,MATCH(MOD(INDEX(Capacity!$V$3:$W$258,MATCH(INDEX($J96:$FE96,1,$FJ96),Capacity!$V$3:$V$258,0),2)+GJ$9,255),Capacity!$S$3:$S$258,0),2)))</f>
        <v/>
      </c>
      <c r="GK97" t="str">
        <f>IF(GK96="","",IF($FI96="Y",0,INDEX(Capacity!$S$3:$T$258,MATCH(MOD(INDEX(Capacity!$V$3:$W$258,MATCH(INDEX($J96:$FE96,1,$FJ96),Capacity!$V$3:$V$258,0),2)+GK$9,255),Capacity!$S$3:$S$258,0),2)))</f>
        <v/>
      </c>
      <c r="GL97" t="str">
        <f>IF(GL96="","",IF($FI96="Y",0,INDEX(Capacity!$S$3:$T$258,MATCH(MOD(INDEX(Capacity!$V$3:$W$258,MATCH(INDEX($J96:$FE96,1,$FJ96),Capacity!$V$3:$V$258,0),2)+GL$9,255),Capacity!$S$3:$S$258,0),2)))</f>
        <v/>
      </c>
      <c r="GM97" t="str">
        <f>IF(GM96="","",IF($FI96="Y",0,INDEX(Capacity!$S$3:$T$258,MATCH(MOD(INDEX(Capacity!$V$3:$W$258,MATCH(INDEX($J96:$FE96,1,$FJ96),Capacity!$V$3:$V$258,0),2)+GM$9,255),Capacity!$S$3:$S$258,0),2)))</f>
        <v/>
      </c>
      <c r="GN97" t="str">
        <f>IF(GN96="","",IF($FI96="Y",0,INDEX(Capacity!$S$3:$T$258,MATCH(MOD(INDEX(Capacity!$V$3:$W$258,MATCH(INDEX($J96:$FE96,1,$FJ96),Capacity!$V$3:$V$258,0),2)+GN$9,255),Capacity!$S$3:$S$258,0),2)))</f>
        <v/>
      </c>
      <c r="GO97" t="str">
        <f>IF(GO96="","",IF($FI96="Y",0,INDEX(Capacity!$S$3:$T$258,MATCH(MOD(INDEX(Capacity!$V$3:$W$258,MATCH(INDEX($J96:$FE96,1,$FJ96),Capacity!$V$3:$V$258,0),2)+GO$9,255),Capacity!$S$3:$S$258,0),2)))</f>
        <v/>
      </c>
      <c r="GP97" t="str">
        <f>IF(GP96="","",IF($FI96="Y",0,INDEX(Capacity!$S$3:$T$258,MATCH(MOD(INDEX(Capacity!$V$3:$W$258,MATCH(INDEX($J96:$FE96,1,$FJ96),Capacity!$V$3:$V$258,0),2)+GP$9,255),Capacity!$S$3:$S$258,0),2)))</f>
        <v/>
      </c>
      <c r="GQ97" t="str">
        <f>IF(GQ96="","",IF($FI96="Y",0,INDEX(Capacity!$S$3:$T$258,MATCH(MOD(INDEX(Capacity!$V$3:$W$258,MATCH(INDEX($J96:$FE96,1,$FJ96),Capacity!$V$3:$V$258,0),2)+GQ$9,255),Capacity!$S$3:$S$258,0),2)))</f>
        <v/>
      </c>
      <c r="GR97" t="str">
        <f>IF(GR96="","",IF($FI96="Y",0,INDEX(Capacity!$S$3:$T$258,MATCH(MOD(INDEX(Capacity!$V$3:$W$258,MATCH(INDEX($J96:$FE96,1,$FJ96),Capacity!$V$3:$V$258,0),2)+GR$9,255),Capacity!$S$3:$S$258,0),2)))</f>
        <v/>
      </c>
      <c r="GS97" t="str">
        <f>IF(GS96="","",IF($FI96="Y",0,INDEX(Capacity!$S$3:$T$258,MATCH(MOD(INDEX(Capacity!$V$3:$W$258,MATCH(INDEX($J96:$FE96,1,$FJ96),Capacity!$V$3:$V$258,0),2)+GS$9,255),Capacity!$S$3:$S$258,0),2)))</f>
        <v/>
      </c>
      <c r="GT97" t="str">
        <f>IF(GT96="","",IF($FI96="Y",0,INDEX(Capacity!$S$3:$T$258,MATCH(MOD(INDEX(Capacity!$V$3:$W$258,MATCH(INDEX($J96:$FE96,1,$FJ96),Capacity!$V$3:$V$258,0),2)+GT$9,255),Capacity!$S$3:$S$258,0),2)))</f>
        <v/>
      </c>
      <c r="GU97" t="str">
        <f>IF(GU96="","",IF($FI96="Y",0,INDEX(Capacity!$S$3:$T$258,MATCH(MOD(INDEX(Capacity!$V$3:$W$258,MATCH(INDEX($J96:$FE96,1,$FJ96),Capacity!$V$3:$V$258,0),2)+GU$9,255),Capacity!$S$3:$S$258,0),2)))</f>
        <v/>
      </c>
      <c r="GV97" t="str">
        <f>IF(GV96="","",IF($FI96="Y",0,INDEX(Capacity!$S$3:$T$258,MATCH(MOD(INDEX(Capacity!$V$3:$W$258,MATCH(INDEX($J96:$FE96,1,$FJ96),Capacity!$V$3:$V$258,0),2)+GV$9,255),Capacity!$S$3:$S$258,0),2)))</f>
        <v/>
      </c>
      <c r="GW97" t="str">
        <f>IF(GW96="","",IF($FI96="Y",0,INDEX(Capacity!$S$3:$T$258,MATCH(MOD(INDEX(Capacity!$V$3:$W$258,MATCH(INDEX($J96:$FE96,1,$FJ96),Capacity!$V$3:$V$258,0),2)+GW$9,255),Capacity!$S$3:$S$258,0),2)))</f>
        <v/>
      </c>
      <c r="GX97" t="str">
        <f>IF(GX96="","",IF($FI96="Y",0,INDEX(Capacity!$S$3:$T$258,MATCH(MOD(INDEX(Capacity!$V$3:$W$258,MATCH(INDEX($J96:$FE96,1,$FJ96),Capacity!$V$3:$V$258,0),2)+GX$9,255),Capacity!$S$3:$S$258,0),2)))</f>
        <v/>
      </c>
      <c r="GY97" t="str">
        <f>IF(GY96="","",IF($FI96="Y",0,INDEX(Capacity!$S$3:$T$258,MATCH(MOD(INDEX(Capacity!$V$3:$W$258,MATCH(INDEX($J96:$FE96,1,$FJ96),Capacity!$V$3:$V$258,0),2)+GY$9,255),Capacity!$S$3:$S$258,0),2)))</f>
        <v/>
      </c>
      <c r="GZ97" t="str">
        <f>IF(GZ96="","",IF($FI96="Y",0,INDEX(Capacity!$S$3:$T$258,MATCH(MOD(INDEX(Capacity!$V$3:$W$258,MATCH(INDEX($J96:$FE96,1,$FJ96),Capacity!$V$3:$V$258,0),2)+GZ$9,255),Capacity!$S$3:$S$258,0),2)))</f>
        <v/>
      </c>
      <c r="HA97" t="str">
        <f>IF(HA96="","",IF($FI96="Y",0,INDEX(Capacity!$S$3:$T$258,MATCH(MOD(INDEX(Capacity!$V$3:$W$258,MATCH(INDEX($J96:$FE96,1,$FJ96),Capacity!$V$3:$V$258,0),2)+HA$9,255),Capacity!$S$3:$S$258,0),2)))</f>
        <v/>
      </c>
      <c r="HB97" t="str">
        <f>IF(HB96="","",IF($FI96="Y",0,INDEX(Capacity!$S$3:$T$258,MATCH(MOD(INDEX(Capacity!$V$3:$W$258,MATCH(INDEX($J96:$FE96,1,$FJ96),Capacity!$V$3:$V$258,0),2)+HB$9,255),Capacity!$S$3:$S$258,0),2)))</f>
        <v/>
      </c>
      <c r="HC97" t="str">
        <f>IF(HC96="","",IF($FI96="Y",0,INDEX(Capacity!$S$3:$T$258,MATCH(MOD(INDEX(Capacity!$V$3:$W$258,MATCH(INDEX($J96:$FE96,1,$FJ96),Capacity!$V$3:$V$258,0),2)+HC$9,255),Capacity!$S$3:$S$258,0),2)))</f>
        <v/>
      </c>
      <c r="HD97" t="str">
        <f>IF(HD96="","",IF($FI96="Y",0,INDEX(Capacity!$S$3:$T$258,MATCH(MOD(INDEX(Capacity!$V$3:$W$258,MATCH(INDEX($J96:$FE96,1,$FJ96),Capacity!$V$3:$V$258,0),2)+HD$9,255),Capacity!$S$3:$S$258,0),2)))</f>
        <v/>
      </c>
      <c r="HE97" t="str">
        <f>IF(HE96="","",IF($FI96="Y",0,INDEX(Capacity!$S$3:$T$258,MATCH(MOD(INDEX(Capacity!$V$3:$W$258,MATCH(INDEX($J96:$FE96,1,$FJ96),Capacity!$V$3:$V$258,0),2)+HE$9,255),Capacity!$S$3:$S$258,0),2)))</f>
        <v/>
      </c>
      <c r="HF97" t="str">
        <f>IF(HF96="","",IF($FI96="Y",0,INDEX(Capacity!$S$3:$T$258,MATCH(MOD(INDEX(Capacity!$V$3:$W$258,MATCH(INDEX($J96:$FE96,1,$FJ96),Capacity!$V$3:$V$258,0),2)+HF$9,255),Capacity!$S$3:$S$258,0),2)))</f>
        <v/>
      </c>
      <c r="HG97" t="str">
        <f>IF(HG96="","",IF($FI96="Y",0,INDEX(Capacity!$S$3:$T$258,MATCH(MOD(INDEX(Capacity!$V$3:$W$258,MATCH(INDEX($J96:$FE96,1,$FJ96),Capacity!$V$3:$V$258,0),2)+HG$9,255),Capacity!$S$3:$S$258,0),2)))</f>
        <v/>
      </c>
      <c r="HH97" t="str">
        <f>IF(HH96="","",IF($FI96="Y",0,INDEX(Capacity!$S$3:$T$258,MATCH(MOD(INDEX(Capacity!$V$3:$W$258,MATCH(INDEX($J96:$FE96,1,$FJ96),Capacity!$V$3:$V$258,0),2)+HH$9,255),Capacity!$S$3:$S$258,0),2)))</f>
        <v/>
      </c>
      <c r="HI97" t="str">
        <f>IF(HI96="","",IF($FI96="Y",0,INDEX(Capacity!$S$3:$T$258,MATCH(MOD(INDEX(Capacity!$V$3:$W$258,MATCH(INDEX($J96:$FE96,1,$FJ96),Capacity!$V$3:$V$258,0),2)+HI$9,255),Capacity!$S$3:$S$258,0),2)))</f>
        <v/>
      </c>
      <c r="HJ97" t="str">
        <f>IF(HJ96="","",IF($FI96="Y",0,INDEX(Capacity!$S$3:$T$258,MATCH(MOD(INDEX(Capacity!$V$3:$W$258,MATCH(INDEX($J96:$FE96,1,$FJ96),Capacity!$V$3:$V$258,0),2)+HJ$9,255),Capacity!$S$3:$S$258,0),2)))</f>
        <v/>
      </c>
      <c r="HK97" t="str">
        <f>IF(HK96="","",IF($FI96="Y",0,INDEX(Capacity!$S$3:$T$258,MATCH(MOD(INDEX(Capacity!$V$3:$W$258,MATCH(INDEX($J96:$FE96,1,$FJ96),Capacity!$V$3:$V$258,0),2)+HK$9,255),Capacity!$S$3:$S$258,0),2)))</f>
        <v/>
      </c>
      <c r="HL97" t="str">
        <f>IF(HL96="","",IF($FI96="Y",0,INDEX(Capacity!$S$3:$T$258,MATCH(MOD(INDEX(Capacity!$V$3:$W$258,MATCH(INDEX($J96:$FE96,1,$FJ96),Capacity!$V$3:$V$258,0),2)+HL$9,255),Capacity!$S$3:$S$258,0),2)))</f>
        <v/>
      </c>
      <c r="HM97" t="str">
        <f>IF(HM96="","",IF($FI96="Y",0,INDEX(Capacity!$S$3:$T$258,MATCH(MOD(INDEX(Capacity!$V$3:$W$258,MATCH(INDEX($J96:$FE96,1,$FJ96),Capacity!$V$3:$V$258,0),2)+HM$9,255),Capacity!$S$3:$S$258,0),2)))</f>
        <v/>
      </c>
      <c r="HN97" t="str">
        <f>IF(HN96="","",IF($FI96="Y",0,INDEX(Capacity!$S$3:$T$258,MATCH(MOD(INDEX(Capacity!$V$3:$W$258,MATCH(INDEX($J96:$FE96,1,$FJ96),Capacity!$V$3:$V$258,0),2)+HN$9,255),Capacity!$S$3:$S$258,0),2)))</f>
        <v/>
      </c>
      <c r="HO97" t="str">
        <f>IF(HO96="","",IF($FI96="Y",0,INDEX(Capacity!$S$3:$T$258,MATCH(MOD(INDEX(Capacity!$V$3:$W$258,MATCH(INDEX($J96:$FE96,1,$FJ96),Capacity!$V$3:$V$258,0),2)+HO$9,255),Capacity!$S$3:$S$258,0),2)))</f>
        <v/>
      </c>
      <c r="HP97" t="str">
        <f>IF(HP96="","",IF($FI96="Y",0,INDEX(Capacity!$S$3:$T$258,MATCH(MOD(INDEX(Capacity!$V$3:$W$258,MATCH(INDEX($J96:$FE96,1,$FJ96),Capacity!$V$3:$V$258,0),2)+HP$9,255),Capacity!$S$3:$S$258,0),2)))</f>
        <v/>
      </c>
      <c r="HQ97" t="str">
        <f>IF(HQ96="","",IF($FI96="Y",0,INDEX(Capacity!$S$3:$T$258,MATCH(MOD(INDEX(Capacity!$V$3:$W$258,MATCH(INDEX($J96:$FE96,1,$FJ96),Capacity!$V$3:$V$258,0),2)+HQ$9,255),Capacity!$S$3:$S$258,0),2)))</f>
        <v/>
      </c>
      <c r="HR97" t="str">
        <f>IF(HR96="","",IF($FI96="Y",0,INDEX(Capacity!$S$3:$T$258,MATCH(MOD(INDEX(Capacity!$V$3:$W$258,MATCH(INDEX($J96:$FE96,1,$FJ96),Capacity!$V$3:$V$258,0),2)+HR$9,255),Capacity!$S$3:$S$258,0),2)))</f>
        <v/>
      </c>
      <c r="HS97" t="str">
        <f>IF(HS96="","",IF($FI96="Y",0,INDEX(Capacity!$S$3:$T$258,MATCH(MOD(INDEX(Capacity!$V$3:$W$258,MATCH(INDEX($J96:$FE96,1,$FJ96),Capacity!$V$3:$V$258,0),2)+HS$9,255),Capacity!$S$3:$S$258,0),2)))</f>
        <v/>
      </c>
      <c r="HT97" t="str">
        <f>IF(HT96="","",IF($FI96="Y",0,INDEX(Capacity!$S$3:$T$258,MATCH(MOD(INDEX(Capacity!$V$3:$W$258,MATCH(INDEX($J96:$FE96,1,$FJ96),Capacity!$V$3:$V$258,0),2)+HT$9,255),Capacity!$S$3:$S$258,0),2)))</f>
        <v/>
      </c>
      <c r="HU97" t="str">
        <f>IF(HU96="","",IF($FI96="Y",0,INDEX(Capacity!$S$3:$T$258,MATCH(MOD(INDEX(Capacity!$V$3:$W$258,MATCH(INDEX($J96:$FE96,1,$FJ96),Capacity!$V$3:$V$258,0),2)+HU$9,255),Capacity!$S$3:$S$258,0),2)))</f>
        <v/>
      </c>
      <c r="HV97" t="str">
        <f>IF(HV96="","",IF($FI96="Y",0,INDEX(Capacity!$S$3:$T$258,MATCH(MOD(INDEX(Capacity!$V$3:$W$258,MATCH(INDEX($J96:$FE96,1,$FJ96),Capacity!$V$3:$V$258,0),2)+HV$9,255),Capacity!$S$3:$S$258,0),2)))</f>
        <v/>
      </c>
      <c r="HW97" t="str">
        <f>IF(HW96="","",IF($FI96="Y",0,INDEX(Capacity!$S$3:$T$258,MATCH(MOD(INDEX(Capacity!$V$3:$W$258,MATCH(INDEX($J96:$FE96,1,$FJ96),Capacity!$V$3:$V$258,0),2)+HW$9,255),Capacity!$S$3:$S$258,0),2)))</f>
        <v/>
      </c>
      <c r="HX97" t="str">
        <f>IF(HX96="","",IF($FI96="Y",0,INDEX(Capacity!$S$3:$T$258,MATCH(MOD(INDEX(Capacity!$V$3:$W$258,MATCH(INDEX($J96:$FE96,1,$FJ96),Capacity!$V$3:$V$258,0),2)+HX$9,255),Capacity!$S$3:$S$258,0),2)))</f>
        <v/>
      </c>
      <c r="HY97" t="str">
        <f>IF(HY96="","",IF($FI96="Y",0,INDEX(Capacity!$S$3:$T$258,MATCH(MOD(INDEX(Capacity!$V$3:$W$258,MATCH(INDEX($J96:$FE96,1,$FJ96),Capacity!$V$3:$V$258,0),2)+HY$9,255),Capacity!$S$3:$S$258,0),2)))</f>
        <v/>
      </c>
      <c r="HZ97" t="str">
        <f>IF(HZ96="","",IF($FI96="Y",0,INDEX(Capacity!$S$3:$T$258,MATCH(MOD(INDEX(Capacity!$V$3:$W$258,MATCH(INDEX($J96:$FE96,1,$FJ96),Capacity!$V$3:$V$258,0),2)+HZ$9,255),Capacity!$S$3:$S$258,0),2)))</f>
        <v/>
      </c>
      <c r="IA97" t="str">
        <f>IF(IA96="","",IF($FI96="Y",0,INDEX(Capacity!$S$3:$T$258,MATCH(MOD(INDEX(Capacity!$V$3:$W$258,MATCH(INDEX($J96:$FE96,1,$FJ96),Capacity!$V$3:$V$258,0),2)+IA$9,255),Capacity!$S$3:$S$258,0),2)))</f>
        <v/>
      </c>
      <c r="IB97" t="str">
        <f>IF(IB96="","",IF($FI96="Y",0,INDEX(Capacity!$S$3:$T$258,MATCH(MOD(INDEX(Capacity!$V$3:$W$258,MATCH(INDEX($J96:$FE96,1,$FJ96),Capacity!$V$3:$V$258,0),2)+IB$9,255),Capacity!$S$3:$S$258,0),2)))</f>
        <v/>
      </c>
      <c r="IC97" t="str">
        <f>IF(IC96="","",IF($FI96="Y",0,INDEX(Capacity!$S$3:$T$258,MATCH(MOD(INDEX(Capacity!$V$3:$W$258,MATCH(INDEX($J96:$FE96,1,$FJ96),Capacity!$V$3:$V$258,0),2)+IC$9,255),Capacity!$S$3:$S$258,0),2)))</f>
        <v/>
      </c>
      <c r="ID97" t="str">
        <f>IF(ID96="","",IF($FI96="Y",0,INDEX(Capacity!$S$3:$T$258,MATCH(MOD(INDEX(Capacity!$V$3:$W$258,MATCH(INDEX($J96:$FE96,1,$FJ96),Capacity!$V$3:$V$258,0),2)+ID$9,255),Capacity!$S$3:$S$258,0),2)))</f>
        <v/>
      </c>
      <c r="IE97" t="str">
        <f>IF(IE96="","",IF($FI96="Y",0,INDEX(Capacity!$S$3:$T$258,MATCH(MOD(INDEX(Capacity!$V$3:$W$258,MATCH(INDEX($J96:$FE96,1,$FJ96),Capacity!$V$3:$V$258,0),2)+IE$9,255),Capacity!$S$3:$S$258,0),2)))</f>
        <v/>
      </c>
      <c r="IF97" t="str">
        <f>IF(IF96="","",IF($FI96="Y",0,INDEX(Capacity!$S$3:$T$258,MATCH(MOD(INDEX(Capacity!$V$3:$W$258,MATCH(INDEX($J96:$FE96,1,$FJ96),Capacity!$V$3:$V$258,0),2)+IF$9,255),Capacity!$S$3:$S$258,0),2)))</f>
        <v/>
      </c>
      <c r="IG97" t="str">
        <f>IF(IG96="","",IF($FI96="Y",0,INDEX(Capacity!$S$3:$T$258,MATCH(MOD(INDEX(Capacity!$V$3:$W$258,MATCH(INDEX($J96:$FE96,1,$FJ96),Capacity!$V$3:$V$258,0),2)+IG$9,255),Capacity!$S$3:$S$258,0),2)))</f>
        <v/>
      </c>
      <c r="IH97" t="str">
        <f>IF(IH96="","",IF($FI96="Y",0,INDEX(Capacity!$S$3:$T$258,MATCH(MOD(INDEX(Capacity!$V$3:$W$258,MATCH(INDEX($J96:$FE96,1,$FJ96),Capacity!$V$3:$V$258,0),2)+IH$9,255),Capacity!$S$3:$S$258,0),2)))</f>
        <v/>
      </c>
      <c r="II97" t="str">
        <f>IF(II96="","",IF($FI96="Y",0,INDEX(Capacity!$S$3:$T$258,MATCH(MOD(INDEX(Capacity!$V$3:$W$258,MATCH(INDEX($J96:$FE96,1,$FJ96),Capacity!$V$3:$V$258,0),2)+II$9,255),Capacity!$S$3:$S$258,0),2)))</f>
        <v/>
      </c>
      <c r="IJ97" t="str">
        <f>IF(IJ96="","",IF($FI96="Y",0,INDEX(Capacity!$S$3:$T$258,MATCH(MOD(INDEX(Capacity!$V$3:$W$258,MATCH(INDEX($J96:$FE96,1,$FJ96),Capacity!$V$3:$V$258,0),2)+IJ$9,255),Capacity!$S$3:$S$258,0),2)))</f>
        <v/>
      </c>
      <c r="IK97" t="str">
        <f>IF(IK96="","",IF($FI96="Y",0,INDEX(Capacity!$S$3:$T$258,MATCH(MOD(INDEX(Capacity!$V$3:$W$258,MATCH(INDEX($J96:$FE96,1,$FJ96),Capacity!$V$3:$V$258,0),2)+IK$9,255),Capacity!$S$3:$S$258,0),2)))</f>
        <v/>
      </c>
      <c r="IL97" t="str">
        <f>IF(IL96="","",IF($FI96="Y",0,INDEX(Capacity!$S$3:$T$258,MATCH(MOD(INDEX(Capacity!$V$3:$W$258,MATCH(INDEX($J96:$FE96,1,$FJ96),Capacity!$V$3:$V$258,0),2)+IL$9,255),Capacity!$S$3:$S$258,0),2)))</f>
        <v/>
      </c>
      <c r="IM97" t="str">
        <f>IF(IM96="","",IF($FI96="Y",0,INDEX(Capacity!$S$3:$T$258,MATCH(MOD(INDEX(Capacity!$V$3:$W$258,MATCH(INDEX($J96:$FE96,1,$FJ96),Capacity!$V$3:$V$258,0),2)+IM$9,255),Capacity!$S$3:$S$258,0),2)))</f>
        <v/>
      </c>
      <c r="IN97" t="str">
        <f>IF(IN96="","",IF($FI96="Y",0,INDEX(Capacity!$S$3:$T$258,MATCH(MOD(INDEX(Capacity!$V$3:$W$258,MATCH(INDEX($J96:$FE96,1,$FJ96),Capacity!$V$3:$V$258,0),2)+IN$9,255),Capacity!$S$3:$S$258,0),2)))</f>
        <v/>
      </c>
      <c r="IO97" t="str">
        <f>IF(IO96="","",IF($FI96="Y",0,INDEX(Capacity!$S$3:$T$258,MATCH(MOD(INDEX(Capacity!$V$3:$W$258,MATCH(INDEX($J96:$FE96,1,$FJ96),Capacity!$V$3:$V$258,0),2)+IO$9,255),Capacity!$S$3:$S$258,0),2)))</f>
        <v/>
      </c>
      <c r="IP97" t="str">
        <f>IF(IP96="","",IF($FI96="Y",0,INDEX(Capacity!$S$3:$T$258,MATCH(MOD(INDEX(Capacity!$V$3:$W$258,MATCH(INDEX($J96:$FE96,1,$FJ96),Capacity!$V$3:$V$258,0),2)+IP$9,255),Capacity!$S$3:$S$258,0),2)))</f>
        <v/>
      </c>
      <c r="IQ97" t="str">
        <f>IF(IQ96="","",IF($FI96="Y",0,INDEX(Capacity!$S$3:$T$258,MATCH(MOD(INDEX(Capacity!$V$3:$W$258,MATCH(INDEX($J96:$FE96,1,$FJ96),Capacity!$V$3:$V$258,0),2)+IQ$9,255),Capacity!$S$3:$S$258,0),2)))</f>
        <v/>
      </c>
      <c r="IR97" t="str">
        <f>IF(IR96="","",IF($FI96="Y",0,INDEX(Capacity!$S$3:$T$258,MATCH(MOD(INDEX(Capacity!$V$3:$W$258,MATCH(INDEX($J96:$FE96,1,$FJ96),Capacity!$V$3:$V$258,0),2)+IR$9,255),Capacity!$S$3:$S$258,0),2)))</f>
        <v/>
      </c>
      <c r="IS97" t="str">
        <f>IF(IS96="","",IF($FI96="Y",0,INDEX(Capacity!$S$3:$T$258,MATCH(MOD(INDEX(Capacity!$V$3:$W$258,MATCH(INDEX($J96:$FE96,1,$FJ96),Capacity!$V$3:$V$258,0),2)+IS$9,255),Capacity!$S$3:$S$258,0),2)))</f>
        <v/>
      </c>
      <c r="IT97" t="str">
        <f>IF(IT96="","",IF($FI96="Y",0,INDEX(Capacity!$S$3:$T$258,MATCH(MOD(INDEX(Capacity!$V$3:$W$258,MATCH(INDEX($J96:$FE96,1,$FJ96),Capacity!$V$3:$V$258,0),2)+IT$9,255),Capacity!$S$3:$S$258,0),2)))</f>
        <v/>
      </c>
      <c r="IU97" t="str">
        <f>IF(IU96="","",IF($FI96="Y",0,INDEX(Capacity!$S$3:$T$258,MATCH(MOD(INDEX(Capacity!$V$3:$W$258,MATCH(INDEX($J96:$FE96,1,$FJ96),Capacity!$V$3:$V$258,0),2)+IU$9,255),Capacity!$S$3:$S$258,0),2)))</f>
        <v/>
      </c>
      <c r="IV97" t="str">
        <f>IF(IV96="","",IF($FI96="Y",0,INDEX(Capacity!$S$3:$T$258,MATCH(MOD(INDEX(Capacity!$V$3:$W$258,MATCH(INDEX($J96:$FE96,1,$FJ96),Capacity!$V$3:$V$258,0),2)+IV$9,255),Capacity!$S$3:$S$258,0),2)))</f>
        <v/>
      </c>
      <c r="IW97" t="str">
        <f>IF(IW96="","",IF($FI96="Y",0,INDEX(Capacity!$S$3:$T$258,MATCH(MOD(INDEX(Capacity!$V$3:$W$258,MATCH(INDEX($J96:$FE96,1,$FJ96),Capacity!$V$3:$V$258,0),2)+IW$9,255),Capacity!$S$3:$S$258,0),2)))</f>
        <v/>
      </c>
      <c r="IX97" t="str">
        <f>IF(IX96="","",IF($FI96="Y",0,INDEX(Capacity!$S$3:$T$258,MATCH(MOD(INDEX(Capacity!$V$3:$W$258,MATCH(INDEX($J96:$FE96,1,$FJ96),Capacity!$V$3:$V$258,0),2)+IX$9,255),Capacity!$S$3:$S$258,0),2)))</f>
        <v/>
      </c>
      <c r="IY97" t="str">
        <f>IF(IY96="","",IF($FI96="Y",0,INDEX(Capacity!$S$3:$T$258,MATCH(MOD(INDEX(Capacity!$V$3:$W$258,MATCH(INDEX($J96:$FE96,1,$FJ96),Capacity!$V$3:$V$258,0),2)+IY$9,255),Capacity!$S$3:$S$258,0),2)))</f>
        <v/>
      </c>
      <c r="IZ97" t="str">
        <f>IF(IZ96="","",IF($FI96="Y",0,INDEX(Capacity!$S$3:$T$258,MATCH(MOD(INDEX(Capacity!$V$3:$W$258,MATCH(INDEX($J96:$FE96,1,$FJ96),Capacity!$V$3:$V$258,0),2)+IZ$9,255),Capacity!$S$3:$S$258,0),2)))</f>
        <v/>
      </c>
      <c r="JA97" t="str">
        <f>IF(JA96="","",IF($FI96="Y",0,INDEX(Capacity!$S$3:$T$258,MATCH(MOD(INDEX(Capacity!$V$3:$W$258,MATCH(INDEX($J96:$FE96,1,$FJ96),Capacity!$V$3:$V$258,0),2)+JA$9,255),Capacity!$S$3:$S$258,0),2)))</f>
        <v/>
      </c>
      <c r="JB97" t="str">
        <f>IF(JB96="","",IF($FI96="Y",0,INDEX(Capacity!$S$3:$T$258,MATCH(MOD(INDEX(Capacity!$V$3:$W$258,MATCH(INDEX($J96:$FE96,1,$FJ96),Capacity!$V$3:$V$258,0),2)+JB$9,255),Capacity!$S$3:$S$258,0),2)))</f>
        <v/>
      </c>
      <c r="JC97" t="str">
        <f>IF(JC96="","",IF($FI96="Y",0,INDEX(Capacity!$S$3:$T$258,MATCH(MOD(INDEX(Capacity!$V$3:$W$258,MATCH(INDEX($J96:$FE96,1,$FJ96),Capacity!$V$3:$V$258,0),2)+JC$9,255),Capacity!$S$3:$S$258,0),2)))</f>
        <v/>
      </c>
      <c r="JD97" t="str">
        <f>IF(JD96="","",IF($FI96="Y",0,INDEX(Capacity!$S$3:$T$258,MATCH(MOD(INDEX(Capacity!$V$3:$W$258,MATCH(INDEX($J96:$FE96,1,$FJ96),Capacity!$V$3:$V$258,0),2)+JD$9,255),Capacity!$S$3:$S$258,0),2)))</f>
        <v/>
      </c>
      <c r="JE97" t="str">
        <f>IF(JE96="","",IF($FI96="Y",0,INDEX(Capacity!$S$3:$T$258,MATCH(MOD(INDEX(Capacity!$V$3:$W$258,MATCH(INDEX($J96:$FE96,1,$FJ96),Capacity!$V$3:$V$258,0),2)+JE$9,255),Capacity!$S$3:$S$258,0),2)))</f>
        <v/>
      </c>
      <c r="JF97" t="str">
        <f>IF(JF96="","",IF($FI96="Y",0,INDEX(Capacity!$S$3:$T$258,MATCH(MOD(INDEX(Capacity!$V$3:$W$258,MATCH(INDEX($J96:$FE96,1,$FJ96),Capacity!$V$3:$V$258,0),2)+JF$9,255),Capacity!$S$3:$S$258,0),2)))</f>
        <v/>
      </c>
      <c r="JG97" t="str">
        <f>IF(JG96="","",IF($FI96="Y",0,INDEX(Capacity!$S$3:$T$258,MATCH(MOD(INDEX(Capacity!$V$3:$W$258,MATCH(INDEX($J96:$FE96,1,$FJ96),Capacity!$V$3:$V$258,0),2)+JG$9,255),Capacity!$S$3:$S$258,0),2)))</f>
        <v/>
      </c>
      <c r="JH97" t="str">
        <f>IF(JH96="","",IF($FI96="Y",0,INDEX(Capacity!$S$3:$T$258,MATCH(MOD(INDEX(Capacity!$V$3:$W$258,MATCH(INDEX($J96:$FE96,1,$FJ96),Capacity!$V$3:$V$258,0),2)+JH$9,255),Capacity!$S$3:$S$258,0),2)))</f>
        <v/>
      </c>
      <c r="JI97" t="str">
        <f>IF(JI96="","",IF($FI96="Y",0,INDEX(Capacity!$S$3:$T$258,MATCH(MOD(INDEX(Capacity!$V$3:$W$258,MATCH(INDEX($J96:$FE96,1,$FJ96),Capacity!$V$3:$V$258,0),2)+JI$9,255),Capacity!$S$3:$S$258,0),2)))</f>
        <v/>
      </c>
      <c r="JJ97" t="str">
        <f>IF(JJ96="","",IF($FI96="Y",0,INDEX(Capacity!$S$3:$T$258,MATCH(MOD(INDEX(Capacity!$V$3:$W$258,MATCH(INDEX($J96:$FE96,1,$FJ96),Capacity!$V$3:$V$258,0),2)+JJ$9,255),Capacity!$S$3:$S$258,0),2)))</f>
        <v/>
      </c>
      <c r="JK97" t="str">
        <f>IF(JK96="","",IF($FI96="Y",0,INDEX(Capacity!$S$3:$T$258,MATCH(MOD(INDEX(Capacity!$V$3:$W$258,MATCH(INDEX($J96:$FE96,1,$FJ96),Capacity!$V$3:$V$258,0),2)+JK$9,255),Capacity!$S$3:$S$258,0),2)))</f>
        <v/>
      </c>
      <c r="JL97" t="str">
        <f>IF(JL96="","",IF($FI96="Y",0,INDEX(Capacity!$S$3:$T$258,MATCH(MOD(INDEX(Capacity!$V$3:$W$258,MATCH(INDEX($J96:$FE96,1,$FJ96),Capacity!$V$3:$V$258,0),2)+JL$9,255),Capacity!$S$3:$S$258,0),2)))</f>
        <v/>
      </c>
      <c r="JM97" t="str">
        <f>IF(JM96="","",IF($FI96="Y",0,INDEX(Capacity!$S$3:$T$258,MATCH(MOD(INDEX(Capacity!$V$3:$W$258,MATCH(INDEX($J96:$FE96,1,$FJ96),Capacity!$V$3:$V$258,0),2)+JM$9,255),Capacity!$S$3:$S$258,0),2)))</f>
        <v/>
      </c>
      <c r="JN97" t="str">
        <f>IF(JN96="","",IF($FI96="Y",0,INDEX(Capacity!$S$3:$T$258,MATCH(MOD(INDEX(Capacity!$V$3:$W$258,MATCH(INDEX($J96:$FE96,1,$FJ96),Capacity!$V$3:$V$258,0),2)+JN$9,255),Capacity!$S$3:$S$258,0),2)))</f>
        <v/>
      </c>
      <c r="JO97" t="str">
        <f>IF(JO96="","",IF($FI96="Y",0,INDEX(Capacity!$S$3:$T$258,MATCH(MOD(INDEX(Capacity!$V$3:$W$258,MATCH(INDEX($J96:$FE96,1,$FJ96),Capacity!$V$3:$V$258,0),2)+JO$9,255),Capacity!$S$3:$S$258,0),2)))</f>
        <v/>
      </c>
      <c r="JP97" t="str">
        <f>IF(JP96="","",IF($FI96="Y",0,INDEX(Capacity!$S$3:$T$258,MATCH(MOD(INDEX(Capacity!$V$3:$W$258,MATCH(INDEX($J96:$FE96,1,$FJ96),Capacity!$V$3:$V$258,0),2)+JP$9,255),Capacity!$S$3:$S$258,0),2)))</f>
        <v/>
      </c>
      <c r="JQ97" t="str">
        <f>IF(JQ96="","",IF($FI96="Y",0,INDEX(Capacity!$S$3:$T$258,MATCH(MOD(INDEX(Capacity!$V$3:$W$258,MATCH(INDEX($J96:$FE96,1,$FJ96),Capacity!$V$3:$V$258,0),2)+JQ$9,255),Capacity!$S$3:$S$258,0),2)))</f>
        <v/>
      </c>
      <c r="JR97" t="str">
        <f>IF(JR96="","",IF($FI96="Y",0,INDEX(Capacity!$S$3:$T$258,MATCH(MOD(INDEX(Capacity!$V$3:$W$258,MATCH(INDEX($J96:$FE96,1,$FJ96),Capacity!$V$3:$V$258,0),2)+JR$9,255),Capacity!$S$3:$S$258,0),2)))</f>
        <v/>
      </c>
      <c r="JS97" t="str">
        <f>IF(JS96="","",IF($FI96="Y",0,INDEX(Capacity!$S$3:$T$258,MATCH(MOD(INDEX(Capacity!$V$3:$W$258,MATCH(INDEX($J96:$FE96,1,$FJ96),Capacity!$V$3:$V$258,0),2)+JS$9,255),Capacity!$S$3:$S$258,0),2)))</f>
        <v/>
      </c>
      <c r="JT97" t="str">
        <f>IF(JT96="","",IF($FI96="Y",0,INDEX(Capacity!$S$3:$T$258,MATCH(MOD(INDEX(Capacity!$V$3:$W$258,MATCH(INDEX($J96:$FE96,1,$FJ96),Capacity!$V$3:$V$258,0),2)+JT$9,255),Capacity!$S$3:$S$258,0),2)))</f>
        <v/>
      </c>
      <c r="JU97" t="str">
        <f>IF(JU96="","",IF($FI96="Y",0,INDEX(Capacity!$S$3:$T$258,MATCH(MOD(INDEX(Capacity!$V$3:$W$258,MATCH(INDEX($J96:$FE96,1,$FJ96),Capacity!$V$3:$V$258,0),2)+JU$9,255),Capacity!$S$3:$S$258,0),2)))</f>
        <v/>
      </c>
      <c r="JV97" t="str">
        <f>IF(JV96="","",IF($FI96="Y",0,INDEX(Capacity!$S$3:$T$258,MATCH(MOD(INDEX(Capacity!$V$3:$W$258,MATCH(INDEX($J96:$FE96,1,$FJ96),Capacity!$V$3:$V$258,0),2)+JV$9,255),Capacity!$S$3:$S$258,0),2)))</f>
        <v/>
      </c>
      <c r="JW97" t="str">
        <f>IF(JW96="","",IF($FI96="Y",0,INDEX(Capacity!$S$3:$T$258,MATCH(MOD(INDEX(Capacity!$V$3:$W$258,MATCH(INDEX($J96:$FE96,1,$FJ96),Capacity!$V$3:$V$258,0),2)+JW$9,255),Capacity!$S$3:$S$258,0),2)))</f>
        <v/>
      </c>
      <c r="JX97" t="str">
        <f>IF(JX96="","",IF($FI96="Y",0,INDEX(Capacity!$S$3:$T$258,MATCH(MOD(INDEX(Capacity!$V$3:$W$258,MATCH(INDEX($J96:$FE96,1,$FJ96),Capacity!$V$3:$V$258,0),2)+JX$9,255),Capacity!$S$3:$S$258,0),2)))</f>
        <v/>
      </c>
      <c r="JY97" t="str">
        <f>IF(JY96="","",IF($FI96="Y",0,INDEX(Capacity!$S$3:$T$258,MATCH(MOD(INDEX(Capacity!$V$3:$W$258,MATCH(INDEX($J96:$FE96,1,$FJ96),Capacity!$V$3:$V$258,0),2)+JY$9,255),Capacity!$S$3:$S$258,0),2)))</f>
        <v/>
      </c>
      <c r="JZ97" t="str">
        <f>IF(JZ96="","",IF($FI96="Y",0,INDEX(Capacity!$S$3:$T$258,MATCH(MOD(INDEX(Capacity!$V$3:$W$258,MATCH(INDEX($J96:$FE96,1,$FJ96),Capacity!$V$3:$V$258,0),2)+JZ$9,255),Capacity!$S$3:$S$258,0),2)))</f>
        <v/>
      </c>
      <c r="KA97" t="str">
        <f>IF(KA96="","",IF($FI96="Y",0,INDEX(Capacity!$S$3:$T$258,MATCH(MOD(INDEX(Capacity!$V$3:$W$258,MATCH(INDEX($J96:$FE96,1,$FJ96),Capacity!$V$3:$V$258,0),2)+KA$9,255),Capacity!$S$3:$S$258,0),2)))</f>
        <v/>
      </c>
      <c r="KB97" t="str">
        <f>IF(KB96="","",IF($FI96="Y",0,INDEX(Capacity!$S$3:$T$258,MATCH(MOD(INDEX(Capacity!$V$3:$W$258,MATCH(INDEX($J96:$FE96,1,$FJ96),Capacity!$V$3:$V$258,0),2)+KB$9,255),Capacity!$S$3:$S$258,0),2)))</f>
        <v/>
      </c>
      <c r="KC97" t="str">
        <f>IF(KC96="","",IF($FI96="Y",0,INDEX(Capacity!$S$3:$T$258,MATCH(MOD(INDEX(Capacity!$V$3:$W$258,MATCH(INDEX($J96:$FE96,1,$FJ96),Capacity!$V$3:$V$258,0),2)+KC$9,255),Capacity!$S$3:$S$258,0),2)))</f>
        <v/>
      </c>
      <c r="KD97" t="str">
        <f>IF(KD96="","",IF($FI96="Y",0,INDEX(Capacity!$S$3:$T$258,MATCH(MOD(INDEX(Capacity!$V$3:$W$258,MATCH(INDEX($J96:$FE96,1,$FJ96),Capacity!$V$3:$V$258,0),2)+KD$9,255),Capacity!$S$3:$S$258,0),2)))</f>
        <v/>
      </c>
      <c r="KE97" t="str">
        <f>IF(KE96="","",IF($FI96="Y",0,INDEX(Capacity!$S$3:$T$258,MATCH(MOD(INDEX(Capacity!$V$3:$W$258,MATCH(INDEX($J96:$FE96,1,$FJ96),Capacity!$V$3:$V$258,0),2)+KE$9,255),Capacity!$S$3:$S$258,0),2)))</f>
        <v/>
      </c>
      <c r="KF97" t="str">
        <f>IF(KF96="","",IF($FI96="Y",0,INDEX(Capacity!$S$3:$T$258,MATCH(MOD(INDEX(Capacity!$V$3:$W$258,MATCH(INDEX($J96:$FE96,1,$FJ96),Capacity!$V$3:$V$258,0),2)+KF$9,255),Capacity!$S$3:$S$258,0),2)))</f>
        <v/>
      </c>
      <c r="KG97" t="str">
        <f>IF(KG96="","",IF($FI96="Y",0,INDEX(Capacity!$S$3:$T$258,MATCH(MOD(INDEX(Capacity!$V$3:$W$258,MATCH(INDEX($J96:$FE96,1,$FJ96),Capacity!$V$3:$V$258,0),2)+KG$9,255),Capacity!$S$3:$S$258,0),2)))</f>
        <v/>
      </c>
      <c r="KH97" t="str">
        <f>IF(KH96="","",IF($FI96="Y",0,INDEX(Capacity!$S$3:$T$258,MATCH(MOD(INDEX(Capacity!$V$3:$W$258,MATCH(INDEX($J96:$FE96,1,$FJ96),Capacity!$V$3:$V$258,0),2)+KH$9,255),Capacity!$S$3:$S$258,0),2)))</f>
        <v/>
      </c>
      <c r="KI97" t="str">
        <f>IF(KI96="","",IF($FI96="Y",0,INDEX(Capacity!$S$3:$T$258,MATCH(MOD(INDEX(Capacity!$V$3:$W$258,MATCH(INDEX($J96:$FE96,1,$FJ96),Capacity!$V$3:$V$258,0),2)+KI$9,255),Capacity!$S$3:$S$258,0),2)))</f>
        <v/>
      </c>
      <c r="KJ97" t="str">
        <f>IF(KJ96="","",IF($FI96="Y",0,INDEX(Capacity!$S$3:$T$258,MATCH(MOD(INDEX(Capacity!$V$3:$W$258,MATCH(INDEX($J96:$FE96,1,$FJ96),Capacity!$V$3:$V$258,0),2)+KJ$9,255),Capacity!$S$3:$S$258,0),2)))</f>
        <v/>
      </c>
      <c r="KK97" t="str">
        <f>IF(KK96="","",IF($FI96="Y",0,INDEX(Capacity!$S$3:$T$258,MATCH(MOD(INDEX(Capacity!$V$3:$W$258,MATCH(INDEX($J96:$FE96,1,$FJ96),Capacity!$V$3:$V$258,0),2)+KK$9,255),Capacity!$S$3:$S$258,0),2)))</f>
        <v/>
      </c>
      <c r="KL97" t="str">
        <f>IF(KL96="","",IF($FI96="Y",0,INDEX(Capacity!$S$3:$T$258,MATCH(MOD(INDEX(Capacity!$V$3:$W$258,MATCH(INDEX($J96:$FE96,1,$FJ96),Capacity!$V$3:$V$258,0),2)+KL$9,255),Capacity!$S$3:$S$258,0),2)))</f>
        <v/>
      </c>
      <c r="KM97" t="str">
        <f>IF(KM96="","",IF($FI96="Y",0,INDEX(Capacity!$S$3:$T$258,MATCH(MOD(INDEX(Capacity!$V$3:$W$258,MATCH(INDEX($J96:$FE96,1,$FJ96),Capacity!$V$3:$V$258,0),2)+KM$9,255),Capacity!$S$3:$S$258,0),2)))</f>
        <v/>
      </c>
      <c r="KN97" t="str">
        <f>IF(KN96="","",IF($FI96="Y",0,INDEX(Capacity!$S$3:$T$258,MATCH(MOD(INDEX(Capacity!$V$3:$W$258,MATCH(INDEX($J96:$FE96,1,$FJ96),Capacity!$V$3:$V$258,0),2)+KN$9,255),Capacity!$S$3:$S$258,0),2)))</f>
        <v/>
      </c>
      <c r="KO97" t="str">
        <f>IF(KO96="","",IF($FI96="Y",0,INDEX(Capacity!$S$3:$T$258,MATCH(MOD(INDEX(Capacity!$V$3:$W$258,MATCH(INDEX($J96:$FE96,1,$FJ96),Capacity!$V$3:$V$258,0),2)+KO$9,255),Capacity!$S$3:$S$258,0),2)))</f>
        <v/>
      </c>
      <c r="KP97" t="str">
        <f>IF(KP96="","",IF($FI96="Y",0,INDEX(Capacity!$S$3:$T$258,MATCH(MOD(INDEX(Capacity!$V$3:$W$258,MATCH(INDEX($J96:$FE96,1,$FJ96),Capacity!$V$3:$V$258,0),2)+KP$9,255),Capacity!$S$3:$S$258,0),2)))</f>
        <v/>
      </c>
      <c r="KQ97" t="str">
        <f>IF(KQ96="","",IF($FI96="Y",0,INDEX(Capacity!$S$3:$T$258,MATCH(MOD(INDEX(Capacity!$V$3:$W$258,MATCH(INDEX($J96:$FE96,1,$FJ96),Capacity!$V$3:$V$258,0),2)+KQ$9,255),Capacity!$S$3:$S$258,0),2)))</f>
        <v/>
      </c>
      <c r="KR97" t="str">
        <f>IF(KR96="","",IF($FI96="Y",0,INDEX(Capacity!$S$3:$T$258,MATCH(MOD(INDEX(Capacity!$V$3:$W$258,MATCH(INDEX($J96:$FE96,1,$FJ96),Capacity!$V$3:$V$258,0),2)+KR$9,255),Capacity!$S$3:$S$258,0),2)))</f>
        <v/>
      </c>
      <c r="KS97" t="str">
        <f>IF(KS96="","",IF($FI96="Y",0,INDEX(Capacity!$S$3:$T$258,MATCH(MOD(INDEX(Capacity!$V$3:$W$258,MATCH(INDEX($J96:$FE96,1,$FJ96),Capacity!$V$3:$V$258,0),2)+KS$9,255),Capacity!$S$3:$S$258,0),2)))</f>
        <v/>
      </c>
      <c r="KT97" t="str">
        <f>IF(KT96="","",IF($FI96="Y",0,INDEX(Capacity!$S$3:$T$258,MATCH(MOD(INDEX(Capacity!$V$3:$W$258,MATCH(INDEX($J96:$FE96,1,$FJ96),Capacity!$V$3:$V$258,0),2)+KT$9,255),Capacity!$S$3:$S$258,0),2)))</f>
        <v/>
      </c>
      <c r="KU97" t="str">
        <f>IF(KU96="","",IF($FI96="Y",0,INDEX(Capacity!$S$3:$T$258,MATCH(MOD(INDEX(Capacity!$V$3:$W$258,MATCH(INDEX($J96:$FE96,1,$FJ96),Capacity!$V$3:$V$258,0),2)+KU$9,255),Capacity!$S$3:$S$258,0),2)))</f>
        <v/>
      </c>
      <c r="KV97" t="str">
        <f>IF(KV96="","",IF($FI96="Y",0,INDEX(Capacity!$S$3:$T$258,MATCH(MOD(INDEX(Capacity!$V$3:$W$258,MATCH(INDEX($J96:$FE96,1,$FJ96),Capacity!$V$3:$V$258,0),2)+KV$9,255),Capacity!$S$3:$S$258,0),2)))</f>
        <v/>
      </c>
      <c r="KW97" t="str">
        <f>IF(KW96="","",IF($FI96="Y",0,INDEX(Capacity!$S$3:$T$258,MATCH(MOD(INDEX(Capacity!$V$3:$W$258,MATCH(INDEX($J96:$FE96,1,$FJ96),Capacity!$V$3:$V$258,0),2)+KW$9,255),Capacity!$S$3:$S$258,0),2)))</f>
        <v/>
      </c>
      <c r="KX97" t="str">
        <f>IF(KX96="","",IF($FI96="Y",0,INDEX(Capacity!$S$3:$T$258,MATCH(MOD(INDEX(Capacity!$V$3:$W$258,MATCH(INDEX($J96:$FE96,1,$FJ96),Capacity!$V$3:$V$258,0),2)+KX$9,255),Capacity!$S$3:$S$258,0),2)))</f>
        <v/>
      </c>
      <c r="KY97" t="str">
        <f>IF(KY96="","",IF($FI96="Y",0,INDEX(Capacity!$S$3:$T$258,MATCH(MOD(INDEX(Capacity!$V$3:$W$258,MATCH(INDEX($J96:$FE96,1,$FJ96),Capacity!$V$3:$V$258,0),2)+KY$9,255),Capacity!$S$3:$S$258,0),2)))</f>
        <v/>
      </c>
      <c r="KZ97" t="str">
        <f>IF(KZ96="","",IF($FI96="Y",0,INDEX(Capacity!$S$3:$T$258,MATCH(MOD(INDEX(Capacity!$V$3:$W$258,MATCH(INDEX($J96:$FE96,1,$FJ96),Capacity!$V$3:$V$258,0),2)+KZ$9,255),Capacity!$S$3:$S$258,0),2)))</f>
        <v/>
      </c>
      <c r="LA97" t="str">
        <f>IF(LA96="","",IF($FI96="Y",0,INDEX(Capacity!$S$3:$T$258,MATCH(MOD(INDEX(Capacity!$V$3:$W$258,MATCH(INDEX($J96:$FE96,1,$FJ96),Capacity!$V$3:$V$258,0),2)+LA$9,255),Capacity!$S$3:$S$258,0),2)))</f>
        <v/>
      </c>
      <c r="LB97" t="str">
        <f>IF(LB96="","",IF($FI96="Y",0,INDEX(Capacity!$S$3:$T$258,MATCH(MOD(INDEX(Capacity!$V$3:$W$258,MATCH(INDEX($J96:$FE96,1,$FJ96),Capacity!$V$3:$V$258,0),2)+LB$9,255),Capacity!$S$3:$S$258,0),2)))</f>
        <v/>
      </c>
      <c r="LC97" t="str">
        <f>IF(LC96="","",IF($FI96="Y",0,INDEX(Capacity!$S$3:$T$258,MATCH(MOD(INDEX(Capacity!$V$3:$W$258,MATCH(INDEX($J96:$FE96,1,$FJ96),Capacity!$V$3:$V$258,0),2)+LC$9,255),Capacity!$S$3:$S$258,0),2)))</f>
        <v/>
      </c>
      <c r="LD97" t="str">
        <f>IF(LD96="","",IF($FI96="Y",0,INDEX(Capacity!$S$3:$T$258,MATCH(MOD(INDEX(Capacity!$V$3:$W$258,MATCH(INDEX($J96:$FE96,1,$FJ96),Capacity!$V$3:$V$258,0),2)+LD$9,255),Capacity!$S$3:$S$258,0),2)))</f>
        <v/>
      </c>
      <c r="LE97" t="str">
        <f>IF(LE96="","",IF($FI96="Y",0,INDEX(Capacity!$S$3:$T$258,MATCH(MOD(INDEX(Capacity!$V$3:$W$258,MATCH(INDEX($J96:$FE96,1,$FJ96),Capacity!$V$3:$V$258,0),2)+LE$9,255),Capacity!$S$3:$S$258,0),2)))</f>
        <v/>
      </c>
      <c r="LF97" t="str">
        <f>IF(LF96="","",IF($FI96="Y",0,INDEX(Capacity!$S$3:$T$258,MATCH(MOD(INDEX(Capacity!$V$3:$W$258,MATCH(INDEX($J96:$FE96,1,$FJ96),Capacity!$V$3:$V$258,0),2)+LF$9,255),Capacity!$S$3:$S$258,0),2)))</f>
        <v/>
      </c>
      <c r="LG97" t="str">
        <f>IF(LG96="","",IF($FI96="Y",0,INDEX(Capacity!$S$3:$T$258,MATCH(MOD(INDEX(Capacity!$V$3:$W$258,MATCH(INDEX($J96:$FE96,1,$FJ96),Capacity!$V$3:$V$258,0),2)+LG$9,255),Capacity!$S$3:$S$258,0),2)))</f>
        <v/>
      </c>
      <c r="LH97" t="str">
        <f>IF(LH96="","",IF($FI96="Y",0,INDEX(Capacity!$S$3:$T$258,MATCH(MOD(INDEX(Capacity!$V$3:$W$258,MATCH(INDEX($J96:$FE96,1,$FJ96),Capacity!$V$3:$V$258,0),2)+LH$9,255),Capacity!$S$3:$S$258,0),2)))</f>
        <v/>
      </c>
    </row>
    <row r="98" spans="9:320" x14ac:dyDescent="0.25">
      <c r="I98" s="7">
        <f t="shared" si="79"/>
        <v>89</v>
      </c>
      <c r="J98" t="str">
        <f t="shared" si="86"/>
        <v/>
      </c>
      <c r="K98" t="str">
        <f t="shared" si="86"/>
        <v/>
      </c>
      <c r="L98" t="str">
        <f t="shared" si="86"/>
        <v/>
      </c>
      <c r="M98" t="str">
        <f t="shared" si="86"/>
        <v/>
      </c>
      <c r="N98" t="str">
        <f t="shared" si="86"/>
        <v/>
      </c>
      <c r="O98" t="str">
        <f t="shared" si="86"/>
        <v/>
      </c>
      <c r="P98" t="str">
        <f t="shared" si="86"/>
        <v/>
      </c>
      <c r="Q98" t="str">
        <f t="shared" si="86"/>
        <v/>
      </c>
      <c r="R98" t="str">
        <f t="shared" si="86"/>
        <v/>
      </c>
      <c r="S98" t="str">
        <f t="shared" si="86"/>
        <v/>
      </c>
      <c r="T98" t="str">
        <f t="shared" si="86"/>
        <v/>
      </c>
      <c r="U98" t="str">
        <f t="shared" si="86"/>
        <v/>
      </c>
      <c r="V98" t="str">
        <f t="shared" si="86"/>
        <v/>
      </c>
      <c r="W98" t="str">
        <f t="shared" si="86"/>
        <v/>
      </c>
      <c r="X98" t="str">
        <f t="shared" si="86"/>
        <v/>
      </c>
      <c r="Y98" t="str">
        <f t="shared" si="86"/>
        <v/>
      </c>
      <c r="Z98" t="str">
        <f t="shared" si="96"/>
        <v/>
      </c>
      <c r="AA98" t="str">
        <f t="shared" si="96"/>
        <v/>
      </c>
      <c r="AB98" t="str">
        <f t="shared" si="96"/>
        <v/>
      </c>
      <c r="AC98" t="str">
        <f t="shared" si="96"/>
        <v/>
      </c>
      <c r="AD98" t="str">
        <f t="shared" si="96"/>
        <v/>
      </c>
      <c r="AE98" t="str">
        <f t="shared" si="96"/>
        <v/>
      </c>
      <c r="AF98" t="str">
        <f t="shared" si="96"/>
        <v/>
      </c>
      <c r="AG98" t="str">
        <f t="shared" si="96"/>
        <v/>
      </c>
      <c r="AH98" t="str">
        <f t="shared" si="96"/>
        <v/>
      </c>
      <c r="AI98" t="str">
        <f t="shared" si="96"/>
        <v/>
      </c>
      <c r="AJ98" t="str">
        <f t="shared" si="96"/>
        <v/>
      </c>
      <c r="AK98" t="str">
        <f t="shared" si="96"/>
        <v/>
      </c>
      <c r="AL98" t="str">
        <f t="shared" si="96"/>
        <v/>
      </c>
      <c r="AM98" t="str">
        <f t="shared" si="96"/>
        <v/>
      </c>
      <c r="AN98" t="str">
        <f t="shared" si="96"/>
        <v/>
      </c>
      <c r="AO98" t="str">
        <f t="shared" si="96"/>
        <v/>
      </c>
      <c r="AP98" t="str">
        <f t="shared" si="88"/>
        <v/>
      </c>
      <c r="AQ98" t="str">
        <f t="shared" si="88"/>
        <v/>
      </c>
      <c r="AR98" t="str">
        <f t="shared" si="88"/>
        <v/>
      </c>
      <c r="AS98" t="str">
        <f t="shared" si="88"/>
        <v/>
      </c>
      <c r="AT98" t="str">
        <f t="shared" si="88"/>
        <v/>
      </c>
      <c r="AU98" t="str">
        <f t="shared" si="88"/>
        <v/>
      </c>
      <c r="AV98" t="str">
        <f t="shared" si="88"/>
        <v/>
      </c>
      <c r="AW98" t="str">
        <f t="shared" si="88"/>
        <v/>
      </c>
      <c r="AX98" t="str">
        <f t="shared" si="88"/>
        <v/>
      </c>
      <c r="AY98" t="str">
        <f t="shared" si="88"/>
        <v/>
      </c>
      <c r="AZ98" t="str">
        <f t="shared" si="88"/>
        <v/>
      </c>
      <c r="BA98" t="str">
        <f t="shared" si="88"/>
        <v/>
      </c>
      <c r="BB98" t="str">
        <f t="shared" si="88"/>
        <v/>
      </c>
      <c r="BC98" t="str">
        <f t="shared" si="88"/>
        <v/>
      </c>
      <c r="BD98" t="str">
        <f t="shared" si="88"/>
        <v/>
      </c>
      <c r="BE98" t="str">
        <f t="shared" si="88"/>
        <v/>
      </c>
      <c r="BF98" t="str">
        <f t="shared" si="92"/>
        <v/>
      </c>
      <c r="BG98" t="str">
        <f t="shared" si="92"/>
        <v/>
      </c>
      <c r="BH98" t="str">
        <f t="shared" si="92"/>
        <v/>
      </c>
      <c r="BI98" t="str">
        <f t="shared" si="92"/>
        <v/>
      </c>
      <c r="BJ98" t="str">
        <f t="shared" si="92"/>
        <v/>
      </c>
      <c r="BK98" t="str">
        <f t="shared" si="92"/>
        <v/>
      </c>
      <c r="BL98" t="str">
        <f t="shared" si="92"/>
        <v/>
      </c>
      <c r="BM98" t="str">
        <f t="shared" si="92"/>
        <v/>
      </c>
      <c r="BN98" t="str">
        <f t="shared" si="92"/>
        <v/>
      </c>
      <c r="BO98" t="str">
        <f t="shared" si="92"/>
        <v/>
      </c>
      <c r="BP98" t="str">
        <f t="shared" si="92"/>
        <v/>
      </c>
      <c r="BQ98" t="str">
        <f t="shared" si="92"/>
        <v/>
      </c>
      <c r="BR98" t="str">
        <f t="shared" si="92"/>
        <v/>
      </c>
      <c r="BS98" t="str">
        <f t="shared" si="92"/>
        <v/>
      </c>
      <c r="BT98" t="str">
        <f t="shared" si="92"/>
        <v/>
      </c>
      <c r="BU98" t="str">
        <f t="shared" si="92"/>
        <v/>
      </c>
      <c r="BV98" t="str">
        <f t="shared" si="90"/>
        <v/>
      </c>
      <c r="BW98" t="str">
        <f t="shared" si="90"/>
        <v/>
      </c>
      <c r="BX98" t="str">
        <f t="shared" si="90"/>
        <v/>
      </c>
      <c r="BY98" t="str">
        <f t="shared" si="90"/>
        <v/>
      </c>
      <c r="BZ98" t="str">
        <f t="shared" si="90"/>
        <v/>
      </c>
      <c r="CA98" t="str">
        <f t="shared" si="90"/>
        <v/>
      </c>
      <c r="CB98" t="str">
        <f t="shared" si="90"/>
        <v/>
      </c>
      <c r="CC98" t="str">
        <f t="shared" si="90"/>
        <v/>
      </c>
      <c r="CD98" t="str">
        <f t="shared" si="90"/>
        <v/>
      </c>
      <c r="CE98" t="str">
        <f t="shared" si="90"/>
        <v/>
      </c>
      <c r="CF98" t="str">
        <f t="shared" si="90"/>
        <v/>
      </c>
      <c r="CG98" t="str">
        <f t="shared" si="90"/>
        <v/>
      </c>
      <c r="CH98" t="str">
        <f t="shared" si="90"/>
        <v/>
      </c>
      <c r="CI98" t="str">
        <f t="shared" si="90"/>
        <v/>
      </c>
      <c r="CJ98" t="str">
        <f t="shared" si="90"/>
        <v/>
      </c>
      <c r="CK98" t="str">
        <f t="shared" si="90"/>
        <v/>
      </c>
      <c r="CL98" t="str">
        <f t="shared" si="94"/>
        <v/>
      </c>
      <c r="CM98" t="str">
        <f t="shared" si="94"/>
        <v/>
      </c>
      <c r="CN98" t="str">
        <f t="shared" si="94"/>
        <v/>
      </c>
      <c r="CO98" t="str">
        <f t="shared" si="94"/>
        <v/>
      </c>
      <c r="CP98" t="str">
        <f t="shared" si="94"/>
        <v/>
      </c>
      <c r="CQ98" t="str">
        <f t="shared" si="94"/>
        <v/>
      </c>
      <c r="CR98" t="str">
        <f t="shared" si="94"/>
        <v/>
      </c>
      <c r="CS98" t="str">
        <f t="shared" si="94"/>
        <v/>
      </c>
      <c r="CT98">
        <f t="shared" si="94"/>
        <v>0</v>
      </c>
      <c r="CU98">
        <f t="shared" si="94"/>
        <v>104</v>
      </c>
      <c r="CV98">
        <f t="shared" si="94"/>
        <v>3</v>
      </c>
      <c r="CW98">
        <f t="shared" si="94"/>
        <v>184</v>
      </c>
      <c r="CX98">
        <f t="shared" si="94"/>
        <v>119</v>
      </c>
      <c r="CY98">
        <f t="shared" si="94"/>
        <v>149</v>
      </c>
      <c r="CZ98">
        <f t="shared" si="94"/>
        <v>33</v>
      </c>
      <c r="DA98">
        <f t="shared" si="93"/>
        <v>32</v>
      </c>
      <c r="DB98">
        <f t="shared" si="87"/>
        <v>31</v>
      </c>
      <c r="DC98">
        <f t="shared" si="87"/>
        <v>211</v>
      </c>
      <c r="DD98">
        <f t="shared" si="87"/>
        <v>224</v>
      </c>
      <c r="DE98">
        <f t="shared" si="87"/>
        <v>0</v>
      </c>
      <c r="DF98">
        <f t="shared" si="87"/>
        <v>0</v>
      </c>
      <c r="DG98">
        <f t="shared" si="87"/>
        <v>0</v>
      </c>
      <c r="DH98">
        <f t="shared" si="87"/>
        <v>0</v>
      </c>
      <c r="DI98">
        <f t="shared" si="87"/>
        <v>0</v>
      </c>
      <c r="DJ98">
        <f t="shared" si="87"/>
        <v>0</v>
      </c>
      <c r="DK98">
        <f t="shared" si="87"/>
        <v>0</v>
      </c>
      <c r="DL98">
        <f t="shared" si="87"/>
        <v>0</v>
      </c>
      <c r="DM98">
        <f t="shared" si="87"/>
        <v>0</v>
      </c>
      <c r="DN98">
        <f t="shared" si="87"/>
        <v>0</v>
      </c>
      <c r="DO98">
        <f t="shared" si="87"/>
        <v>0</v>
      </c>
      <c r="DP98">
        <f t="shared" si="87"/>
        <v>0</v>
      </c>
      <c r="DQ98">
        <f t="shared" si="87"/>
        <v>0</v>
      </c>
      <c r="DR98">
        <f t="shared" si="95"/>
        <v>0</v>
      </c>
      <c r="DS98">
        <f t="shared" si="95"/>
        <v>0</v>
      </c>
      <c r="DT98">
        <f t="shared" si="95"/>
        <v>0</v>
      </c>
      <c r="DU98">
        <f t="shared" si="95"/>
        <v>0</v>
      </c>
      <c r="DV98">
        <f t="shared" si="95"/>
        <v>0</v>
      </c>
      <c r="DW98">
        <f t="shared" si="95"/>
        <v>0</v>
      </c>
      <c r="DX98">
        <f t="shared" si="95"/>
        <v>0</v>
      </c>
      <c r="DY98">
        <f t="shared" si="95"/>
        <v>0</v>
      </c>
      <c r="DZ98">
        <f t="shared" si="95"/>
        <v>0</v>
      </c>
      <c r="EA98">
        <f t="shared" si="95"/>
        <v>0</v>
      </c>
      <c r="EB98">
        <f t="shared" si="95"/>
        <v>0</v>
      </c>
      <c r="EC98">
        <f t="shared" si="95"/>
        <v>0</v>
      </c>
      <c r="ED98">
        <f t="shared" si="95"/>
        <v>0</v>
      </c>
      <c r="EE98">
        <f t="shared" si="95"/>
        <v>0</v>
      </c>
      <c r="EF98">
        <f t="shared" si="95"/>
        <v>0</v>
      </c>
      <c r="EG98">
        <f t="shared" si="91"/>
        <v>0</v>
      </c>
      <c r="EH98">
        <f t="shared" si="91"/>
        <v>0</v>
      </c>
      <c r="EI98">
        <f t="shared" si="91"/>
        <v>0</v>
      </c>
      <c r="EJ98">
        <f t="shared" si="91"/>
        <v>0</v>
      </c>
      <c r="EK98">
        <f t="shared" si="91"/>
        <v>0</v>
      </c>
      <c r="EL98">
        <f t="shared" si="91"/>
        <v>0</v>
      </c>
      <c r="EM98">
        <f t="shared" si="91"/>
        <v>0</v>
      </c>
      <c r="EN98">
        <f t="shared" si="91"/>
        <v>0</v>
      </c>
      <c r="EO98">
        <f t="shared" si="91"/>
        <v>0</v>
      </c>
      <c r="EP98">
        <f t="shared" si="91"/>
        <v>0</v>
      </c>
      <c r="EQ98">
        <f t="shared" si="91"/>
        <v>0</v>
      </c>
      <c r="ER98">
        <f t="shared" si="91"/>
        <v>0</v>
      </c>
      <c r="ES98">
        <f t="shared" si="91"/>
        <v>0</v>
      </c>
      <c r="ET98">
        <f t="shared" si="91"/>
        <v>0</v>
      </c>
      <c r="EU98">
        <f t="shared" si="91"/>
        <v>0</v>
      </c>
      <c r="EV98">
        <f t="shared" si="91"/>
        <v>0</v>
      </c>
      <c r="EW98">
        <f t="shared" si="89"/>
        <v>0</v>
      </c>
      <c r="EX98">
        <f t="shared" si="89"/>
        <v>0</v>
      </c>
      <c r="EY98">
        <f t="shared" si="89"/>
        <v>0</v>
      </c>
      <c r="EZ98">
        <f t="shared" si="89"/>
        <v>0</v>
      </c>
      <c r="FA98">
        <f t="shared" si="89"/>
        <v>0</v>
      </c>
      <c r="FB98">
        <f t="shared" si="89"/>
        <v>0</v>
      </c>
      <c r="FC98">
        <f t="shared" si="89"/>
        <v>0</v>
      </c>
      <c r="FD98">
        <f t="shared" si="89"/>
        <v>0</v>
      </c>
      <c r="FE98">
        <f t="shared" si="89"/>
        <v>0</v>
      </c>
      <c r="FG98" s="48" t="str">
        <f t="shared" si="80"/>
        <v/>
      </c>
      <c r="FI98" s="1" t="str">
        <f t="shared" si="77"/>
        <v/>
      </c>
      <c r="FJ98">
        <f t="shared" si="78"/>
        <v>90</v>
      </c>
      <c r="FK98">
        <f>FM8-FJ97+1</f>
        <v>-45</v>
      </c>
      <c r="FM98">
        <f>IF(FM97="","",IF($FI97="Y",0,INDEX(Capacity!$S$3:$T$258,MATCH(MOD(INDEX(Capacity!$V$3:$W$258,MATCH(INDEX($J97:$FE97,1,$FJ97),Capacity!$V$3:$V$258,0),2)+FM$9,255),Capacity!$S$3:$S$258,0),2)))</f>
        <v>183</v>
      </c>
      <c r="FN98">
        <f>IF(FN97="","",IF($FI97="Y",0,INDEX(Capacity!$S$3:$T$258,MATCH(MOD(INDEX(Capacity!$V$3:$W$258,MATCH(INDEX($J97:$FE97,1,$FJ97),Capacity!$V$3:$V$258,0),2)+FN$9,255),Capacity!$S$3:$S$258,0),2)))</f>
        <v>57</v>
      </c>
      <c r="FO98">
        <f>IF(FO97="","",IF($FI97="Y",0,INDEX(Capacity!$S$3:$T$258,MATCH(MOD(INDEX(Capacity!$V$3:$W$258,MATCH(INDEX($J97:$FE97,1,$FJ97),Capacity!$V$3:$V$258,0),2)+FO$9,255),Capacity!$S$3:$S$258,0),2)))</f>
        <v>36</v>
      </c>
      <c r="FP98">
        <f>IF(FP97="","",IF($FI97="Y",0,INDEX(Capacity!$S$3:$T$258,MATCH(MOD(INDEX(Capacity!$V$3:$W$258,MATCH(INDEX($J97:$FE97,1,$FJ97),Capacity!$V$3:$V$258,0),2)+FP$9,255),Capacity!$S$3:$S$258,0),2)))</f>
        <v>221</v>
      </c>
      <c r="FQ98">
        <f>IF(FQ97="","",IF($FI97="Y",0,INDEX(Capacity!$S$3:$T$258,MATCH(MOD(INDEX(Capacity!$V$3:$W$258,MATCH(INDEX($J97:$FE97,1,$FJ97),Capacity!$V$3:$V$258,0),2)+FQ$9,255),Capacity!$S$3:$S$258,0),2)))</f>
        <v>86</v>
      </c>
      <c r="FR98">
        <f>IF(FR97="","",IF($FI97="Y",0,INDEX(Capacity!$S$3:$T$258,MATCH(MOD(INDEX(Capacity!$V$3:$W$258,MATCH(INDEX($J97:$FE97,1,$FJ97),Capacity!$V$3:$V$258,0),2)+FR$9,255),Capacity!$S$3:$S$258,0),2)))</f>
        <v>117</v>
      </c>
      <c r="FS98">
        <f>IF(FS97="","",IF($FI97="Y",0,INDEX(Capacity!$S$3:$T$258,MATCH(MOD(INDEX(Capacity!$V$3:$W$258,MATCH(INDEX($J97:$FE97,1,$FJ97),Capacity!$V$3:$V$258,0),2)+FS$9,255),Capacity!$S$3:$S$258,0),2)))</f>
        <v>61</v>
      </c>
      <c r="FT98">
        <f>IF(FT97="","",IF($FI97="Y",0,INDEX(Capacity!$S$3:$T$258,MATCH(MOD(INDEX(Capacity!$V$3:$W$258,MATCH(INDEX($J97:$FE97,1,$FJ97),Capacity!$V$3:$V$258,0),2)+FT$9,255),Capacity!$S$3:$S$258,0),2)))</f>
        <v>138</v>
      </c>
      <c r="FU98">
        <f>IF(FU97="","",IF($FI97="Y",0,INDEX(Capacity!$S$3:$T$258,MATCH(MOD(INDEX(Capacity!$V$3:$W$258,MATCH(INDEX($J97:$FE97,1,$FJ97),Capacity!$V$3:$V$258,0),2)+FU$9,255),Capacity!$S$3:$S$258,0),2)))</f>
        <v>173</v>
      </c>
      <c r="FV98">
        <f>IF(FV97="","",IF($FI97="Y",0,INDEX(Capacity!$S$3:$T$258,MATCH(MOD(INDEX(Capacity!$V$3:$W$258,MATCH(INDEX($J97:$FE97,1,$FJ97),Capacity!$V$3:$V$258,0),2)+FV$9,255),Capacity!$S$3:$S$258,0),2)))</f>
        <v>174</v>
      </c>
      <c r="FW98">
        <f>IF(FW97="","",IF($FI97="Y",0,INDEX(Capacity!$S$3:$T$258,MATCH(MOD(INDEX(Capacity!$V$3:$W$258,MATCH(INDEX($J97:$FE97,1,$FJ97),Capacity!$V$3:$V$258,0),2)+FW$9,255),Capacity!$S$3:$S$258,0),2)))</f>
        <v>224</v>
      </c>
      <c r="FX98" t="str">
        <f>IF(FX97="","",IF($FI97="Y",0,INDEX(Capacity!$S$3:$T$258,MATCH(MOD(INDEX(Capacity!$V$3:$W$258,MATCH(INDEX($J97:$FE97,1,$FJ97),Capacity!$V$3:$V$258,0),2)+FX$9,255),Capacity!$S$3:$S$258,0),2)))</f>
        <v/>
      </c>
      <c r="FY98" t="str">
        <f>IF(FY97="","",IF($FI97="Y",0,INDEX(Capacity!$S$3:$T$258,MATCH(MOD(INDEX(Capacity!$V$3:$W$258,MATCH(INDEX($J97:$FE97,1,$FJ97),Capacity!$V$3:$V$258,0),2)+FY$9,255),Capacity!$S$3:$S$258,0),2)))</f>
        <v/>
      </c>
      <c r="FZ98" t="str">
        <f>IF(FZ97="","",IF($FI97="Y",0,INDEX(Capacity!$S$3:$T$258,MATCH(MOD(INDEX(Capacity!$V$3:$W$258,MATCH(INDEX($J97:$FE97,1,$FJ97),Capacity!$V$3:$V$258,0),2)+FZ$9,255),Capacity!$S$3:$S$258,0),2)))</f>
        <v/>
      </c>
      <c r="GA98" t="str">
        <f>IF(GA97="","",IF($FI97="Y",0,INDEX(Capacity!$S$3:$T$258,MATCH(MOD(INDEX(Capacity!$V$3:$W$258,MATCH(INDEX($J97:$FE97,1,$FJ97),Capacity!$V$3:$V$258,0),2)+GA$9,255),Capacity!$S$3:$S$258,0),2)))</f>
        <v/>
      </c>
      <c r="GB98" t="str">
        <f>IF(GB97="","",IF($FI97="Y",0,INDEX(Capacity!$S$3:$T$258,MATCH(MOD(INDEX(Capacity!$V$3:$W$258,MATCH(INDEX($J97:$FE97,1,$FJ97),Capacity!$V$3:$V$258,0),2)+GB$9,255),Capacity!$S$3:$S$258,0),2)))</f>
        <v/>
      </c>
      <c r="GC98" t="str">
        <f>IF(GC97="","",IF($FI97="Y",0,INDEX(Capacity!$S$3:$T$258,MATCH(MOD(INDEX(Capacity!$V$3:$W$258,MATCH(INDEX($J97:$FE97,1,$FJ97),Capacity!$V$3:$V$258,0),2)+GC$9,255),Capacity!$S$3:$S$258,0),2)))</f>
        <v/>
      </c>
      <c r="GD98" t="str">
        <f>IF(GD97="","",IF($FI97="Y",0,INDEX(Capacity!$S$3:$T$258,MATCH(MOD(INDEX(Capacity!$V$3:$W$258,MATCH(INDEX($J97:$FE97,1,$FJ97),Capacity!$V$3:$V$258,0),2)+GD$9,255),Capacity!$S$3:$S$258,0),2)))</f>
        <v/>
      </c>
      <c r="GE98" t="str">
        <f>IF(GE97="","",IF($FI97="Y",0,INDEX(Capacity!$S$3:$T$258,MATCH(MOD(INDEX(Capacity!$V$3:$W$258,MATCH(INDEX($J97:$FE97,1,$FJ97),Capacity!$V$3:$V$258,0),2)+GE$9,255),Capacity!$S$3:$S$258,0),2)))</f>
        <v/>
      </c>
      <c r="GF98" t="str">
        <f>IF(GF97="","",IF($FI97="Y",0,INDEX(Capacity!$S$3:$T$258,MATCH(MOD(INDEX(Capacity!$V$3:$W$258,MATCH(INDEX($J97:$FE97,1,$FJ97),Capacity!$V$3:$V$258,0),2)+GF$9,255),Capacity!$S$3:$S$258,0),2)))</f>
        <v/>
      </c>
      <c r="GG98" t="str">
        <f>IF(GG97="","",IF($FI97="Y",0,INDEX(Capacity!$S$3:$T$258,MATCH(MOD(INDEX(Capacity!$V$3:$W$258,MATCH(INDEX($J97:$FE97,1,$FJ97),Capacity!$V$3:$V$258,0),2)+GG$9,255),Capacity!$S$3:$S$258,0),2)))</f>
        <v/>
      </c>
      <c r="GH98" t="str">
        <f>IF(GH97="","",IF($FI97="Y",0,INDEX(Capacity!$S$3:$T$258,MATCH(MOD(INDEX(Capacity!$V$3:$W$258,MATCH(INDEX($J97:$FE97,1,$FJ97),Capacity!$V$3:$V$258,0),2)+GH$9,255),Capacity!$S$3:$S$258,0),2)))</f>
        <v/>
      </c>
      <c r="GI98" t="str">
        <f>IF(GI97="","",IF($FI97="Y",0,INDEX(Capacity!$S$3:$T$258,MATCH(MOD(INDEX(Capacity!$V$3:$W$258,MATCH(INDEX($J97:$FE97,1,$FJ97),Capacity!$V$3:$V$258,0),2)+GI$9,255),Capacity!$S$3:$S$258,0),2)))</f>
        <v/>
      </c>
      <c r="GJ98" t="str">
        <f>IF(GJ97="","",IF($FI97="Y",0,INDEX(Capacity!$S$3:$T$258,MATCH(MOD(INDEX(Capacity!$V$3:$W$258,MATCH(INDEX($J97:$FE97,1,$FJ97),Capacity!$V$3:$V$258,0),2)+GJ$9,255),Capacity!$S$3:$S$258,0),2)))</f>
        <v/>
      </c>
      <c r="GK98" t="str">
        <f>IF(GK97="","",IF($FI97="Y",0,INDEX(Capacity!$S$3:$T$258,MATCH(MOD(INDEX(Capacity!$V$3:$W$258,MATCH(INDEX($J97:$FE97,1,$FJ97),Capacity!$V$3:$V$258,0),2)+GK$9,255),Capacity!$S$3:$S$258,0),2)))</f>
        <v/>
      </c>
      <c r="GL98" t="str">
        <f>IF(GL97="","",IF($FI97="Y",0,INDEX(Capacity!$S$3:$T$258,MATCH(MOD(INDEX(Capacity!$V$3:$W$258,MATCH(INDEX($J97:$FE97,1,$FJ97),Capacity!$V$3:$V$258,0),2)+GL$9,255),Capacity!$S$3:$S$258,0),2)))</f>
        <v/>
      </c>
      <c r="GM98" t="str">
        <f>IF(GM97="","",IF($FI97="Y",0,INDEX(Capacity!$S$3:$T$258,MATCH(MOD(INDEX(Capacity!$V$3:$W$258,MATCH(INDEX($J97:$FE97,1,$FJ97),Capacity!$V$3:$V$258,0),2)+GM$9,255),Capacity!$S$3:$S$258,0),2)))</f>
        <v/>
      </c>
      <c r="GN98" t="str">
        <f>IF(GN97="","",IF($FI97="Y",0,INDEX(Capacity!$S$3:$T$258,MATCH(MOD(INDEX(Capacity!$V$3:$W$258,MATCH(INDEX($J97:$FE97,1,$FJ97),Capacity!$V$3:$V$258,0),2)+GN$9,255),Capacity!$S$3:$S$258,0),2)))</f>
        <v/>
      </c>
      <c r="GO98" t="str">
        <f>IF(GO97="","",IF($FI97="Y",0,INDEX(Capacity!$S$3:$T$258,MATCH(MOD(INDEX(Capacity!$V$3:$W$258,MATCH(INDEX($J97:$FE97,1,$FJ97),Capacity!$V$3:$V$258,0),2)+GO$9,255),Capacity!$S$3:$S$258,0),2)))</f>
        <v/>
      </c>
      <c r="GP98" t="str">
        <f>IF(GP97="","",IF($FI97="Y",0,INDEX(Capacity!$S$3:$T$258,MATCH(MOD(INDEX(Capacity!$V$3:$W$258,MATCH(INDEX($J97:$FE97,1,$FJ97),Capacity!$V$3:$V$258,0),2)+GP$9,255),Capacity!$S$3:$S$258,0),2)))</f>
        <v/>
      </c>
      <c r="GQ98" t="str">
        <f>IF(GQ97="","",IF($FI97="Y",0,INDEX(Capacity!$S$3:$T$258,MATCH(MOD(INDEX(Capacity!$V$3:$W$258,MATCH(INDEX($J97:$FE97,1,$FJ97),Capacity!$V$3:$V$258,0),2)+GQ$9,255),Capacity!$S$3:$S$258,0),2)))</f>
        <v/>
      </c>
      <c r="GR98" t="str">
        <f>IF(GR97="","",IF($FI97="Y",0,INDEX(Capacity!$S$3:$T$258,MATCH(MOD(INDEX(Capacity!$V$3:$W$258,MATCH(INDEX($J97:$FE97,1,$FJ97),Capacity!$V$3:$V$258,0),2)+GR$9,255),Capacity!$S$3:$S$258,0),2)))</f>
        <v/>
      </c>
      <c r="GS98" t="str">
        <f>IF(GS97="","",IF($FI97="Y",0,INDEX(Capacity!$S$3:$T$258,MATCH(MOD(INDEX(Capacity!$V$3:$W$258,MATCH(INDEX($J97:$FE97,1,$FJ97),Capacity!$V$3:$V$258,0),2)+GS$9,255),Capacity!$S$3:$S$258,0),2)))</f>
        <v/>
      </c>
      <c r="GT98" t="str">
        <f>IF(GT97="","",IF($FI97="Y",0,INDEX(Capacity!$S$3:$T$258,MATCH(MOD(INDEX(Capacity!$V$3:$W$258,MATCH(INDEX($J97:$FE97,1,$FJ97),Capacity!$V$3:$V$258,0),2)+GT$9,255),Capacity!$S$3:$S$258,0),2)))</f>
        <v/>
      </c>
      <c r="GU98" t="str">
        <f>IF(GU97="","",IF($FI97="Y",0,INDEX(Capacity!$S$3:$T$258,MATCH(MOD(INDEX(Capacity!$V$3:$W$258,MATCH(INDEX($J97:$FE97,1,$FJ97),Capacity!$V$3:$V$258,0),2)+GU$9,255),Capacity!$S$3:$S$258,0),2)))</f>
        <v/>
      </c>
      <c r="GV98" t="str">
        <f>IF(GV97="","",IF($FI97="Y",0,INDEX(Capacity!$S$3:$T$258,MATCH(MOD(INDEX(Capacity!$V$3:$W$258,MATCH(INDEX($J97:$FE97,1,$FJ97),Capacity!$V$3:$V$258,0),2)+GV$9,255),Capacity!$S$3:$S$258,0),2)))</f>
        <v/>
      </c>
      <c r="GW98" t="str">
        <f>IF(GW97="","",IF($FI97="Y",0,INDEX(Capacity!$S$3:$T$258,MATCH(MOD(INDEX(Capacity!$V$3:$W$258,MATCH(INDEX($J97:$FE97,1,$FJ97),Capacity!$V$3:$V$258,0),2)+GW$9,255),Capacity!$S$3:$S$258,0),2)))</f>
        <v/>
      </c>
      <c r="GX98" t="str">
        <f>IF(GX97="","",IF($FI97="Y",0,INDEX(Capacity!$S$3:$T$258,MATCH(MOD(INDEX(Capacity!$V$3:$W$258,MATCH(INDEX($J97:$FE97,1,$FJ97),Capacity!$V$3:$V$258,0),2)+GX$9,255),Capacity!$S$3:$S$258,0),2)))</f>
        <v/>
      </c>
      <c r="GY98" t="str">
        <f>IF(GY97="","",IF($FI97="Y",0,INDEX(Capacity!$S$3:$T$258,MATCH(MOD(INDEX(Capacity!$V$3:$W$258,MATCH(INDEX($J97:$FE97,1,$FJ97),Capacity!$V$3:$V$258,0),2)+GY$9,255),Capacity!$S$3:$S$258,0),2)))</f>
        <v/>
      </c>
      <c r="GZ98" t="str">
        <f>IF(GZ97="","",IF($FI97="Y",0,INDEX(Capacity!$S$3:$T$258,MATCH(MOD(INDEX(Capacity!$V$3:$W$258,MATCH(INDEX($J97:$FE97,1,$FJ97),Capacity!$V$3:$V$258,0),2)+GZ$9,255),Capacity!$S$3:$S$258,0),2)))</f>
        <v/>
      </c>
      <c r="HA98" t="str">
        <f>IF(HA97="","",IF($FI97="Y",0,INDEX(Capacity!$S$3:$T$258,MATCH(MOD(INDEX(Capacity!$V$3:$W$258,MATCH(INDEX($J97:$FE97,1,$FJ97),Capacity!$V$3:$V$258,0),2)+HA$9,255),Capacity!$S$3:$S$258,0),2)))</f>
        <v/>
      </c>
      <c r="HB98" t="str">
        <f>IF(HB97="","",IF($FI97="Y",0,INDEX(Capacity!$S$3:$T$258,MATCH(MOD(INDEX(Capacity!$V$3:$W$258,MATCH(INDEX($J97:$FE97,1,$FJ97),Capacity!$V$3:$V$258,0),2)+HB$9,255),Capacity!$S$3:$S$258,0),2)))</f>
        <v/>
      </c>
      <c r="HC98" t="str">
        <f>IF(HC97="","",IF($FI97="Y",0,INDEX(Capacity!$S$3:$T$258,MATCH(MOD(INDEX(Capacity!$V$3:$W$258,MATCH(INDEX($J97:$FE97,1,$FJ97),Capacity!$V$3:$V$258,0),2)+HC$9,255),Capacity!$S$3:$S$258,0),2)))</f>
        <v/>
      </c>
      <c r="HD98" t="str">
        <f>IF(HD97="","",IF($FI97="Y",0,INDEX(Capacity!$S$3:$T$258,MATCH(MOD(INDEX(Capacity!$V$3:$W$258,MATCH(INDEX($J97:$FE97,1,$FJ97),Capacity!$V$3:$V$258,0),2)+HD$9,255),Capacity!$S$3:$S$258,0),2)))</f>
        <v/>
      </c>
      <c r="HE98" t="str">
        <f>IF(HE97="","",IF($FI97="Y",0,INDEX(Capacity!$S$3:$T$258,MATCH(MOD(INDEX(Capacity!$V$3:$W$258,MATCH(INDEX($J97:$FE97,1,$FJ97),Capacity!$V$3:$V$258,0),2)+HE$9,255),Capacity!$S$3:$S$258,0),2)))</f>
        <v/>
      </c>
      <c r="HF98" t="str">
        <f>IF(HF97="","",IF($FI97="Y",0,INDEX(Capacity!$S$3:$T$258,MATCH(MOD(INDEX(Capacity!$V$3:$W$258,MATCH(INDEX($J97:$FE97,1,$FJ97),Capacity!$V$3:$V$258,0),2)+HF$9,255),Capacity!$S$3:$S$258,0),2)))</f>
        <v/>
      </c>
      <c r="HG98" t="str">
        <f>IF(HG97="","",IF($FI97="Y",0,INDEX(Capacity!$S$3:$T$258,MATCH(MOD(INDEX(Capacity!$V$3:$W$258,MATCH(INDEX($J97:$FE97,1,$FJ97),Capacity!$V$3:$V$258,0),2)+HG$9,255),Capacity!$S$3:$S$258,0),2)))</f>
        <v/>
      </c>
      <c r="HH98" t="str">
        <f>IF(HH97="","",IF($FI97="Y",0,INDEX(Capacity!$S$3:$T$258,MATCH(MOD(INDEX(Capacity!$V$3:$W$258,MATCH(INDEX($J97:$FE97,1,$FJ97),Capacity!$V$3:$V$258,0),2)+HH$9,255),Capacity!$S$3:$S$258,0),2)))</f>
        <v/>
      </c>
      <c r="HI98" t="str">
        <f>IF(HI97="","",IF($FI97="Y",0,INDEX(Capacity!$S$3:$T$258,MATCH(MOD(INDEX(Capacity!$V$3:$W$258,MATCH(INDEX($J97:$FE97,1,$FJ97),Capacity!$V$3:$V$258,0),2)+HI$9,255),Capacity!$S$3:$S$258,0),2)))</f>
        <v/>
      </c>
      <c r="HJ98" t="str">
        <f>IF(HJ97="","",IF($FI97="Y",0,INDEX(Capacity!$S$3:$T$258,MATCH(MOD(INDEX(Capacity!$V$3:$W$258,MATCH(INDEX($J97:$FE97,1,$FJ97),Capacity!$V$3:$V$258,0),2)+HJ$9,255),Capacity!$S$3:$S$258,0),2)))</f>
        <v/>
      </c>
      <c r="HK98" t="str">
        <f>IF(HK97="","",IF($FI97="Y",0,INDEX(Capacity!$S$3:$T$258,MATCH(MOD(INDEX(Capacity!$V$3:$W$258,MATCH(INDEX($J97:$FE97,1,$FJ97),Capacity!$V$3:$V$258,0),2)+HK$9,255),Capacity!$S$3:$S$258,0),2)))</f>
        <v/>
      </c>
      <c r="HL98" t="str">
        <f>IF(HL97="","",IF($FI97="Y",0,INDEX(Capacity!$S$3:$T$258,MATCH(MOD(INDEX(Capacity!$V$3:$W$258,MATCH(INDEX($J97:$FE97,1,$FJ97),Capacity!$V$3:$V$258,0),2)+HL$9,255),Capacity!$S$3:$S$258,0),2)))</f>
        <v/>
      </c>
      <c r="HM98" t="str">
        <f>IF(HM97="","",IF($FI97="Y",0,INDEX(Capacity!$S$3:$T$258,MATCH(MOD(INDEX(Capacity!$V$3:$W$258,MATCH(INDEX($J97:$FE97,1,$FJ97),Capacity!$V$3:$V$258,0),2)+HM$9,255),Capacity!$S$3:$S$258,0),2)))</f>
        <v/>
      </c>
      <c r="HN98" t="str">
        <f>IF(HN97="","",IF($FI97="Y",0,INDEX(Capacity!$S$3:$T$258,MATCH(MOD(INDEX(Capacity!$V$3:$W$258,MATCH(INDEX($J97:$FE97,1,$FJ97),Capacity!$V$3:$V$258,0),2)+HN$9,255),Capacity!$S$3:$S$258,0),2)))</f>
        <v/>
      </c>
      <c r="HO98" t="str">
        <f>IF(HO97="","",IF($FI97="Y",0,INDEX(Capacity!$S$3:$T$258,MATCH(MOD(INDEX(Capacity!$V$3:$W$258,MATCH(INDEX($J97:$FE97,1,$FJ97),Capacity!$V$3:$V$258,0),2)+HO$9,255),Capacity!$S$3:$S$258,0),2)))</f>
        <v/>
      </c>
      <c r="HP98" t="str">
        <f>IF(HP97="","",IF($FI97="Y",0,INDEX(Capacity!$S$3:$T$258,MATCH(MOD(INDEX(Capacity!$V$3:$W$258,MATCH(INDEX($J97:$FE97,1,$FJ97),Capacity!$V$3:$V$258,0),2)+HP$9,255),Capacity!$S$3:$S$258,0),2)))</f>
        <v/>
      </c>
      <c r="HQ98" t="str">
        <f>IF(HQ97="","",IF($FI97="Y",0,INDEX(Capacity!$S$3:$T$258,MATCH(MOD(INDEX(Capacity!$V$3:$W$258,MATCH(INDEX($J97:$FE97,1,$FJ97),Capacity!$V$3:$V$258,0),2)+HQ$9,255),Capacity!$S$3:$S$258,0),2)))</f>
        <v/>
      </c>
      <c r="HR98" t="str">
        <f>IF(HR97="","",IF($FI97="Y",0,INDEX(Capacity!$S$3:$T$258,MATCH(MOD(INDEX(Capacity!$V$3:$W$258,MATCH(INDEX($J97:$FE97,1,$FJ97),Capacity!$V$3:$V$258,0),2)+HR$9,255),Capacity!$S$3:$S$258,0),2)))</f>
        <v/>
      </c>
      <c r="HS98" t="str">
        <f>IF(HS97="","",IF($FI97="Y",0,INDEX(Capacity!$S$3:$T$258,MATCH(MOD(INDEX(Capacity!$V$3:$W$258,MATCH(INDEX($J97:$FE97,1,$FJ97),Capacity!$V$3:$V$258,0),2)+HS$9,255),Capacity!$S$3:$S$258,0),2)))</f>
        <v/>
      </c>
      <c r="HT98" t="str">
        <f>IF(HT97="","",IF($FI97="Y",0,INDEX(Capacity!$S$3:$T$258,MATCH(MOD(INDEX(Capacity!$V$3:$W$258,MATCH(INDEX($J97:$FE97,1,$FJ97),Capacity!$V$3:$V$258,0),2)+HT$9,255),Capacity!$S$3:$S$258,0),2)))</f>
        <v/>
      </c>
      <c r="HU98" t="str">
        <f>IF(HU97="","",IF($FI97="Y",0,INDEX(Capacity!$S$3:$T$258,MATCH(MOD(INDEX(Capacity!$V$3:$W$258,MATCH(INDEX($J97:$FE97,1,$FJ97),Capacity!$V$3:$V$258,0),2)+HU$9,255),Capacity!$S$3:$S$258,0),2)))</f>
        <v/>
      </c>
      <c r="HV98" t="str">
        <f>IF(HV97="","",IF($FI97="Y",0,INDEX(Capacity!$S$3:$T$258,MATCH(MOD(INDEX(Capacity!$V$3:$W$258,MATCH(INDEX($J97:$FE97,1,$FJ97),Capacity!$V$3:$V$258,0),2)+HV$9,255),Capacity!$S$3:$S$258,0),2)))</f>
        <v/>
      </c>
      <c r="HW98" t="str">
        <f>IF(HW97="","",IF($FI97="Y",0,INDEX(Capacity!$S$3:$T$258,MATCH(MOD(INDEX(Capacity!$V$3:$W$258,MATCH(INDEX($J97:$FE97,1,$FJ97),Capacity!$V$3:$V$258,0),2)+HW$9,255),Capacity!$S$3:$S$258,0),2)))</f>
        <v/>
      </c>
      <c r="HX98" t="str">
        <f>IF(HX97="","",IF($FI97="Y",0,INDEX(Capacity!$S$3:$T$258,MATCH(MOD(INDEX(Capacity!$V$3:$W$258,MATCH(INDEX($J97:$FE97,1,$FJ97),Capacity!$V$3:$V$258,0),2)+HX$9,255),Capacity!$S$3:$S$258,0),2)))</f>
        <v/>
      </c>
      <c r="HY98" t="str">
        <f>IF(HY97="","",IF($FI97="Y",0,INDEX(Capacity!$S$3:$T$258,MATCH(MOD(INDEX(Capacity!$V$3:$W$258,MATCH(INDEX($J97:$FE97,1,$FJ97),Capacity!$V$3:$V$258,0),2)+HY$9,255),Capacity!$S$3:$S$258,0),2)))</f>
        <v/>
      </c>
      <c r="HZ98" t="str">
        <f>IF(HZ97="","",IF($FI97="Y",0,INDEX(Capacity!$S$3:$T$258,MATCH(MOD(INDEX(Capacity!$V$3:$W$258,MATCH(INDEX($J97:$FE97,1,$FJ97),Capacity!$V$3:$V$258,0),2)+HZ$9,255),Capacity!$S$3:$S$258,0),2)))</f>
        <v/>
      </c>
      <c r="IA98" t="str">
        <f>IF(IA97="","",IF($FI97="Y",0,INDEX(Capacity!$S$3:$T$258,MATCH(MOD(INDEX(Capacity!$V$3:$W$258,MATCH(INDEX($J97:$FE97,1,$FJ97),Capacity!$V$3:$V$258,0),2)+IA$9,255),Capacity!$S$3:$S$258,0),2)))</f>
        <v/>
      </c>
      <c r="IB98" t="str">
        <f>IF(IB97="","",IF($FI97="Y",0,INDEX(Capacity!$S$3:$T$258,MATCH(MOD(INDEX(Capacity!$V$3:$W$258,MATCH(INDEX($J97:$FE97,1,$FJ97),Capacity!$V$3:$V$258,0),2)+IB$9,255),Capacity!$S$3:$S$258,0),2)))</f>
        <v/>
      </c>
      <c r="IC98" t="str">
        <f>IF(IC97="","",IF($FI97="Y",0,INDEX(Capacity!$S$3:$T$258,MATCH(MOD(INDEX(Capacity!$V$3:$W$258,MATCH(INDEX($J97:$FE97,1,$FJ97),Capacity!$V$3:$V$258,0),2)+IC$9,255),Capacity!$S$3:$S$258,0),2)))</f>
        <v/>
      </c>
      <c r="ID98" t="str">
        <f>IF(ID97="","",IF($FI97="Y",0,INDEX(Capacity!$S$3:$T$258,MATCH(MOD(INDEX(Capacity!$V$3:$W$258,MATCH(INDEX($J97:$FE97,1,$FJ97),Capacity!$V$3:$V$258,0),2)+ID$9,255),Capacity!$S$3:$S$258,0),2)))</f>
        <v/>
      </c>
      <c r="IE98" t="str">
        <f>IF(IE97="","",IF($FI97="Y",0,INDEX(Capacity!$S$3:$T$258,MATCH(MOD(INDEX(Capacity!$V$3:$W$258,MATCH(INDEX($J97:$FE97,1,$FJ97),Capacity!$V$3:$V$258,0),2)+IE$9,255),Capacity!$S$3:$S$258,0),2)))</f>
        <v/>
      </c>
      <c r="IF98" t="str">
        <f>IF(IF97="","",IF($FI97="Y",0,INDEX(Capacity!$S$3:$T$258,MATCH(MOD(INDEX(Capacity!$V$3:$W$258,MATCH(INDEX($J97:$FE97,1,$FJ97),Capacity!$V$3:$V$258,0),2)+IF$9,255),Capacity!$S$3:$S$258,0),2)))</f>
        <v/>
      </c>
      <c r="IG98" t="str">
        <f>IF(IG97="","",IF($FI97="Y",0,INDEX(Capacity!$S$3:$T$258,MATCH(MOD(INDEX(Capacity!$V$3:$W$258,MATCH(INDEX($J97:$FE97,1,$FJ97),Capacity!$V$3:$V$258,0),2)+IG$9,255),Capacity!$S$3:$S$258,0),2)))</f>
        <v/>
      </c>
      <c r="IH98" t="str">
        <f>IF(IH97="","",IF($FI97="Y",0,INDEX(Capacity!$S$3:$T$258,MATCH(MOD(INDEX(Capacity!$V$3:$W$258,MATCH(INDEX($J97:$FE97,1,$FJ97),Capacity!$V$3:$V$258,0),2)+IH$9,255),Capacity!$S$3:$S$258,0),2)))</f>
        <v/>
      </c>
      <c r="II98" t="str">
        <f>IF(II97="","",IF($FI97="Y",0,INDEX(Capacity!$S$3:$T$258,MATCH(MOD(INDEX(Capacity!$V$3:$W$258,MATCH(INDEX($J97:$FE97,1,$FJ97),Capacity!$V$3:$V$258,0),2)+II$9,255),Capacity!$S$3:$S$258,0),2)))</f>
        <v/>
      </c>
      <c r="IJ98" t="str">
        <f>IF(IJ97="","",IF($FI97="Y",0,INDEX(Capacity!$S$3:$T$258,MATCH(MOD(INDEX(Capacity!$V$3:$W$258,MATCH(INDEX($J97:$FE97,1,$FJ97),Capacity!$V$3:$V$258,0),2)+IJ$9,255),Capacity!$S$3:$S$258,0),2)))</f>
        <v/>
      </c>
      <c r="IK98" t="str">
        <f>IF(IK97="","",IF($FI97="Y",0,INDEX(Capacity!$S$3:$T$258,MATCH(MOD(INDEX(Capacity!$V$3:$W$258,MATCH(INDEX($J97:$FE97,1,$FJ97),Capacity!$V$3:$V$258,0),2)+IK$9,255),Capacity!$S$3:$S$258,0),2)))</f>
        <v/>
      </c>
      <c r="IL98" t="str">
        <f>IF(IL97="","",IF($FI97="Y",0,INDEX(Capacity!$S$3:$T$258,MATCH(MOD(INDEX(Capacity!$V$3:$W$258,MATCH(INDEX($J97:$FE97,1,$FJ97),Capacity!$V$3:$V$258,0),2)+IL$9,255),Capacity!$S$3:$S$258,0),2)))</f>
        <v/>
      </c>
      <c r="IM98" t="str">
        <f>IF(IM97="","",IF($FI97="Y",0,INDEX(Capacity!$S$3:$T$258,MATCH(MOD(INDEX(Capacity!$V$3:$W$258,MATCH(INDEX($J97:$FE97,1,$FJ97),Capacity!$V$3:$V$258,0),2)+IM$9,255),Capacity!$S$3:$S$258,0),2)))</f>
        <v/>
      </c>
      <c r="IN98" t="str">
        <f>IF(IN97="","",IF($FI97="Y",0,INDEX(Capacity!$S$3:$T$258,MATCH(MOD(INDEX(Capacity!$V$3:$W$258,MATCH(INDEX($J97:$FE97,1,$FJ97),Capacity!$V$3:$V$258,0),2)+IN$9,255),Capacity!$S$3:$S$258,0),2)))</f>
        <v/>
      </c>
      <c r="IO98" t="str">
        <f>IF(IO97="","",IF($FI97="Y",0,INDEX(Capacity!$S$3:$T$258,MATCH(MOD(INDEX(Capacity!$V$3:$W$258,MATCH(INDEX($J97:$FE97,1,$FJ97),Capacity!$V$3:$V$258,0),2)+IO$9,255),Capacity!$S$3:$S$258,0),2)))</f>
        <v/>
      </c>
      <c r="IP98" t="str">
        <f>IF(IP97="","",IF($FI97="Y",0,INDEX(Capacity!$S$3:$T$258,MATCH(MOD(INDEX(Capacity!$V$3:$W$258,MATCH(INDEX($J97:$FE97,1,$FJ97),Capacity!$V$3:$V$258,0),2)+IP$9,255),Capacity!$S$3:$S$258,0),2)))</f>
        <v/>
      </c>
      <c r="IQ98" t="str">
        <f>IF(IQ97="","",IF($FI97="Y",0,INDEX(Capacity!$S$3:$T$258,MATCH(MOD(INDEX(Capacity!$V$3:$W$258,MATCH(INDEX($J97:$FE97,1,$FJ97),Capacity!$V$3:$V$258,0),2)+IQ$9,255),Capacity!$S$3:$S$258,0),2)))</f>
        <v/>
      </c>
      <c r="IR98" t="str">
        <f>IF(IR97="","",IF($FI97="Y",0,INDEX(Capacity!$S$3:$T$258,MATCH(MOD(INDEX(Capacity!$V$3:$W$258,MATCH(INDEX($J97:$FE97,1,$FJ97),Capacity!$V$3:$V$258,0),2)+IR$9,255),Capacity!$S$3:$S$258,0),2)))</f>
        <v/>
      </c>
      <c r="IS98" t="str">
        <f>IF(IS97="","",IF($FI97="Y",0,INDEX(Capacity!$S$3:$T$258,MATCH(MOD(INDEX(Capacity!$V$3:$W$258,MATCH(INDEX($J97:$FE97,1,$FJ97),Capacity!$V$3:$V$258,0),2)+IS$9,255),Capacity!$S$3:$S$258,0),2)))</f>
        <v/>
      </c>
      <c r="IT98" t="str">
        <f>IF(IT97="","",IF($FI97="Y",0,INDEX(Capacity!$S$3:$T$258,MATCH(MOD(INDEX(Capacity!$V$3:$W$258,MATCH(INDEX($J97:$FE97,1,$FJ97),Capacity!$V$3:$V$258,0),2)+IT$9,255),Capacity!$S$3:$S$258,0),2)))</f>
        <v/>
      </c>
      <c r="IU98" t="str">
        <f>IF(IU97="","",IF($FI97="Y",0,INDEX(Capacity!$S$3:$T$258,MATCH(MOD(INDEX(Capacity!$V$3:$W$258,MATCH(INDEX($J97:$FE97,1,$FJ97),Capacity!$V$3:$V$258,0),2)+IU$9,255),Capacity!$S$3:$S$258,0),2)))</f>
        <v/>
      </c>
      <c r="IV98" t="str">
        <f>IF(IV97="","",IF($FI97="Y",0,INDEX(Capacity!$S$3:$T$258,MATCH(MOD(INDEX(Capacity!$V$3:$W$258,MATCH(INDEX($J97:$FE97,1,$FJ97),Capacity!$V$3:$V$258,0),2)+IV$9,255),Capacity!$S$3:$S$258,0),2)))</f>
        <v/>
      </c>
      <c r="IW98" t="str">
        <f>IF(IW97="","",IF($FI97="Y",0,INDEX(Capacity!$S$3:$T$258,MATCH(MOD(INDEX(Capacity!$V$3:$W$258,MATCH(INDEX($J97:$FE97,1,$FJ97),Capacity!$V$3:$V$258,0),2)+IW$9,255),Capacity!$S$3:$S$258,0),2)))</f>
        <v/>
      </c>
      <c r="IX98" t="str">
        <f>IF(IX97="","",IF($FI97="Y",0,INDEX(Capacity!$S$3:$T$258,MATCH(MOD(INDEX(Capacity!$V$3:$W$258,MATCH(INDEX($J97:$FE97,1,$FJ97),Capacity!$V$3:$V$258,0),2)+IX$9,255),Capacity!$S$3:$S$258,0),2)))</f>
        <v/>
      </c>
      <c r="IY98" t="str">
        <f>IF(IY97="","",IF($FI97="Y",0,INDEX(Capacity!$S$3:$T$258,MATCH(MOD(INDEX(Capacity!$V$3:$W$258,MATCH(INDEX($J97:$FE97,1,$FJ97),Capacity!$V$3:$V$258,0),2)+IY$9,255),Capacity!$S$3:$S$258,0),2)))</f>
        <v/>
      </c>
      <c r="IZ98" t="str">
        <f>IF(IZ97="","",IF($FI97="Y",0,INDEX(Capacity!$S$3:$T$258,MATCH(MOD(INDEX(Capacity!$V$3:$W$258,MATCH(INDEX($J97:$FE97,1,$FJ97),Capacity!$V$3:$V$258,0),2)+IZ$9,255),Capacity!$S$3:$S$258,0),2)))</f>
        <v/>
      </c>
      <c r="JA98" t="str">
        <f>IF(JA97="","",IF($FI97="Y",0,INDEX(Capacity!$S$3:$T$258,MATCH(MOD(INDEX(Capacity!$V$3:$W$258,MATCH(INDEX($J97:$FE97,1,$FJ97),Capacity!$V$3:$V$258,0),2)+JA$9,255),Capacity!$S$3:$S$258,0),2)))</f>
        <v/>
      </c>
      <c r="JB98" t="str">
        <f>IF(JB97="","",IF($FI97="Y",0,INDEX(Capacity!$S$3:$T$258,MATCH(MOD(INDEX(Capacity!$V$3:$W$258,MATCH(INDEX($J97:$FE97,1,$FJ97),Capacity!$V$3:$V$258,0),2)+JB$9,255),Capacity!$S$3:$S$258,0),2)))</f>
        <v/>
      </c>
      <c r="JC98" t="str">
        <f>IF(JC97="","",IF($FI97="Y",0,INDEX(Capacity!$S$3:$T$258,MATCH(MOD(INDEX(Capacity!$V$3:$W$258,MATCH(INDEX($J97:$FE97,1,$FJ97),Capacity!$V$3:$V$258,0),2)+JC$9,255),Capacity!$S$3:$S$258,0),2)))</f>
        <v/>
      </c>
      <c r="JD98" t="str">
        <f>IF(JD97="","",IF($FI97="Y",0,INDEX(Capacity!$S$3:$T$258,MATCH(MOD(INDEX(Capacity!$V$3:$W$258,MATCH(INDEX($J97:$FE97,1,$FJ97),Capacity!$V$3:$V$258,0),2)+JD$9,255),Capacity!$S$3:$S$258,0),2)))</f>
        <v/>
      </c>
      <c r="JE98" t="str">
        <f>IF(JE97="","",IF($FI97="Y",0,INDEX(Capacity!$S$3:$T$258,MATCH(MOD(INDEX(Capacity!$V$3:$W$258,MATCH(INDEX($J97:$FE97,1,$FJ97),Capacity!$V$3:$V$258,0),2)+JE$9,255),Capacity!$S$3:$S$258,0),2)))</f>
        <v/>
      </c>
      <c r="JF98" t="str">
        <f>IF(JF97="","",IF($FI97="Y",0,INDEX(Capacity!$S$3:$T$258,MATCH(MOD(INDEX(Capacity!$V$3:$W$258,MATCH(INDEX($J97:$FE97,1,$FJ97),Capacity!$V$3:$V$258,0),2)+JF$9,255),Capacity!$S$3:$S$258,0),2)))</f>
        <v/>
      </c>
      <c r="JG98" t="str">
        <f>IF(JG97="","",IF($FI97="Y",0,INDEX(Capacity!$S$3:$T$258,MATCH(MOD(INDEX(Capacity!$V$3:$W$258,MATCH(INDEX($J97:$FE97,1,$FJ97),Capacity!$V$3:$V$258,0),2)+JG$9,255),Capacity!$S$3:$S$258,0),2)))</f>
        <v/>
      </c>
      <c r="JH98" t="str">
        <f>IF(JH97="","",IF($FI97="Y",0,INDEX(Capacity!$S$3:$T$258,MATCH(MOD(INDEX(Capacity!$V$3:$W$258,MATCH(INDEX($J97:$FE97,1,$FJ97),Capacity!$V$3:$V$258,0),2)+JH$9,255),Capacity!$S$3:$S$258,0),2)))</f>
        <v/>
      </c>
      <c r="JI98" t="str">
        <f>IF(JI97="","",IF($FI97="Y",0,INDEX(Capacity!$S$3:$T$258,MATCH(MOD(INDEX(Capacity!$V$3:$W$258,MATCH(INDEX($J97:$FE97,1,$FJ97),Capacity!$V$3:$V$258,0),2)+JI$9,255),Capacity!$S$3:$S$258,0),2)))</f>
        <v/>
      </c>
      <c r="JJ98" t="str">
        <f>IF(JJ97="","",IF($FI97="Y",0,INDEX(Capacity!$S$3:$T$258,MATCH(MOD(INDEX(Capacity!$V$3:$W$258,MATCH(INDEX($J97:$FE97,1,$FJ97),Capacity!$V$3:$V$258,0),2)+JJ$9,255),Capacity!$S$3:$S$258,0),2)))</f>
        <v/>
      </c>
      <c r="JK98" t="str">
        <f>IF(JK97="","",IF($FI97="Y",0,INDEX(Capacity!$S$3:$T$258,MATCH(MOD(INDEX(Capacity!$V$3:$W$258,MATCH(INDEX($J97:$FE97,1,$FJ97),Capacity!$V$3:$V$258,0),2)+JK$9,255),Capacity!$S$3:$S$258,0),2)))</f>
        <v/>
      </c>
      <c r="JL98" t="str">
        <f>IF(JL97="","",IF($FI97="Y",0,INDEX(Capacity!$S$3:$T$258,MATCH(MOD(INDEX(Capacity!$V$3:$W$258,MATCH(INDEX($J97:$FE97,1,$FJ97),Capacity!$V$3:$V$258,0),2)+JL$9,255),Capacity!$S$3:$S$258,0),2)))</f>
        <v/>
      </c>
      <c r="JM98" t="str">
        <f>IF(JM97="","",IF($FI97="Y",0,INDEX(Capacity!$S$3:$T$258,MATCH(MOD(INDEX(Capacity!$V$3:$W$258,MATCH(INDEX($J97:$FE97,1,$FJ97),Capacity!$V$3:$V$258,0),2)+JM$9,255),Capacity!$S$3:$S$258,0),2)))</f>
        <v/>
      </c>
      <c r="JN98" t="str">
        <f>IF(JN97="","",IF($FI97="Y",0,INDEX(Capacity!$S$3:$T$258,MATCH(MOD(INDEX(Capacity!$V$3:$W$258,MATCH(INDEX($J97:$FE97,1,$FJ97),Capacity!$V$3:$V$258,0),2)+JN$9,255),Capacity!$S$3:$S$258,0),2)))</f>
        <v/>
      </c>
      <c r="JO98" t="str">
        <f>IF(JO97="","",IF($FI97="Y",0,INDEX(Capacity!$S$3:$T$258,MATCH(MOD(INDEX(Capacity!$V$3:$W$258,MATCH(INDEX($J97:$FE97,1,$FJ97),Capacity!$V$3:$V$258,0),2)+JO$9,255),Capacity!$S$3:$S$258,0),2)))</f>
        <v/>
      </c>
      <c r="JP98" t="str">
        <f>IF(JP97="","",IF($FI97="Y",0,INDEX(Capacity!$S$3:$T$258,MATCH(MOD(INDEX(Capacity!$V$3:$W$258,MATCH(INDEX($J97:$FE97,1,$FJ97),Capacity!$V$3:$V$258,0),2)+JP$9,255),Capacity!$S$3:$S$258,0),2)))</f>
        <v/>
      </c>
      <c r="JQ98" t="str">
        <f>IF(JQ97="","",IF($FI97="Y",0,INDEX(Capacity!$S$3:$T$258,MATCH(MOD(INDEX(Capacity!$V$3:$W$258,MATCH(INDEX($J97:$FE97,1,$FJ97),Capacity!$V$3:$V$258,0),2)+JQ$9,255),Capacity!$S$3:$S$258,0),2)))</f>
        <v/>
      </c>
      <c r="JR98" t="str">
        <f>IF(JR97="","",IF($FI97="Y",0,INDEX(Capacity!$S$3:$T$258,MATCH(MOD(INDEX(Capacity!$V$3:$W$258,MATCH(INDEX($J97:$FE97,1,$FJ97),Capacity!$V$3:$V$258,0),2)+JR$9,255),Capacity!$S$3:$S$258,0),2)))</f>
        <v/>
      </c>
      <c r="JS98" t="str">
        <f>IF(JS97="","",IF($FI97="Y",0,INDEX(Capacity!$S$3:$T$258,MATCH(MOD(INDEX(Capacity!$V$3:$W$258,MATCH(INDEX($J97:$FE97,1,$FJ97),Capacity!$V$3:$V$258,0),2)+JS$9,255),Capacity!$S$3:$S$258,0),2)))</f>
        <v/>
      </c>
      <c r="JT98" t="str">
        <f>IF(JT97="","",IF($FI97="Y",0,INDEX(Capacity!$S$3:$T$258,MATCH(MOD(INDEX(Capacity!$V$3:$W$258,MATCH(INDEX($J97:$FE97,1,$FJ97),Capacity!$V$3:$V$258,0),2)+JT$9,255),Capacity!$S$3:$S$258,0),2)))</f>
        <v/>
      </c>
      <c r="JU98" t="str">
        <f>IF(JU97="","",IF($FI97="Y",0,INDEX(Capacity!$S$3:$T$258,MATCH(MOD(INDEX(Capacity!$V$3:$W$258,MATCH(INDEX($J97:$FE97,1,$FJ97),Capacity!$V$3:$V$258,0),2)+JU$9,255),Capacity!$S$3:$S$258,0),2)))</f>
        <v/>
      </c>
      <c r="JV98" t="str">
        <f>IF(JV97="","",IF($FI97="Y",0,INDEX(Capacity!$S$3:$T$258,MATCH(MOD(INDEX(Capacity!$V$3:$W$258,MATCH(INDEX($J97:$FE97,1,$FJ97),Capacity!$V$3:$V$258,0),2)+JV$9,255),Capacity!$S$3:$S$258,0),2)))</f>
        <v/>
      </c>
      <c r="JW98" t="str">
        <f>IF(JW97="","",IF($FI97="Y",0,INDEX(Capacity!$S$3:$T$258,MATCH(MOD(INDEX(Capacity!$V$3:$W$258,MATCH(INDEX($J97:$FE97,1,$FJ97),Capacity!$V$3:$V$258,0),2)+JW$9,255),Capacity!$S$3:$S$258,0),2)))</f>
        <v/>
      </c>
      <c r="JX98" t="str">
        <f>IF(JX97="","",IF($FI97="Y",0,INDEX(Capacity!$S$3:$T$258,MATCH(MOD(INDEX(Capacity!$V$3:$W$258,MATCH(INDEX($J97:$FE97,1,$FJ97),Capacity!$V$3:$V$258,0),2)+JX$9,255),Capacity!$S$3:$S$258,0),2)))</f>
        <v/>
      </c>
      <c r="JY98" t="str">
        <f>IF(JY97="","",IF($FI97="Y",0,INDEX(Capacity!$S$3:$T$258,MATCH(MOD(INDEX(Capacity!$V$3:$W$258,MATCH(INDEX($J97:$FE97,1,$FJ97),Capacity!$V$3:$V$258,0),2)+JY$9,255),Capacity!$S$3:$S$258,0),2)))</f>
        <v/>
      </c>
      <c r="JZ98" t="str">
        <f>IF(JZ97="","",IF($FI97="Y",0,INDEX(Capacity!$S$3:$T$258,MATCH(MOD(INDEX(Capacity!$V$3:$W$258,MATCH(INDEX($J97:$FE97,1,$FJ97),Capacity!$V$3:$V$258,0),2)+JZ$9,255),Capacity!$S$3:$S$258,0),2)))</f>
        <v/>
      </c>
      <c r="KA98" t="str">
        <f>IF(KA97="","",IF($FI97="Y",0,INDEX(Capacity!$S$3:$T$258,MATCH(MOD(INDEX(Capacity!$V$3:$W$258,MATCH(INDEX($J97:$FE97,1,$FJ97),Capacity!$V$3:$V$258,0),2)+KA$9,255),Capacity!$S$3:$S$258,0),2)))</f>
        <v/>
      </c>
      <c r="KB98" t="str">
        <f>IF(KB97="","",IF($FI97="Y",0,INDEX(Capacity!$S$3:$T$258,MATCH(MOD(INDEX(Capacity!$V$3:$W$258,MATCH(INDEX($J97:$FE97,1,$FJ97),Capacity!$V$3:$V$258,0),2)+KB$9,255),Capacity!$S$3:$S$258,0),2)))</f>
        <v/>
      </c>
      <c r="KC98" t="str">
        <f>IF(KC97="","",IF($FI97="Y",0,INDEX(Capacity!$S$3:$T$258,MATCH(MOD(INDEX(Capacity!$V$3:$W$258,MATCH(INDEX($J97:$FE97,1,$FJ97),Capacity!$V$3:$V$258,0),2)+KC$9,255),Capacity!$S$3:$S$258,0),2)))</f>
        <v/>
      </c>
      <c r="KD98" t="str">
        <f>IF(KD97="","",IF($FI97="Y",0,INDEX(Capacity!$S$3:$T$258,MATCH(MOD(INDEX(Capacity!$V$3:$W$258,MATCH(INDEX($J97:$FE97,1,$FJ97),Capacity!$V$3:$V$258,0),2)+KD$9,255),Capacity!$S$3:$S$258,0),2)))</f>
        <v/>
      </c>
      <c r="KE98" t="str">
        <f>IF(KE97="","",IF($FI97="Y",0,INDEX(Capacity!$S$3:$T$258,MATCH(MOD(INDEX(Capacity!$V$3:$W$258,MATCH(INDEX($J97:$FE97,1,$FJ97),Capacity!$V$3:$V$258,0),2)+KE$9,255),Capacity!$S$3:$S$258,0),2)))</f>
        <v/>
      </c>
      <c r="KF98" t="str">
        <f>IF(KF97="","",IF($FI97="Y",0,INDEX(Capacity!$S$3:$T$258,MATCH(MOD(INDEX(Capacity!$V$3:$W$258,MATCH(INDEX($J97:$FE97,1,$FJ97),Capacity!$V$3:$V$258,0),2)+KF$9,255),Capacity!$S$3:$S$258,0),2)))</f>
        <v/>
      </c>
      <c r="KG98" t="str">
        <f>IF(KG97="","",IF($FI97="Y",0,INDEX(Capacity!$S$3:$T$258,MATCH(MOD(INDEX(Capacity!$V$3:$W$258,MATCH(INDEX($J97:$FE97,1,$FJ97),Capacity!$V$3:$V$258,0),2)+KG$9,255),Capacity!$S$3:$S$258,0),2)))</f>
        <v/>
      </c>
      <c r="KH98" t="str">
        <f>IF(KH97="","",IF($FI97="Y",0,INDEX(Capacity!$S$3:$T$258,MATCH(MOD(INDEX(Capacity!$V$3:$W$258,MATCH(INDEX($J97:$FE97,1,$FJ97),Capacity!$V$3:$V$258,0),2)+KH$9,255),Capacity!$S$3:$S$258,0),2)))</f>
        <v/>
      </c>
      <c r="KI98" t="str">
        <f>IF(KI97="","",IF($FI97="Y",0,INDEX(Capacity!$S$3:$T$258,MATCH(MOD(INDEX(Capacity!$V$3:$W$258,MATCH(INDEX($J97:$FE97,1,$FJ97),Capacity!$V$3:$V$258,0),2)+KI$9,255),Capacity!$S$3:$S$258,0),2)))</f>
        <v/>
      </c>
      <c r="KJ98" t="str">
        <f>IF(KJ97="","",IF($FI97="Y",0,INDEX(Capacity!$S$3:$T$258,MATCH(MOD(INDEX(Capacity!$V$3:$W$258,MATCH(INDEX($J97:$FE97,1,$FJ97),Capacity!$V$3:$V$258,0),2)+KJ$9,255),Capacity!$S$3:$S$258,0),2)))</f>
        <v/>
      </c>
      <c r="KK98" t="str">
        <f>IF(KK97="","",IF($FI97="Y",0,INDEX(Capacity!$S$3:$T$258,MATCH(MOD(INDEX(Capacity!$V$3:$W$258,MATCH(INDEX($J97:$FE97,1,$FJ97),Capacity!$V$3:$V$258,0),2)+KK$9,255),Capacity!$S$3:$S$258,0),2)))</f>
        <v/>
      </c>
      <c r="KL98" t="str">
        <f>IF(KL97="","",IF($FI97="Y",0,INDEX(Capacity!$S$3:$T$258,MATCH(MOD(INDEX(Capacity!$V$3:$W$258,MATCH(INDEX($J97:$FE97,1,$FJ97),Capacity!$V$3:$V$258,0),2)+KL$9,255),Capacity!$S$3:$S$258,0),2)))</f>
        <v/>
      </c>
      <c r="KM98" t="str">
        <f>IF(KM97="","",IF($FI97="Y",0,INDEX(Capacity!$S$3:$T$258,MATCH(MOD(INDEX(Capacity!$V$3:$W$258,MATCH(INDEX($J97:$FE97,1,$FJ97),Capacity!$V$3:$V$258,0),2)+KM$9,255),Capacity!$S$3:$S$258,0),2)))</f>
        <v/>
      </c>
      <c r="KN98" t="str">
        <f>IF(KN97="","",IF($FI97="Y",0,INDEX(Capacity!$S$3:$T$258,MATCH(MOD(INDEX(Capacity!$V$3:$W$258,MATCH(INDEX($J97:$FE97,1,$FJ97),Capacity!$V$3:$V$258,0),2)+KN$9,255),Capacity!$S$3:$S$258,0),2)))</f>
        <v/>
      </c>
      <c r="KO98" t="str">
        <f>IF(KO97="","",IF($FI97="Y",0,INDEX(Capacity!$S$3:$T$258,MATCH(MOD(INDEX(Capacity!$V$3:$W$258,MATCH(INDEX($J97:$FE97,1,$FJ97),Capacity!$V$3:$V$258,0),2)+KO$9,255),Capacity!$S$3:$S$258,0),2)))</f>
        <v/>
      </c>
      <c r="KP98" t="str">
        <f>IF(KP97="","",IF($FI97="Y",0,INDEX(Capacity!$S$3:$T$258,MATCH(MOD(INDEX(Capacity!$V$3:$W$258,MATCH(INDEX($J97:$FE97,1,$FJ97),Capacity!$V$3:$V$258,0),2)+KP$9,255),Capacity!$S$3:$S$258,0),2)))</f>
        <v/>
      </c>
      <c r="KQ98" t="str">
        <f>IF(KQ97="","",IF($FI97="Y",0,INDEX(Capacity!$S$3:$T$258,MATCH(MOD(INDEX(Capacity!$V$3:$W$258,MATCH(INDEX($J97:$FE97,1,$FJ97),Capacity!$V$3:$V$258,0),2)+KQ$9,255),Capacity!$S$3:$S$258,0),2)))</f>
        <v/>
      </c>
      <c r="KR98" t="str">
        <f>IF(KR97="","",IF($FI97="Y",0,INDEX(Capacity!$S$3:$T$258,MATCH(MOD(INDEX(Capacity!$V$3:$W$258,MATCH(INDEX($J97:$FE97,1,$FJ97),Capacity!$V$3:$V$258,0),2)+KR$9,255),Capacity!$S$3:$S$258,0),2)))</f>
        <v/>
      </c>
      <c r="KS98" t="str">
        <f>IF(KS97="","",IF($FI97="Y",0,INDEX(Capacity!$S$3:$T$258,MATCH(MOD(INDEX(Capacity!$V$3:$W$258,MATCH(INDEX($J97:$FE97,1,$FJ97),Capacity!$V$3:$V$258,0),2)+KS$9,255),Capacity!$S$3:$S$258,0),2)))</f>
        <v/>
      </c>
      <c r="KT98" t="str">
        <f>IF(KT97="","",IF($FI97="Y",0,INDEX(Capacity!$S$3:$T$258,MATCH(MOD(INDEX(Capacity!$V$3:$W$258,MATCH(INDEX($J97:$FE97,1,$FJ97),Capacity!$V$3:$V$258,0),2)+KT$9,255),Capacity!$S$3:$S$258,0),2)))</f>
        <v/>
      </c>
      <c r="KU98" t="str">
        <f>IF(KU97="","",IF($FI97="Y",0,INDEX(Capacity!$S$3:$T$258,MATCH(MOD(INDEX(Capacity!$V$3:$W$258,MATCH(INDEX($J97:$FE97,1,$FJ97),Capacity!$V$3:$V$258,0),2)+KU$9,255),Capacity!$S$3:$S$258,0),2)))</f>
        <v/>
      </c>
      <c r="KV98" t="str">
        <f>IF(KV97="","",IF($FI97="Y",0,INDEX(Capacity!$S$3:$T$258,MATCH(MOD(INDEX(Capacity!$V$3:$W$258,MATCH(INDEX($J97:$FE97,1,$FJ97),Capacity!$V$3:$V$258,0),2)+KV$9,255),Capacity!$S$3:$S$258,0),2)))</f>
        <v/>
      </c>
      <c r="KW98" t="str">
        <f>IF(KW97="","",IF($FI97="Y",0,INDEX(Capacity!$S$3:$T$258,MATCH(MOD(INDEX(Capacity!$V$3:$W$258,MATCH(INDEX($J97:$FE97,1,$FJ97),Capacity!$V$3:$V$258,0),2)+KW$9,255),Capacity!$S$3:$S$258,0),2)))</f>
        <v/>
      </c>
      <c r="KX98" t="str">
        <f>IF(KX97="","",IF($FI97="Y",0,INDEX(Capacity!$S$3:$T$258,MATCH(MOD(INDEX(Capacity!$V$3:$W$258,MATCH(INDEX($J97:$FE97,1,$FJ97),Capacity!$V$3:$V$258,0),2)+KX$9,255),Capacity!$S$3:$S$258,0),2)))</f>
        <v/>
      </c>
      <c r="KY98" t="str">
        <f>IF(KY97="","",IF($FI97="Y",0,INDEX(Capacity!$S$3:$T$258,MATCH(MOD(INDEX(Capacity!$V$3:$W$258,MATCH(INDEX($J97:$FE97,1,$FJ97),Capacity!$V$3:$V$258,0),2)+KY$9,255),Capacity!$S$3:$S$258,0),2)))</f>
        <v/>
      </c>
      <c r="KZ98" t="str">
        <f>IF(KZ97="","",IF($FI97="Y",0,INDEX(Capacity!$S$3:$T$258,MATCH(MOD(INDEX(Capacity!$V$3:$W$258,MATCH(INDEX($J97:$FE97,1,$FJ97),Capacity!$V$3:$V$258,0),2)+KZ$9,255),Capacity!$S$3:$S$258,0),2)))</f>
        <v/>
      </c>
      <c r="LA98" t="str">
        <f>IF(LA97="","",IF($FI97="Y",0,INDEX(Capacity!$S$3:$T$258,MATCH(MOD(INDEX(Capacity!$V$3:$W$258,MATCH(INDEX($J97:$FE97,1,$FJ97),Capacity!$V$3:$V$258,0),2)+LA$9,255),Capacity!$S$3:$S$258,0),2)))</f>
        <v/>
      </c>
      <c r="LB98" t="str">
        <f>IF(LB97="","",IF($FI97="Y",0,INDEX(Capacity!$S$3:$T$258,MATCH(MOD(INDEX(Capacity!$V$3:$W$258,MATCH(INDEX($J97:$FE97,1,$FJ97),Capacity!$V$3:$V$258,0),2)+LB$9,255),Capacity!$S$3:$S$258,0),2)))</f>
        <v/>
      </c>
      <c r="LC98" t="str">
        <f>IF(LC97="","",IF($FI97="Y",0,INDEX(Capacity!$S$3:$T$258,MATCH(MOD(INDEX(Capacity!$V$3:$W$258,MATCH(INDEX($J97:$FE97,1,$FJ97),Capacity!$V$3:$V$258,0),2)+LC$9,255),Capacity!$S$3:$S$258,0),2)))</f>
        <v/>
      </c>
      <c r="LD98" t="str">
        <f>IF(LD97="","",IF($FI97="Y",0,INDEX(Capacity!$S$3:$T$258,MATCH(MOD(INDEX(Capacity!$V$3:$W$258,MATCH(INDEX($J97:$FE97,1,$FJ97),Capacity!$V$3:$V$258,0),2)+LD$9,255),Capacity!$S$3:$S$258,0),2)))</f>
        <v/>
      </c>
      <c r="LE98" t="str">
        <f>IF(LE97="","",IF($FI97="Y",0,INDEX(Capacity!$S$3:$T$258,MATCH(MOD(INDEX(Capacity!$V$3:$W$258,MATCH(INDEX($J97:$FE97,1,$FJ97),Capacity!$V$3:$V$258,0),2)+LE$9,255),Capacity!$S$3:$S$258,0),2)))</f>
        <v/>
      </c>
      <c r="LF98" t="str">
        <f>IF(LF97="","",IF($FI97="Y",0,INDEX(Capacity!$S$3:$T$258,MATCH(MOD(INDEX(Capacity!$V$3:$W$258,MATCH(INDEX($J97:$FE97,1,$FJ97),Capacity!$V$3:$V$258,0),2)+LF$9,255),Capacity!$S$3:$S$258,0),2)))</f>
        <v/>
      </c>
      <c r="LG98" t="str">
        <f>IF(LG97="","",IF($FI97="Y",0,INDEX(Capacity!$S$3:$T$258,MATCH(MOD(INDEX(Capacity!$V$3:$W$258,MATCH(INDEX($J97:$FE97,1,$FJ97),Capacity!$V$3:$V$258,0),2)+LG$9,255),Capacity!$S$3:$S$258,0),2)))</f>
        <v/>
      </c>
      <c r="LH98" t="str">
        <f>IF(LH97="","",IF($FI97="Y",0,INDEX(Capacity!$S$3:$T$258,MATCH(MOD(INDEX(Capacity!$V$3:$W$258,MATCH(INDEX($J97:$FE97,1,$FJ97),Capacity!$V$3:$V$258,0),2)+LH$9,255),Capacity!$S$3:$S$258,0),2)))</f>
        <v/>
      </c>
    </row>
    <row r="99" spans="9:320" x14ac:dyDescent="0.25">
      <c r="I99" s="7">
        <f t="shared" si="79"/>
        <v>90</v>
      </c>
      <c r="J99" t="str">
        <f t="shared" ref="J99:Y114" si="97">IFERROR(IF(INDEX($FM$10:$LH$118,$I99,$FK99-J$8+1)="",_xlfn.BITXOR(J98,0),_xlfn.BITXOR(J98,INDEX($FM$10:$LH$118,$I99,$FK99-J$8+1))),"")</f>
        <v/>
      </c>
      <c r="K99" t="str">
        <f t="shared" si="97"/>
        <v/>
      </c>
      <c r="L99" t="str">
        <f t="shared" si="97"/>
        <v/>
      </c>
      <c r="M99" t="str">
        <f t="shared" si="97"/>
        <v/>
      </c>
      <c r="N99" t="str">
        <f t="shared" si="97"/>
        <v/>
      </c>
      <c r="O99" t="str">
        <f t="shared" si="97"/>
        <v/>
      </c>
      <c r="P99" t="str">
        <f t="shared" si="97"/>
        <v/>
      </c>
      <c r="Q99" t="str">
        <f t="shared" si="97"/>
        <v/>
      </c>
      <c r="R99" t="str">
        <f t="shared" si="97"/>
        <v/>
      </c>
      <c r="S99" t="str">
        <f t="shared" si="97"/>
        <v/>
      </c>
      <c r="T99" t="str">
        <f t="shared" si="97"/>
        <v/>
      </c>
      <c r="U99" t="str">
        <f t="shared" si="97"/>
        <v/>
      </c>
      <c r="V99" t="str">
        <f t="shared" si="97"/>
        <v/>
      </c>
      <c r="W99" t="str">
        <f t="shared" si="97"/>
        <v/>
      </c>
      <c r="X99" t="str">
        <f t="shared" si="97"/>
        <v/>
      </c>
      <c r="Y99" t="str">
        <f t="shared" si="97"/>
        <v/>
      </c>
      <c r="Z99" t="str">
        <f t="shared" si="96"/>
        <v/>
      </c>
      <c r="AA99" t="str">
        <f t="shared" si="96"/>
        <v/>
      </c>
      <c r="AB99" t="str">
        <f t="shared" si="96"/>
        <v/>
      </c>
      <c r="AC99" t="str">
        <f t="shared" si="96"/>
        <v/>
      </c>
      <c r="AD99" t="str">
        <f t="shared" si="96"/>
        <v/>
      </c>
      <c r="AE99" t="str">
        <f t="shared" si="96"/>
        <v/>
      </c>
      <c r="AF99" t="str">
        <f t="shared" si="96"/>
        <v/>
      </c>
      <c r="AG99" t="str">
        <f t="shared" si="96"/>
        <v/>
      </c>
      <c r="AH99" t="str">
        <f t="shared" si="96"/>
        <v/>
      </c>
      <c r="AI99" t="str">
        <f t="shared" si="96"/>
        <v/>
      </c>
      <c r="AJ99" t="str">
        <f t="shared" si="96"/>
        <v/>
      </c>
      <c r="AK99" t="str">
        <f t="shared" si="96"/>
        <v/>
      </c>
      <c r="AL99" t="str">
        <f t="shared" si="96"/>
        <v/>
      </c>
      <c r="AM99" t="str">
        <f t="shared" si="96"/>
        <v/>
      </c>
      <c r="AN99" t="str">
        <f t="shared" si="96"/>
        <v/>
      </c>
      <c r="AO99" t="str">
        <f t="shared" si="96"/>
        <v/>
      </c>
      <c r="AP99" t="str">
        <f t="shared" si="88"/>
        <v/>
      </c>
      <c r="AQ99" t="str">
        <f t="shared" si="88"/>
        <v/>
      </c>
      <c r="AR99" t="str">
        <f t="shared" si="88"/>
        <v/>
      </c>
      <c r="AS99" t="str">
        <f t="shared" si="88"/>
        <v/>
      </c>
      <c r="AT99" t="str">
        <f t="shared" si="88"/>
        <v/>
      </c>
      <c r="AU99" t="str">
        <f t="shared" si="88"/>
        <v/>
      </c>
      <c r="AV99" t="str">
        <f t="shared" si="88"/>
        <v/>
      </c>
      <c r="AW99" t="str">
        <f t="shared" si="88"/>
        <v/>
      </c>
      <c r="AX99" t="str">
        <f t="shared" si="88"/>
        <v/>
      </c>
      <c r="AY99" t="str">
        <f t="shared" si="88"/>
        <v/>
      </c>
      <c r="AZ99" t="str">
        <f t="shared" si="88"/>
        <v/>
      </c>
      <c r="BA99" t="str">
        <f t="shared" si="88"/>
        <v/>
      </c>
      <c r="BB99" t="str">
        <f t="shared" si="88"/>
        <v/>
      </c>
      <c r="BC99" t="str">
        <f t="shared" si="88"/>
        <v/>
      </c>
      <c r="BD99" t="str">
        <f t="shared" si="88"/>
        <v/>
      </c>
      <c r="BE99" t="str">
        <f t="shared" si="88"/>
        <v/>
      </c>
      <c r="BF99" t="str">
        <f t="shared" si="92"/>
        <v/>
      </c>
      <c r="BG99" t="str">
        <f t="shared" si="92"/>
        <v/>
      </c>
      <c r="BH99" t="str">
        <f t="shared" si="92"/>
        <v/>
      </c>
      <c r="BI99" t="str">
        <f t="shared" si="92"/>
        <v/>
      </c>
      <c r="BJ99" t="str">
        <f t="shared" si="92"/>
        <v/>
      </c>
      <c r="BK99" t="str">
        <f t="shared" si="92"/>
        <v/>
      </c>
      <c r="BL99" t="str">
        <f t="shared" si="92"/>
        <v/>
      </c>
      <c r="BM99" t="str">
        <f t="shared" si="92"/>
        <v/>
      </c>
      <c r="BN99" t="str">
        <f t="shared" si="92"/>
        <v/>
      </c>
      <c r="BO99" t="str">
        <f t="shared" si="92"/>
        <v/>
      </c>
      <c r="BP99" t="str">
        <f t="shared" si="92"/>
        <v/>
      </c>
      <c r="BQ99" t="str">
        <f t="shared" si="92"/>
        <v/>
      </c>
      <c r="BR99" t="str">
        <f t="shared" si="92"/>
        <v/>
      </c>
      <c r="BS99" t="str">
        <f t="shared" si="92"/>
        <v/>
      </c>
      <c r="BT99" t="str">
        <f t="shared" si="92"/>
        <v/>
      </c>
      <c r="BU99" t="str">
        <f t="shared" si="92"/>
        <v/>
      </c>
      <c r="BV99" t="str">
        <f t="shared" si="90"/>
        <v/>
      </c>
      <c r="BW99" t="str">
        <f t="shared" si="90"/>
        <v/>
      </c>
      <c r="BX99" t="str">
        <f t="shared" si="90"/>
        <v/>
      </c>
      <c r="BY99" t="str">
        <f t="shared" si="90"/>
        <v/>
      </c>
      <c r="BZ99" t="str">
        <f t="shared" si="90"/>
        <v/>
      </c>
      <c r="CA99" t="str">
        <f t="shared" si="90"/>
        <v/>
      </c>
      <c r="CB99" t="str">
        <f t="shared" si="90"/>
        <v/>
      </c>
      <c r="CC99" t="str">
        <f t="shared" si="90"/>
        <v/>
      </c>
      <c r="CD99" t="str">
        <f t="shared" si="90"/>
        <v/>
      </c>
      <c r="CE99" t="str">
        <f t="shared" si="90"/>
        <v/>
      </c>
      <c r="CF99" t="str">
        <f t="shared" si="90"/>
        <v/>
      </c>
      <c r="CG99" t="str">
        <f t="shared" si="90"/>
        <v/>
      </c>
      <c r="CH99" t="str">
        <f t="shared" si="90"/>
        <v/>
      </c>
      <c r="CI99" t="str">
        <f t="shared" si="90"/>
        <v/>
      </c>
      <c r="CJ99" t="str">
        <f t="shared" si="90"/>
        <v/>
      </c>
      <c r="CK99" t="str">
        <f t="shared" si="90"/>
        <v/>
      </c>
      <c r="CL99" t="str">
        <f t="shared" si="94"/>
        <v/>
      </c>
      <c r="CM99" t="str">
        <f t="shared" si="94"/>
        <v/>
      </c>
      <c r="CN99" t="str">
        <f t="shared" si="94"/>
        <v/>
      </c>
      <c r="CO99" t="str">
        <f t="shared" si="94"/>
        <v/>
      </c>
      <c r="CP99" t="str">
        <f t="shared" si="94"/>
        <v/>
      </c>
      <c r="CQ99" t="str">
        <f t="shared" si="94"/>
        <v/>
      </c>
      <c r="CR99" t="str">
        <f t="shared" si="94"/>
        <v/>
      </c>
      <c r="CS99" t="str">
        <f t="shared" si="94"/>
        <v/>
      </c>
      <c r="CT99" t="str">
        <f t="shared" si="94"/>
        <v/>
      </c>
      <c r="CU99">
        <f t="shared" si="94"/>
        <v>0</v>
      </c>
      <c r="CV99">
        <f t="shared" si="94"/>
        <v>139</v>
      </c>
      <c r="CW99">
        <f t="shared" si="94"/>
        <v>73</v>
      </c>
      <c r="CX99">
        <f t="shared" si="94"/>
        <v>229</v>
      </c>
      <c r="CY99">
        <f t="shared" si="94"/>
        <v>105</v>
      </c>
      <c r="CZ99">
        <f t="shared" si="94"/>
        <v>5</v>
      </c>
      <c r="DA99">
        <f t="shared" si="93"/>
        <v>251</v>
      </c>
      <c r="DB99">
        <f t="shared" si="93"/>
        <v>172</v>
      </c>
      <c r="DC99">
        <f t="shared" si="93"/>
        <v>235</v>
      </c>
      <c r="DD99">
        <f t="shared" si="93"/>
        <v>162</v>
      </c>
      <c r="DE99">
        <f t="shared" si="93"/>
        <v>73</v>
      </c>
      <c r="DF99">
        <f t="shared" si="93"/>
        <v>0</v>
      </c>
      <c r="DG99">
        <f t="shared" si="93"/>
        <v>0</v>
      </c>
      <c r="DH99">
        <f t="shared" si="93"/>
        <v>0</v>
      </c>
      <c r="DI99">
        <f t="shared" si="93"/>
        <v>0</v>
      </c>
      <c r="DJ99">
        <f t="shared" si="93"/>
        <v>0</v>
      </c>
      <c r="DK99">
        <f t="shared" si="93"/>
        <v>0</v>
      </c>
      <c r="DL99">
        <f t="shared" si="93"/>
        <v>0</v>
      </c>
      <c r="DM99">
        <f t="shared" si="93"/>
        <v>0</v>
      </c>
      <c r="DN99">
        <f t="shared" si="93"/>
        <v>0</v>
      </c>
      <c r="DO99">
        <f t="shared" si="93"/>
        <v>0</v>
      </c>
      <c r="DP99">
        <f t="shared" si="93"/>
        <v>0</v>
      </c>
      <c r="DQ99">
        <f t="shared" ref="DQ99:EF114" si="98">IFERROR(IF(INDEX($FM$10:$LH$118,$I99,$FK99-DQ$8+1)="",_xlfn.BITXOR(DQ98,0),_xlfn.BITXOR(DQ98,INDEX($FM$10:$LH$118,$I99,$FK99-DQ$8+1))),"")</f>
        <v>0</v>
      </c>
      <c r="DR99">
        <f t="shared" si="95"/>
        <v>0</v>
      </c>
      <c r="DS99">
        <f t="shared" si="95"/>
        <v>0</v>
      </c>
      <c r="DT99">
        <f t="shared" si="95"/>
        <v>0</v>
      </c>
      <c r="DU99">
        <f t="shared" si="95"/>
        <v>0</v>
      </c>
      <c r="DV99">
        <f t="shared" si="95"/>
        <v>0</v>
      </c>
      <c r="DW99">
        <f t="shared" si="95"/>
        <v>0</v>
      </c>
      <c r="DX99">
        <f t="shared" si="95"/>
        <v>0</v>
      </c>
      <c r="DY99">
        <f t="shared" si="95"/>
        <v>0</v>
      </c>
      <c r="DZ99">
        <f t="shared" si="95"/>
        <v>0</v>
      </c>
      <c r="EA99">
        <f t="shared" si="95"/>
        <v>0</v>
      </c>
      <c r="EB99">
        <f t="shared" si="95"/>
        <v>0</v>
      </c>
      <c r="EC99">
        <f t="shared" si="95"/>
        <v>0</v>
      </c>
      <c r="ED99">
        <f t="shared" si="95"/>
        <v>0</v>
      </c>
      <c r="EE99">
        <f t="shared" si="95"/>
        <v>0</v>
      </c>
      <c r="EF99">
        <f t="shared" si="95"/>
        <v>0</v>
      </c>
      <c r="EG99">
        <f t="shared" si="91"/>
        <v>0</v>
      </c>
      <c r="EH99">
        <f t="shared" si="91"/>
        <v>0</v>
      </c>
      <c r="EI99">
        <f t="shared" si="91"/>
        <v>0</v>
      </c>
      <c r="EJ99">
        <f t="shared" si="91"/>
        <v>0</v>
      </c>
      <c r="EK99">
        <f t="shared" si="91"/>
        <v>0</v>
      </c>
      <c r="EL99">
        <f t="shared" si="91"/>
        <v>0</v>
      </c>
      <c r="EM99">
        <f t="shared" si="91"/>
        <v>0</v>
      </c>
      <c r="EN99">
        <f t="shared" si="91"/>
        <v>0</v>
      </c>
      <c r="EO99">
        <f t="shared" si="91"/>
        <v>0</v>
      </c>
      <c r="EP99">
        <f t="shared" si="91"/>
        <v>0</v>
      </c>
      <c r="EQ99">
        <f t="shared" si="91"/>
        <v>0</v>
      </c>
      <c r="ER99">
        <f t="shared" si="91"/>
        <v>0</v>
      </c>
      <c r="ES99">
        <f t="shared" si="91"/>
        <v>0</v>
      </c>
      <c r="ET99">
        <f t="shared" si="91"/>
        <v>0</v>
      </c>
      <c r="EU99">
        <f t="shared" si="91"/>
        <v>0</v>
      </c>
      <c r="EV99">
        <f t="shared" si="91"/>
        <v>0</v>
      </c>
      <c r="EW99">
        <f t="shared" si="89"/>
        <v>0</v>
      </c>
      <c r="EX99">
        <f t="shared" si="89"/>
        <v>0</v>
      </c>
      <c r="EY99">
        <f t="shared" si="89"/>
        <v>0</v>
      </c>
      <c r="EZ99">
        <f t="shared" si="89"/>
        <v>0</v>
      </c>
      <c r="FA99">
        <f t="shared" si="89"/>
        <v>0</v>
      </c>
      <c r="FB99">
        <f t="shared" si="89"/>
        <v>0</v>
      </c>
      <c r="FC99">
        <f t="shared" si="89"/>
        <v>0</v>
      </c>
      <c r="FD99">
        <f t="shared" si="89"/>
        <v>0</v>
      </c>
      <c r="FE99">
        <f t="shared" si="89"/>
        <v>0</v>
      </c>
      <c r="FG99" s="48" t="str">
        <f t="shared" si="80"/>
        <v/>
      </c>
      <c r="FI99" s="1" t="str">
        <f t="shared" si="77"/>
        <v/>
      </c>
      <c r="FJ99">
        <f t="shared" si="78"/>
        <v>91</v>
      </c>
      <c r="FK99">
        <f>FM8-FJ98+1</f>
        <v>-46</v>
      </c>
      <c r="FM99">
        <f>IF(FM98="","",IF($FI98="Y",0,INDEX(Capacity!$S$3:$T$258,MATCH(MOD(INDEX(Capacity!$V$3:$W$258,MATCH(INDEX($J98:$FE98,1,$FJ98),Capacity!$V$3:$V$258,0),2)+FM$9,255),Capacity!$S$3:$S$258,0),2)))</f>
        <v>104</v>
      </c>
      <c r="FN99">
        <f>IF(FN98="","",IF($FI98="Y",0,INDEX(Capacity!$S$3:$T$258,MATCH(MOD(INDEX(Capacity!$V$3:$W$258,MATCH(INDEX($J98:$FE98,1,$FJ98),Capacity!$V$3:$V$258,0),2)+FN$9,255),Capacity!$S$3:$S$258,0),2)))</f>
        <v>136</v>
      </c>
      <c r="FO99">
        <f>IF(FO98="","",IF($FI98="Y",0,INDEX(Capacity!$S$3:$T$258,MATCH(MOD(INDEX(Capacity!$V$3:$W$258,MATCH(INDEX($J98:$FE98,1,$FJ98),Capacity!$V$3:$V$258,0),2)+FO$9,255),Capacity!$S$3:$S$258,0),2)))</f>
        <v>241</v>
      </c>
      <c r="FP99">
        <f>IF(FP98="","",IF($FI98="Y",0,INDEX(Capacity!$S$3:$T$258,MATCH(MOD(INDEX(Capacity!$V$3:$W$258,MATCH(INDEX($J98:$FE98,1,$FJ98),Capacity!$V$3:$V$258,0),2)+FP$9,255),Capacity!$S$3:$S$258,0),2)))</f>
        <v>146</v>
      </c>
      <c r="FQ99">
        <f>IF(FQ98="","",IF($FI98="Y",0,INDEX(Capacity!$S$3:$T$258,MATCH(MOD(INDEX(Capacity!$V$3:$W$258,MATCH(INDEX($J98:$FE98,1,$FJ98),Capacity!$V$3:$V$258,0),2)+FQ$9,255),Capacity!$S$3:$S$258,0),2)))</f>
        <v>252</v>
      </c>
      <c r="FR99">
        <f>IF(FR98="","",IF($FI98="Y",0,INDEX(Capacity!$S$3:$T$258,MATCH(MOD(INDEX(Capacity!$V$3:$W$258,MATCH(INDEX($J98:$FE98,1,$FJ98),Capacity!$V$3:$V$258,0),2)+FR$9,255),Capacity!$S$3:$S$258,0),2)))</f>
        <v>36</v>
      </c>
      <c r="FS99">
        <f>IF(FS98="","",IF($FI98="Y",0,INDEX(Capacity!$S$3:$T$258,MATCH(MOD(INDEX(Capacity!$V$3:$W$258,MATCH(INDEX($J98:$FE98,1,$FJ98),Capacity!$V$3:$V$258,0),2)+FS$9,255),Capacity!$S$3:$S$258,0),2)))</f>
        <v>219</v>
      </c>
      <c r="FT99">
        <f>IF(FT98="","",IF($FI98="Y",0,INDEX(Capacity!$S$3:$T$258,MATCH(MOD(INDEX(Capacity!$V$3:$W$258,MATCH(INDEX($J98:$FE98,1,$FJ98),Capacity!$V$3:$V$258,0),2)+FT$9,255),Capacity!$S$3:$S$258,0),2)))</f>
        <v>179</v>
      </c>
      <c r="FU99">
        <f>IF(FU98="","",IF($FI98="Y",0,INDEX(Capacity!$S$3:$T$258,MATCH(MOD(INDEX(Capacity!$V$3:$W$258,MATCH(INDEX($J98:$FE98,1,$FJ98),Capacity!$V$3:$V$258,0),2)+FU$9,255),Capacity!$S$3:$S$258,0),2)))</f>
        <v>56</v>
      </c>
      <c r="FV99">
        <f>IF(FV98="","",IF($FI98="Y",0,INDEX(Capacity!$S$3:$T$258,MATCH(MOD(INDEX(Capacity!$V$3:$W$258,MATCH(INDEX($J98:$FE98,1,$FJ98),Capacity!$V$3:$V$258,0),2)+FV$9,255),Capacity!$S$3:$S$258,0),2)))</f>
        <v>66</v>
      </c>
      <c r="FW99">
        <f>IF(FW98="","",IF($FI98="Y",0,INDEX(Capacity!$S$3:$T$258,MATCH(MOD(INDEX(Capacity!$V$3:$W$258,MATCH(INDEX($J98:$FE98,1,$FJ98),Capacity!$V$3:$V$258,0),2)+FW$9,255),Capacity!$S$3:$S$258,0),2)))</f>
        <v>73</v>
      </c>
      <c r="FX99" t="str">
        <f>IF(FX98="","",IF($FI98="Y",0,INDEX(Capacity!$S$3:$T$258,MATCH(MOD(INDEX(Capacity!$V$3:$W$258,MATCH(INDEX($J98:$FE98,1,$FJ98),Capacity!$V$3:$V$258,0),2)+FX$9,255),Capacity!$S$3:$S$258,0),2)))</f>
        <v/>
      </c>
      <c r="FY99" t="str">
        <f>IF(FY98="","",IF($FI98="Y",0,INDEX(Capacity!$S$3:$T$258,MATCH(MOD(INDEX(Capacity!$V$3:$W$258,MATCH(INDEX($J98:$FE98,1,$FJ98),Capacity!$V$3:$V$258,0),2)+FY$9,255),Capacity!$S$3:$S$258,0),2)))</f>
        <v/>
      </c>
      <c r="FZ99" t="str">
        <f>IF(FZ98="","",IF($FI98="Y",0,INDEX(Capacity!$S$3:$T$258,MATCH(MOD(INDEX(Capacity!$V$3:$W$258,MATCH(INDEX($J98:$FE98,1,$FJ98),Capacity!$V$3:$V$258,0),2)+FZ$9,255),Capacity!$S$3:$S$258,0),2)))</f>
        <v/>
      </c>
      <c r="GA99" t="str">
        <f>IF(GA98="","",IF($FI98="Y",0,INDEX(Capacity!$S$3:$T$258,MATCH(MOD(INDEX(Capacity!$V$3:$W$258,MATCH(INDEX($J98:$FE98,1,$FJ98),Capacity!$V$3:$V$258,0),2)+GA$9,255),Capacity!$S$3:$S$258,0),2)))</f>
        <v/>
      </c>
      <c r="GB99" t="str">
        <f>IF(GB98="","",IF($FI98="Y",0,INDEX(Capacity!$S$3:$T$258,MATCH(MOD(INDEX(Capacity!$V$3:$W$258,MATCH(INDEX($J98:$FE98,1,$FJ98),Capacity!$V$3:$V$258,0),2)+GB$9,255),Capacity!$S$3:$S$258,0),2)))</f>
        <v/>
      </c>
      <c r="GC99" t="str">
        <f>IF(GC98="","",IF($FI98="Y",0,INDEX(Capacity!$S$3:$T$258,MATCH(MOD(INDEX(Capacity!$V$3:$W$258,MATCH(INDEX($J98:$FE98,1,$FJ98),Capacity!$V$3:$V$258,0),2)+GC$9,255),Capacity!$S$3:$S$258,0),2)))</f>
        <v/>
      </c>
      <c r="GD99" t="str">
        <f>IF(GD98="","",IF($FI98="Y",0,INDEX(Capacity!$S$3:$T$258,MATCH(MOD(INDEX(Capacity!$V$3:$W$258,MATCH(INDEX($J98:$FE98,1,$FJ98),Capacity!$V$3:$V$258,0),2)+GD$9,255),Capacity!$S$3:$S$258,0),2)))</f>
        <v/>
      </c>
      <c r="GE99" t="str">
        <f>IF(GE98="","",IF($FI98="Y",0,INDEX(Capacity!$S$3:$T$258,MATCH(MOD(INDEX(Capacity!$V$3:$W$258,MATCH(INDEX($J98:$FE98,1,$FJ98),Capacity!$V$3:$V$258,0),2)+GE$9,255),Capacity!$S$3:$S$258,0),2)))</f>
        <v/>
      </c>
      <c r="GF99" t="str">
        <f>IF(GF98="","",IF($FI98="Y",0,INDEX(Capacity!$S$3:$T$258,MATCH(MOD(INDEX(Capacity!$V$3:$W$258,MATCH(INDEX($J98:$FE98,1,$FJ98),Capacity!$V$3:$V$258,0),2)+GF$9,255),Capacity!$S$3:$S$258,0),2)))</f>
        <v/>
      </c>
      <c r="GG99" t="str">
        <f>IF(GG98="","",IF($FI98="Y",0,INDEX(Capacity!$S$3:$T$258,MATCH(MOD(INDEX(Capacity!$V$3:$W$258,MATCH(INDEX($J98:$FE98,1,$FJ98),Capacity!$V$3:$V$258,0),2)+GG$9,255),Capacity!$S$3:$S$258,0),2)))</f>
        <v/>
      </c>
      <c r="GH99" t="str">
        <f>IF(GH98="","",IF($FI98="Y",0,INDEX(Capacity!$S$3:$T$258,MATCH(MOD(INDEX(Capacity!$V$3:$W$258,MATCH(INDEX($J98:$FE98,1,$FJ98),Capacity!$V$3:$V$258,0),2)+GH$9,255),Capacity!$S$3:$S$258,0),2)))</f>
        <v/>
      </c>
      <c r="GI99" t="str">
        <f>IF(GI98="","",IF($FI98="Y",0,INDEX(Capacity!$S$3:$T$258,MATCH(MOD(INDEX(Capacity!$V$3:$W$258,MATCH(INDEX($J98:$FE98,1,$FJ98),Capacity!$V$3:$V$258,0),2)+GI$9,255),Capacity!$S$3:$S$258,0),2)))</f>
        <v/>
      </c>
      <c r="GJ99" t="str">
        <f>IF(GJ98="","",IF($FI98="Y",0,INDEX(Capacity!$S$3:$T$258,MATCH(MOD(INDEX(Capacity!$V$3:$W$258,MATCH(INDEX($J98:$FE98,1,$FJ98),Capacity!$V$3:$V$258,0),2)+GJ$9,255),Capacity!$S$3:$S$258,0),2)))</f>
        <v/>
      </c>
      <c r="GK99" t="str">
        <f>IF(GK98="","",IF($FI98="Y",0,INDEX(Capacity!$S$3:$T$258,MATCH(MOD(INDEX(Capacity!$V$3:$W$258,MATCH(INDEX($J98:$FE98,1,$FJ98),Capacity!$V$3:$V$258,0),2)+GK$9,255),Capacity!$S$3:$S$258,0),2)))</f>
        <v/>
      </c>
      <c r="GL99" t="str">
        <f>IF(GL98="","",IF($FI98="Y",0,INDEX(Capacity!$S$3:$T$258,MATCH(MOD(INDEX(Capacity!$V$3:$W$258,MATCH(INDEX($J98:$FE98,1,$FJ98),Capacity!$V$3:$V$258,0),2)+GL$9,255),Capacity!$S$3:$S$258,0),2)))</f>
        <v/>
      </c>
      <c r="GM99" t="str">
        <f>IF(GM98="","",IF($FI98="Y",0,INDEX(Capacity!$S$3:$T$258,MATCH(MOD(INDEX(Capacity!$V$3:$W$258,MATCH(INDEX($J98:$FE98,1,$FJ98),Capacity!$V$3:$V$258,0),2)+GM$9,255),Capacity!$S$3:$S$258,0),2)))</f>
        <v/>
      </c>
      <c r="GN99" t="str">
        <f>IF(GN98="","",IF($FI98="Y",0,INDEX(Capacity!$S$3:$T$258,MATCH(MOD(INDEX(Capacity!$V$3:$W$258,MATCH(INDEX($J98:$FE98,1,$FJ98),Capacity!$V$3:$V$258,0),2)+GN$9,255),Capacity!$S$3:$S$258,0),2)))</f>
        <v/>
      </c>
      <c r="GO99" t="str">
        <f>IF(GO98="","",IF($FI98="Y",0,INDEX(Capacity!$S$3:$T$258,MATCH(MOD(INDEX(Capacity!$V$3:$W$258,MATCH(INDEX($J98:$FE98,1,$FJ98),Capacity!$V$3:$V$258,0),2)+GO$9,255),Capacity!$S$3:$S$258,0),2)))</f>
        <v/>
      </c>
      <c r="GP99" t="str">
        <f>IF(GP98="","",IF($FI98="Y",0,INDEX(Capacity!$S$3:$T$258,MATCH(MOD(INDEX(Capacity!$V$3:$W$258,MATCH(INDEX($J98:$FE98,1,$FJ98),Capacity!$V$3:$V$258,0),2)+GP$9,255),Capacity!$S$3:$S$258,0),2)))</f>
        <v/>
      </c>
      <c r="GQ99" t="str">
        <f>IF(GQ98="","",IF($FI98="Y",0,INDEX(Capacity!$S$3:$T$258,MATCH(MOD(INDEX(Capacity!$V$3:$W$258,MATCH(INDEX($J98:$FE98,1,$FJ98),Capacity!$V$3:$V$258,0),2)+GQ$9,255),Capacity!$S$3:$S$258,0),2)))</f>
        <v/>
      </c>
      <c r="GR99" t="str">
        <f>IF(GR98="","",IF($FI98="Y",0,INDEX(Capacity!$S$3:$T$258,MATCH(MOD(INDEX(Capacity!$V$3:$W$258,MATCH(INDEX($J98:$FE98,1,$FJ98),Capacity!$V$3:$V$258,0),2)+GR$9,255),Capacity!$S$3:$S$258,0),2)))</f>
        <v/>
      </c>
      <c r="GS99" t="str">
        <f>IF(GS98="","",IF($FI98="Y",0,INDEX(Capacity!$S$3:$T$258,MATCH(MOD(INDEX(Capacity!$V$3:$W$258,MATCH(INDEX($J98:$FE98,1,$FJ98),Capacity!$V$3:$V$258,0),2)+GS$9,255),Capacity!$S$3:$S$258,0),2)))</f>
        <v/>
      </c>
      <c r="GT99" t="str">
        <f>IF(GT98="","",IF($FI98="Y",0,INDEX(Capacity!$S$3:$T$258,MATCH(MOD(INDEX(Capacity!$V$3:$W$258,MATCH(INDEX($J98:$FE98,1,$FJ98),Capacity!$V$3:$V$258,0),2)+GT$9,255),Capacity!$S$3:$S$258,0),2)))</f>
        <v/>
      </c>
      <c r="GU99" t="str">
        <f>IF(GU98="","",IF($FI98="Y",0,INDEX(Capacity!$S$3:$T$258,MATCH(MOD(INDEX(Capacity!$V$3:$W$258,MATCH(INDEX($J98:$FE98,1,$FJ98),Capacity!$V$3:$V$258,0),2)+GU$9,255),Capacity!$S$3:$S$258,0),2)))</f>
        <v/>
      </c>
      <c r="GV99" t="str">
        <f>IF(GV98="","",IF($FI98="Y",0,INDEX(Capacity!$S$3:$T$258,MATCH(MOD(INDEX(Capacity!$V$3:$W$258,MATCH(INDEX($J98:$FE98,1,$FJ98),Capacity!$V$3:$V$258,0),2)+GV$9,255),Capacity!$S$3:$S$258,0),2)))</f>
        <v/>
      </c>
      <c r="GW99" t="str">
        <f>IF(GW98="","",IF($FI98="Y",0,INDEX(Capacity!$S$3:$T$258,MATCH(MOD(INDEX(Capacity!$V$3:$W$258,MATCH(INDEX($J98:$FE98,1,$FJ98),Capacity!$V$3:$V$258,0),2)+GW$9,255),Capacity!$S$3:$S$258,0),2)))</f>
        <v/>
      </c>
      <c r="GX99" t="str">
        <f>IF(GX98="","",IF($FI98="Y",0,INDEX(Capacity!$S$3:$T$258,MATCH(MOD(INDEX(Capacity!$V$3:$W$258,MATCH(INDEX($J98:$FE98,1,$FJ98),Capacity!$V$3:$V$258,0),2)+GX$9,255),Capacity!$S$3:$S$258,0),2)))</f>
        <v/>
      </c>
      <c r="GY99" t="str">
        <f>IF(GY98="","",IF($FI98="Y",0,INDEX(Capacity!$S$3:$T$258,MATCH(MOD(INDEX(Capacity!$V$3:$W$258,MATCH(INDEX($J98:$FE98,1,$FJ98),Capacity!$V$3:$V$258,0),2)+GY$9,255),Capacity!$S$3:$S$258,0),2)))</f>
        <v/>
      </c>
      <c r="GZ99" t="str">
        <f>IF(GZ98="","",IF($FI98="Y",0,INDEX(Capacity!$S$3:$T$258,MATCH(MOD(INDEX(Capacity!$V$3:$W$258,MATCH(INDEX($J98:$FE98,1,$FJ98),Capacity!$V$3:$V$258,0),2)+GZ$9,255),Capacity!$S$3:$S$258,0),2)))</f>
        <v/>
      </c>
      <c r="HA99" t="str">
        <f>IF(HA98="","",IF($FI98="Y",0,INDEX(Capacity!$S$3:$T$258,MATCH(MOD(INDEX(Capacity!$V$3:$W$258,MATCH(INDEX($J98:$FE98,1,$FJ98),Capacity!$V$3:$V$258,0),2)+HA$9,255),Capacity!$S$3:$S$258,0),2)))</f>
        <v/>
      </c>
      <c r="HB99" t="str">
        <f>IF(HB98="","",IF($FI98="Y",0,INDEX(Capacity!$S$3:$T$258,MATCH(MOD(INDEX(Capacity!$V$3:$W$258,MATCH(INDEX($J98:$FE98,1,$FJ98),Capacity!$V$3:$V$258,0),2)+HB$9,255),Capacity!$S$3:$S$258,0),2)))</f>
        <v/>
      </c>
      <c r="HC99" t="str">
        <f>IF(HC98="","",IF($FI98="Y",0,INDEX(Capacity!$S$3:$T$258,MATCH(MOD(INDEX(Capacity!$V$3:$W$258,MATCH(INDEX($J98:$FE98,1,$FJ98),Capacity!$V$3:$V$258,0),2)+HC$9,255),Capacity!$S$3:$S$258,0),2)))</f>
        <v/>
      </c>
      <c r="HD99" t="str">
        <f>IF(HD98="","",IF($FI98="Y",0,INDEX(Capacity!$S$3:$T$258,MATCH(MOD(INDEX(Capacity!$V$3:$W$258,MATCH(INDEX($J98:$FE98,1,$FJ98),Capacity!$V$3:$V$258,0),2)+HD$9,255),Capacity!$S$3:$S$258,0),2)))</f>
        <v/>
      </c>
      <c r="HE99" t="str">
        <f>IF(HE98="","",IF($FI98="Y",0,INDEX(Capacity!$S$3:$T$258,MATCH(MOD(INDEX(Capacity!$V$3:$W$258,MATCH(INDEX($J98:$FE98,1,$FJ98),Capacity!$V$3:$V$258,0),2)+HE$9,255),Capacity!$S$3:$S$258,0),2)))</f>
        <v/>
      </c>
      <c r="HF99" t="str">
        <f>IF(HF98="","",IF($FI98="Y",0,INDEX(Capacity!$S$3:$T$258,MATCH(MOD(INDEX(Capacity!$V$3:$W$258,MATCH(INDEX($J98:$FE98,1,$FJ98),Capacity!$V$3:$V$258,0),2)+HF$9,255),Capacity!$S$3:$S$258,0),2)))</f>
        <v/>
      </c>
      <c r="HG99" t="str">
        <f>IF(HG98="","",IF($FI98="Y",0,INDEX(Capacity!$S$3:$T$258,MATCH(MOD(INDEX(Capacity!$V$3:$W$258,MATCH(INDEX($J98:$FE98,1,$FJ98),Capacity!$V$3:$V$258,0),2)+HG$9,255),Capacity!$S$3:$S$258,0),2)))</f>
        <v/>
      </c>
      <c r="HH99" t="str">
        <f>IF(HH98="","",IF($FI98="Y",0,INDEX(Capacity!$S$3:$T$258,MATCH(MOD(INDEX(Capacity!$V$3:$W$258,MATCH(INDEX($J98:$FE98,1,$FJ98),Capacity!$V$3:$V$258,0),2)+HH$9,255),Capacity!$S$3:$S$258,0),2)))</f>
        <v/>
      </c>
      <c r="HI99" t="str">
        <f>IF(HI98="","",IF($FI98="Y",0,INDEX(Capacity!$S$3:$T$258,MATCH(MOD(INDEX(Capacity!$V$3:$W$258,MATCH(INDEX($J98:$FE98,1,$FJ98),Capacity!$V$3:$V$258,0),2)+HI$9,255),Capacity!$S$3:$S$258,0),2)))</f>
        <v/>
      </c>
      <c r="HJ99" t="str">
        <f>IF(HJ98="","",IF($FI98="Y",0,INDEX(Capacity!$S$3:$T$258,MATCH(MOD(INDEX(Capacity!$V$3:$W$258,MATCH(INDEX($J98:$FE98,1,$FJ98),Capacity!$V$3:$V$258,0),2)+HJ$9,255),Capacity!$S$3:$S$258,0),2)))</f>
        <v/>
      </c>
      <c r="HK99" t="str">
        <f>IF(HK98="","",IF($FI98="Y",0,INDEX(Capacity!$S$3:$T$258,MATCH(MOD(INDEX(Capacity!$V$3:$W$258,MATCH(INDEX($J98:$FE98,1,$FJ98),Capacity!$V$3:$V$258,0),2)+HK$9,255),Capacity!$S$3:$S$258,0),2)))</f>
        <v/>
      </c>
      <c r="HL99" t="str">
        <f>IF(HL98="","",IF($FI98="Y",0,INDEX(Capacity!$S$3:$T$258,MATCH(MOD(INDEX(Capacity!$V$3:$W$258,MATCH(INDEX($J98:$FE98,1,$FJ98),Capacity!$V$3:$V$258,0),2)+HL$9,255),Capacity!$S$3:$S$258,0),2)))</f>
        <v/>
      </c>
      <c r="HM99" t="str">
        <f>IF(HM98="","",IF($FI98="Y",0,INDEX(Capacity!$S$3:$T$258,MATCH(MOD(INDEX(Capacity!$V$3:$W$258,MATCH(INDEX($J98:$FE98,1,$FJ98),Capacity!$V$3:$V$258,0),2)+HM$9,255),Capacity!$S$3:$S$258,0),2)))</f>
        <v/>
      </c>
      <c r="HN99" t="str">
        <f>IF(HN98="","",IF($FI98="Y",0,INDEX(Capacity!$S$3:$T$258,MATCH(MOD(INDEX(Capacity!$V$3:$W$258,MATCH(INDEX($J98:$FE98,1,$FJ98),Capacity!$V$3:$V$258,0),2)+HN$9,255),Capacity!$S$3:$S$258,0),2)))</f>
        <v/>
      </c>
      <c r="HO99" t="str">
        <f>IF(HO98="","",IF($FI98="Y",0,INDEX(Capacity!$S$3:$T$258,MATCH(MOD(INDEX(Capacity!$V$3:$W$258,MATCH(INDEX($J98:$FE98,1,$FJ98),Capacity!$V$3:$V$258,0),2)+HO$9,255),Capacity!$S$3:$S$258,0),2)))</f>
        <v/>
      </c>
      <c r="HP99" t="str">
        <f>IF(HP98="","",IF($FI98="Y",0,INDEX(Capacity!$S$3:$T$258,MATCH(MOD(INDEX(Capacity!$V$3:$W$258,MATCH(INDEX($J98:$FE98,1,$FJ98),Capacity!$V$3:$V$258,0),2)+HP$9,255),Capacity!$S$3:$S$258,0),2)))</f>
        <v/>
      </c>
      <c r="HQ99" t="str">
        <f>IF(HQ98="","",IF($FI98="Y",0,INDEX(Capacity!$S$3:$T$258,MATCH(MOD(INDEX(Capacity!$V$3:$W$258,MATCH(INDEX($J98:$FE98,1,$FJ98),Capacity!$V$3:$V$258,0),2)+HQ$9,255),Capacity!$S$3:$S$258,0),2)))</f>
        <v/>
      </c>
      <c r="HR99" t="str">
        <f>IF(HR98="","",IF($FI98="Y",0,INDEX(Capacity!$S$3:$T$258,MATCH(MOD(INDEX(Capacity!$V$3:$W$258,MATCH(INDEX($J98:$FE98,1,$FJ98),Capacity!$V$3:$V$258,0),2)+HR$9,255),Capacity!$S$3:$S$258,0),2)))</f>
        <v/>
      </c>
      <c r="HS99" t="str">
        <f>IF(HS98="","",IF($FI98="Y",0,INDEX(Capacity!$S$3:$T$258,MATCH(MOD(INDEX(Capacity!$V$3:$W$258,MATCH(INDEX($J98:$FE98,1,$FJ98),Capacity!$V$3:$V$258,0),2)+HS$9,255),Capacity!$S$3:$S$258,0),2)))</f>
        <v/>
      </c>
      <c r="HT99" t="str">
        <f>IF(HT98="","",IF($FI98="Y",0,INDEX(Capacity!$S$3:$T$258,MATCH(MOD(INDEX(Capacity!$V$3:$W$258,MATCH(INDEX($J98:$FE98,1,$FJ98),Capacity!$V$3:$V$258,0),2)+HT$9,255),Capacity!$S$3:$S$258,0),2)))</f>
        <v/>
      </c>
      <c r="HU99" t="str">
        <f>IF(HU98="","",IF($FI98="Y",0,INDEX(Capacity!$S$3:$T$258,MATCH(MOD(INDEX(Capacity!$V$3:$W$258,MATCH(INDEX($J98:$FE98,1,$FJ98),Capacity!$V$3:$V$258,0),2)+HU$9,255),Capacity!$S$3:$S$258,0),2)))</f>
        <v/>
      </c>
      <c r="HV99" t="str">
        <f>IF(HV98="","",IF($FI98="Y",0,INDEX(Capacity!$S$3:$T$258,MATCH(MOD(INDEX(Capacity!$V$3:$W$258,MATCH(INDEX($J98:$FE98,1,$FJ98),Capacity!$V$3:$V$258,0),2)+HV$9,255),Capacity!$S$3:$S$258,0),2)))</f>
        <v/>
      </c>
      <c r="HW99" t="str">
        <f>IF(HW98="","",IF($FI98="Y",0,INDEX(Capacity!$S$3:$T$258,MATCH(MOD(INDEX(Capacity!$V$3:$W$258,MATCH(INDEX($J98:$FE98,1,$FJ98),Capacity!$V$3:$V$258,0),2)+HW$9,255),Capacity!$S$3:$S$258,0),2)))</f>
        <v/>
      </c>
      <c r="HX99" t="str">
        <f>IF(HX98="","",IF($FI98="Y",0,INDEX(Capacity!$S$3:$T$258,MATCH(MOD(INDEX(Capacity!$V$3:$W$258,MATCH(INDEX($J98:$FE98,1,$FJ98),Capacity!$V$3:$V$258,0),2)+HX$9,255),Capacity!$S$3:$S$258,0),2)))</f>
        <v/>
      </c>
      <c r="HY99" t="str">
        <f>IF(HY98="","",IF($FI98="Y",0,INDEX(Capacity!$S$3:$T$258,MATCH(MOD(INDEX(Capacity!$V$3:$W$258,MATCH(INDEX($J98:$FE98,1,$FJ98),Capacity!$V$3:$V$258,0),2)+HY$9,255),Capacity!$S$3:$S$258,0),2)))</f>
        <v/>
      </c>
      <c r="HZ99" t="str">
        <f>IF(HZ98="","",IF($FI98="Y",0,INDEX(Capacity!$S$3:$T$258,MATCH(MOD(INDEX(Capacity!$V$3:$W$258,MATCH(INDEX($J98:$FE98,1,$FJ98),Capacity!$V$3:$V$258,0),2)+HZ$9,255),Capacity!$S$3:$S$258,0),2)))</f>
        <v/>
      </c>
      <c r="IA99" t="str">
        <f>IF(IA98="","",IF($FI98="Y",0,INDEX(Capacity!$S$3:$T$258,MATCH(MOD(INDEX(Capacity!$V$3:$W$258,MATCH(INDEX($J98:$FE98,1,$FJ98),Capacity!$V$3:$V$258,0),2)+IA$9,255),Capacity!$S$3:$S$258,0),2)))</f>
        <v/>
      </c>
      <c r="IB99" t="str">
        <f>IF(IB98="","",IF($FI98="Y",0,INDEX(Capacity!$S$3:$T$258,MATCH(MOD(INDEX(Capacity!$V$3:$W$258,MATCH(INDEX($J98:$FE98,1,$FJ98),Capacity!$V$3:$V$258,0),2)+IB$9,255),Capacity!$S$3:$S$258,0),2)))</f>
        <v/>
      </c>
      <c r="IC99" t="str">
        <f>IF(IC98="","",IF($FI98="Y",0,INDEX(Capacity!$S$3:$T$258,MATCH(MOD(INDEX(Capacity!$V$3:$W$258,MATCH(INDEX($J98:$FE98,1,$FJ98),Capacity!$V$3:$V$258,0),2)+IC$9,255),Capacity!$S$3:$S$258,0),2)))</f>
        <v/>
      </c>
      <c r="ID99" t="str">
        <f>IF(ID98="","",IF($FI98="Y",0,INDEX(Capacity!$S$3:$T$258,MATCH(MOD(INDEX(Capacity!$V$3:$W$258,MATCH(INDEX($J98:$FE98,1,$FJ98),Capacity!$V$3:$V$258,0),2)+ID$9,255),Capacity!$S$3:$S$258,0),2)))</f>
        <v/>
      </c>
      <c r="IE99" t="str">
        <f>IF(IE98="","",IF($FI98="Y",0,INDEX(Capacity!$S$3:$T$258,MATCH(MOD(INDEX(Capacity!$V$3:$W$258,MATCH(INDEX($J98:$FE98,1,$FJ98),Capacity!$V$3:$V$258,0),2)+IE$9,255),Capacity!$S$3:$S$258,0),2)))</f>
        <v/>
      </c>
      <c r="IF99" t="str">
        <f>IF(IF98="","",IF($FI98="Y",0,INDEX(Capacity!$S$3:$T$258,MATCH(MOD(INDEX(Capacity!$V$3:$W$258,MATCH(INDEX($J98:$FE98,1,$FJ98),Capacity!$V$3:$V$258,0),2)+IF$9,255),Capacity!$S$3:$S$258,0),2)))</f>
        <v/>
      </c>
      <c r="IG99" t="str">
        <f>IF(IG98="","",IF($FI98="Y",0,INDEX(Capacity!$S$3:$T$258,MATCH(MOD(INDEX(Capacity!$V$3:$W$258,MATCH(INDEX($J98:$FE98,1,$FJ98),Capacity!$V$3:$V$258,0),2)+IG$9,255),Capacity!$S$3:$S$258,0),2)))</f>
        <v/>
      </c>
      <c r="IH99" t="str">
        <f>IF(IH98="","",IF($FI98="Y",0,INDEX(Capacity!$S$3:$T$258,MATCH(MOD(INDEX(Capacity!$V$3:$W$258,MATCH(INDEX($J98:$FE98,1,$FJ98),Capacity!$V$3:$V$258,0),2)+IH$9,255),Capacity!$S$3:$S$258,0),2)))</f>
        <v/>
      </c>
      <c r="II99" t="str">
        <f>IF(II98="","",IF($FI98="Y",0,INDEX(Capacity!$S$3:$T$258,MATCH(MOD(INDEX(Capacity!$V$3:$W$258,MATCH(INDEX($J98:$FE98,1,$FJ98),Capacity!$V$3:$V$258,0),2)+II$9,255),Capacity!$S$3:$S$258,0),2)))</f>
        <v/>
      </c>
      <c r="IJ99" t="str">
        <f>IF(IJ98="","",IF($FI98="Y",0,INDEX(Capacity!$S$3:$T$258,MATCH(MOD(INDEX(Capacity!$V$3:$W$258,MATCH(INDEX($J98:$FE98,1,$FJ98),Capacity!$V$3:$V$258,0),2)+IJ$9,255),Capacity!$S$3:$S$258,0),2)))</f>
        <v/>
      </c>
      <c r="IK99" t="str">
        <f>IF(IK98="","",IF($FI98="Y",0,INDEX(Capacity!$S$3:$T$258,MATCH(MOD(INDEX(Capacity!$V$3:$W$258,MATCH(INDEX($J98:$FE98,1,$FJ98),Capacity!$V$3:$V$258,0),2)+IK$9,255),Capacity!$S$3:$S$258,0),2)))</f>
        <v/>
      </c>
      <c r="IL99" t="str">
        <f>IF(IL98="","",IF($FI98="Y",0,INDEX(Capacity!$S$3:$T$258,MATCH(MOD(INDEX(Capacity!$V$3:$W$258,MATCH(INDEX($J98:$FE98,1,$FJ98),Capacity!$V$3:$V$258,0),2)+IL$9,255),Capacity!$S$3:$S$258,0),2)))</f>
        <v/>
      </c>
      <c r="IM99" t="str">
        <f>IF(IM98="","",IF($FI98="Y",0,INDEX(Capacity!$S$3:$T$258,MATCH(MOD(INDEX(Capacity!$V$3:$W$258,MATCH(INDEX($J98:$FE98,1,$FJ98),Capacity!$V$3:$V$258,0),2)+IM$9,255),Capacity!$S$3:$S$258,0),2)))</f>
        <v/>
      </c>
      <c r="IN99" t="str">
        <f>IF(IN98="","",IF($FI98="Y",0,INDEX(Capacity!$S$3:$T$258,MATCH(MOD(INDEX(Capacity!$V$3:$W$258,MATCH(INDEX($J98:$FE98,1,$FJ98),Capacity!$V$3:$V$258,0),2)+IN$9,255),Capacity!$S$3:$S$258,0),2)))</f>
        <v/>
      </c>
      <c r="IO99" t="str">
        <f>IF(IO98="","",IF($FI98="Y",0,INDEX(Capacity!$S$3:$T$258,MATCH(MOD(INDEX(Capacity!$V$3:$W$258,MATCH(INDEX($J98:$FE98,1,$FJ98),Capacity!$V$3:$V$258,0),2)+IO$9,255),Capacity!$S$3:$S$258,0),2)))</f>
        <v/>
      </c>
      <c r="IP99" t="str">
        <f>IF(IP98="","",IF($FI98="Y",0,INDEX(Capacity!$S$3:$T$258,MATCH(MOD(INDEX(Capacity!$V$3:$W$258,MATCH(INDEX($J98:$FE98,1,$FJ98),Capacity!$V$3:$V$258,0),2)+IP$9,255),Capacity!$S$3:$S$258,0),2)))</f>
        <v/>
      </c>
      <c r="IQ99" t="str">
        <f>IF(IQ98="","",IF($FI98="Y",0,INDEX(Capacity!$S$3:$T$258,MATCH(MOD(INDEX(Capacity!$V$3:$W$258,MATCH(INDEX($J98:$FE98,1,$FJ98),Capacity!$V$3:$V$258,0),2)+IQ$9,255),Capacity!$S$3:$S$258,0),2)))</f>
        <v/>
      </c>
      <c r="IR99" t="str">
        <f>IF(IR98="","",IF($FI98="Y",0,INDEX(Capacity!$S$3:$T$258,MATCH(MOD(INDEX(Capacity!$V$3:$W$258,MATCH(INDEX($J98:$FE98,1,$FJ98),Capacity!$V$3:$V$258,0),2)+IR$9,255),Capacity!$S$3:$S$258,0),2)))</f>
        <v/>
      </c>
      <c r="IS99" t="str">
        <f>IF(IS98="","",IF($FI98="Y",0,INDEX(Capacity!$S$3:$T$258,MATCH(MOD(INDEX(Capacity!$V$3:$W$258,MATCH(INDEX($J98:$FE98,1,$FJ98),Capacity!$V$3:$V$258,0),2)+IS$9,255),Capacity!$S$3:$S$258,0),2)))</f>
        <v/>
      </c>
      <c r="IT99" t="str">
        <f>IF(IT98="","",IF($FI98="Y",0,INDEX(Capacity!$S$3:$T$258,MATCH(MOD(INDEX(Capacity!$V$3:$W$258,MATCH(INDEX($J98:$FE98,1,$FJ98),Capacity!$V$3:$V$258,0),2)+IT$9,255),Capacity!$S$3:$S$258,0),2)))</f>
        <v/>
      </c>
      <c r="IU99" t="str">
        <f>IF(IU98="","",IF($FI98="Y",0,INDEX(Capacity!$S$3:$T$258,MATCH(MOD(INDEX(Capacity!$V$3:$W$258,MATCH(INDEX($J98:$FE98,1,$FJ98),Capacity!$V$3:$V$258,0),2)+IU$9,255),Capacity!$S$3:$S$258,0),2)))</f>
        <v/>
      </c>
      <c r="IV99" t="str">
        <f>IF(IV98="","",IF($FI98="Y",0,INDEX(Capacity!$S$3:$T$258,MATCH(MOD(INDEX(Capacity!$V$3:$W$258,MATCH(INDEX($J98:$FE98,1,$FJ98),Capacity!$V$3:$V$258,0),2)+IV$9,255),Capacity!$S$3:$S$258,0),2)))</f>
        <v/>
      </c>
      <c r="IW99" t="str">
        <f>IF(IW98="","",IF($FI98="Y",0,INDEX(Capacity!$S$3:$T$258,MATCH(MOD(INDEX(Capacity!$V$3:$W$258,MATCH(INDEX($J98:$FE98,1,$FJ98),Capacity!$V$3:$V$258,0),2)+IW$9,255),Capacity!$S$3:$S$258,0),2)))</f>
        <v/>
      </c>
      <c r="IX99" t="str">
        <f>IF(IX98="","",IF($FI98="Y",0,INDEX(Capacity!$S$3:$T$258,MATCH(MOD(INDEX(Capacity!$V$3:$W$258,MATCH(INDEX($J98:$FE98,1,$FJ98),Capacity!$V$3:$V$258,0),2)+IX$9,255),Capacity!$S$3:$S$258,0),2)))</f>
        <v/>
      </c>
      <c r="IY99" t="str">
        <f>IF(IY98="","",IF($FI98="Y",0,INDEX(Capacity!$S$3:$T$258,MATCH(MOD(INDEX(Capacity!$V$3:$W$258,MATCH(INDEX($J98:$FE98,1,$FJ98),Capacity!$V$3:$V$258,0),2)+IY$9,255),Capacity!$S$3:$S$258,0),2)))</f>
        <v/>
      </c>
      <c r="IZ99" t="str">
        <f>IF(IZ98="","",IF($FI98="Y",0,INDEX(Capacity!$S$3:$T$258,MATCH(MOD(INDEX(Capacity!$V$3:$W$258,MATCH(INDEX($J98:$FE98,1,$FJ98),Capacity!$V$3:$V$258,0),2)+IZ$9,255),Capacity!$S$3:$S$258,0),2)))</f>
        <v/>
      </c>
      <c r="JA99" t="str">
        <f>IF(JA98="","",IF($FI98="Y",0,INDEX(Capacity!$S$3:$T$258,MATCH(MOD(INDEX(Capacity!$V$3:$W$258,MATCH(INDEX($J98:$FE98,1,$FJ98),Capacity!$V$3:$V$258,0),2)+JA$9,255),Capacity!$S$3:$S$258,0),2)))</f>
        <v/>
      </c>
      <c r="JB99" t="str">
        <f>IF(JB98="","",IF($FI98="Y",0,INDEX(Capacity!$S$3:$T$258,MATCH(MOD(INDEX(Capacity!$V$3:$W$258,MATCH(INDEX($J98:$FE98,1,$FJ98),Capacity!$V$3:$V$258,0),2)+JB$9,255),Capacity!$S$3:$S$258,0),2)))</f>
        <v/>
      </c>
      <c r="JC99" t="str">
        <f>IF(JC98="","",IF($FI98="Y",0,INDEX(Capacity!$S$3:$T$258,MATCH(MOD(INDEX(Capacity!$V$3:$W$258,MATCH(INDEX($J98:$FE98,1,$FJ98),Capacity!$V$3:$V$258,0),2)+JC$9,255),Capacity!$S$3:$S$258,0),2)))</f>
        <v/>
      </c>
      <c r="JD99" t="str">
        <f>IF(JD98="","",IF($FI98="Y",0,INDEX(Capacity!$S$3:$T$258,MATCH(MOD(INDEX(Capacity!$V$3:$W$258,MATCH(INDEX($J98:$FE98,1,$FJ98),Capacity!$V$3:$V$258,0),2)+JD$9,255),Capacity!$S$3:$S$258,0),2)))</f>
        <v/>
      </c>
      <c r="JE99" t="str">
        <f>IF(JE98="","",IF($FI98="Y",0,INDEX(Capacity!$S$3:$T$258,MATCH(MOD(INDEX(Capacity!$V$3:$W$258,MATCH(INDEX($J98:$FE98,1,$FJ98),Capacity!$V$3:$V$258,0),2)+JE$9,255),Capacity!$S$3:$S$258,0),2)))</f>
        <v/>
      </c>
      <c r="JF99" t="str">
        <f>IF(JF98="","",IF($FI98="Y",0,INDEX(Capacity!$S$3:$T$258,MATCH(MOD(INDEX(Capacity!$V$3:$W$258,MATCH(INDEX($J98:$FE98,1,$FJ98),Capacity!$V$3:$V$258,0),2)+JF$9,255),Capacity!$S$3:$S$258,0),2)))</f>
        <v/>
      </c>
      <c r="JG99" t="str">
        <f>IF(JG98="","",IF($FI98="Y",0,INDEX(Capacity!$S$3:$T$258,MATCH(MOD(INDEX(Capacity!$V$3:$W$258,MATCH(INDEX($J98:$FE98,1,$FJ98),Capacity!$V$3:$V$258,0),2)+JG$9,255),Capacity!$S$3:$S$258,0),2)))</f>
        <v/>
      </c>
      <c r="JH99" t="str">
        <f>IF(JH98="","",IF($FI98="Y",0,INDEX(Capacity!$S$3:$T$258,MATCH(MOD(INDEX(Capacity!$V$3:$W$258,MATCH(INDEX($J98:$FE98,1,$FJ98),Capacity!$V$3:$V$258,0),2)+JH$9,255),Capacity!$S$3:$S$258,0),2)))</f>
        <v/>
      </c>
      <c r="JI99" t="str">
        <f>IF(JI98="","",IF($FI98="Y",0,INDEX(Capacity!$S$3:$T$258,MATCH(MOD(INDEX(Capacity!$V$3:$W$258,MATCH(INDEX($J98:$FE98,1,$FJ98),Capacity!$V$3:$V$258,0),2)+JI$9,255),Capacity!$S$3:$S$258,0),2)))</f>
        <v/>
      </c>
      <c r="JJ99" t="str">
        <f>IF(JJ98="","",IF($FI98="Y",0,INDEX(Capacity!$S$3:$T$258,MATCH(MOD(INDEX(Capacity!$V$3:$W$258,MATCH(INDEX($J98:$FE98,1,$FJ98),Capacity!$V$3:$V$258,0),2)+JJ$9,255),Capacity!$S$3:$S$258,0),2)))</f>
        <v/>
      </c>
      <c r="JK99" t="str">
        <f>IF(JK98="","",IF($FI98="Y",0,INDEX(Capacity!$S$3:$T$258,MATCH(MOD(INDEX(Capacity!$V$3:$W$258,MATCH(INDEX($J98:$FE98,1,$FJ98),Capacity!$V$3:$V$258,0),2)+JK$9,255),Capacity!$S$3:$S$258,0),2)))</f>
        <v/>
      </c>
      <c r="JL99" t="str">
        <f>IF(JL98="","",IF($FI98="Y",0,INDEX(Capacity!$S$3:$T$258,MATCH(MOD(INDEX(Capacity!$V$3:$W$258,MATCH(INDEX($J98:$FE98,1,$FJ98),Capacity!$V$3:$V$258,0),2)+JL$9,255),Capacity!$S$3:$S$258,0),2)))</f>
        <v/>
      </c>
      <c r="JM99" t="str">
        <f>IF(JM98="","",IF($FI98="Y",0,INDEX(Capacity!$S$3:$T$258,MATCH(MOD(INDEX(Capacity!$V$3:$W$258,MATCH(INDEX($J98:$FE98,1,$FJ98),Capacity!$V$3:$V$258,0),2)+JM$9,255),Capacity!$S$3:$S$258,0),2)))</f>
        <v/>
      </c>
      <c r="JN99" t="str">
        <f>IF(JN98="","",IF($FI98="Y",0,INDEX(Capacity!$S$3:$T$258,MATCH(MOD(INDEX(Capacity!$V$3:$W$258,MATCH(INDEX($J98:$FE98,1,$FJ98),Capacity!$V$3:$V$258,0),2)+JN$9,255),Capacity!$S$3:$S$258,0),2)))</f>
        <v/>
      </c>
      <c r="JO99" t="str">
        <f>IF(JO98="","",IF($FI98="Y",0,INDEX(Capacity!$S$3:$T$258,MATCH(MOD(INDEX(Capacity!$V$3:$W$258,MATCH(INDEX($J98:$FE98,1,$FJ98),Capacity!$V$3:$V$258,0),2)+JO$9,255),Capacity!$S$3:$S$258,0),2)))</f>
        <v/>
      </c>
      <c r="JP99" t="str">
        <f>IF(JP98="","",IF($FI98="Y",0,INDEX(Capacity!$S$3:$T$258,MATCH(MOD(INDEX(Capacity!$V$3:$W$258,MATCH(INDEX($J98:$FE98,1,$FJ98),Capacity!$V$3:$V$258,0),2)+JP$9,255),Capacity!$S$3:$S$258,0),2)))</f>
        <v/>
      </c>
      <c r="JQ99" t="str">
        <f>IF(JQ98="","",IF($FI98="Y",0,INDEX(Capacity!$S$3:$T$258,MATCH(MOD(INDEX(Capacity!$V$3:$W$258,MATCH(INDEX($J98:$FE98,1,$FJ98),Capacity!$V$3:$V$258,0),2)+JQ$9,255),Capacity!$S$3:$S$258,0),2)))</f>
        <v/>
      </c>
      <c r="JR99" t="str">
        <f>IF(JR98="","",IF($FI98="Y",0,INDEX(Capacity!$S$3:$T$258,MATCH(MOD(INDEX(Capacity!$V$3:$W$258,MATCH(INDEX($J98:$FE98,1,$FJ98),Capacity!$V$3:$V$258,0),2)+JR$9,255),Capacity!$S$3:$S$258,0),2)))</f>
        <v/>
      </c>
      <c r="JS99" t="str">
        <f>IF(JS98="","",IF($FI98="Y",0,INDEX(Capacity!$S$3:$T$258,MATCH(MOD(INDEX(Capacity!$V$3:$W$258,MATCH(INDEX($J98:$FE98,1,$FJ98),Capacity!$V$3:$V$258,0),2)+JS$9,255),Capacity!$S$3:$S$258,0),2)))</f>
        <v/>
      </c>
      <c r="JT99" t="str">
        <f>IF(JT98="","",IF($FI98="Y",0,INDEX(Capacity!$S$3:$T$258,MATCH(MOD(INDEX(Capacity!$V$3:$W$258,MATCH(INDEX($J98:$FE98,1,$FJ98),Capacity!$V$3:$V$258,0),2)+JT$9,255),Capacity!$S$3:$S$258,0),2)))</f>
        <v/>
      </c>
      <c r="JU99" t="str">
        <f>IF(JU98="","",IF($FI98="Y",0,INDEX(Capacity!$S$3:$T$258,MATCH(MOD(INDEX(Capacity!$V$3:$W$258,MATCH(INDEX($J98:$FE98,1,$FJ98),Capacity!$V$3:$V$258,0),2)+JU$9,255),Capacity!$S$3:$S$258,0),2)))</f>
        <v/>
      </c>
      <c r="JV99" t="str">
        <f>IF(JV98="","",IF($FI98="Y",0,INDEX(Capacity!$S$3:$T$258,MATCH(MOD(INDEX(Capacity!$V$3:$W$258,MATCH(INDEX($J98:$FE98,1,$FJ98),Capacity!$V$3:$V$258,0),2)+JV$9,255),Capacity!$S$3:$S$258,0),2)))</f>
        <v/>
      </c>
      <c r="JW99" t="str">
        <f>IF(JW98="","",IF($FI98="Y",0,INDEX(Capacity!$S$3:$T$258,MATCH(MOD(INDEX(Capacity!$V$3:$W$258,MATCH(INDEX($J98:$FE98,1,$FJ98),Capacity!$V$3:$V$258,0),2)+JW$9,255),Capacity!$S$3:$S$258,0),2)))</f>
        <v/>
      </c>
      <c r="JX99" t="str">
        <f>IF(JX98="","",IF($FI98="Y",0,INDEX(Capacity!$S$3:$T$258,MATCH(MOD(INDEX(Capacity!$V$3:$W$258,MATCH(INDEX($J98:$FE98,1,$FJ98),Capacity!$V$3:$V$258,0),2)+JX$9,255),Capacity!$S$3:$S$258,0),2)))</f>
        <v/>
      </c>
      <c r="JY99" t="str">
        <f>IF(JY98="","",IF($FI98="Y",0,INDEX(Capacity!$S$3:$T$258,MATCH(MOD(INDEX(Capacity!$V$3:$W$258,MATCH(INDEX($J98:$FE98,1,$FJ98),Capacity!$V$3:$V$258,0),2)+JY$9,255),Capacity!$S$3:$S$258,0),2)))</f>
        <v/>
      </c>
      <c r="JZ99" t="str">
        <f>IF(JZ98="","",IF($FI98="Y",0,INDEX(Capacity!$S$3:$T$258,MATCH(MOD(INDEX(Capacity!$V$3:$W$258,MATCH(INDEX($J98:$FE98,1,$FJ98),Capacity!$V$3:$V$258,0),2)+JZ$9,255),Capacity!$S$3:$S$258,0),2)))</f>
        <v/>
      </c>
      <c r="KA99" t="str">
        <f>IF(KA98="","",IF($FI98="Y",0,INDEX(Capacity!$S$3:$T$258,MATCH(MOD(INDEX(Capacity!$V$3:$W$258,MATCH(INDEX($J98:$FE98,1,$FJ98),Capacity!$V$3:$V$258,0),2)+KA$9,255),Capacity!$S$3:$S$258,0),2)))</f>
        <v/>
      </c>
      <c r="KB99" t="str">
        <f>IF(KB98="","",IF($FI98="Y",0,INDEX(Capacity!$S$3:$T$258,MATCH(MOD(INDEX(Capacity!$V$3:$W$258,MATCH(INDEX($J98:$FE98,1,$FJ98),Capacity!$V$3:$V$258,0),2)+KB$9,255),Capacity!$S$3:$S$258,0),2)))</f>
        <v/>
      </c>
      <c r="KC99" t="str">
        <f>IF(KC98="","",IF($FI98="Y",0,INDEX(Capacity!$S$3:$T$258,MATCH(MOD(INDEX(Capacity!$V$3:$W$258,MATCH(INDEX($J98:$FE98,1,$FJ98),Capacity!$V$3:$V$258,0),2)+KC$9,255),Capacity!$S$3:$S$258,0),2)))</f>
        <v/>
      </c>
      <c r="KD99" t="str">
        <f>IF(KD98="","",IF($FI98="Y",0,INDEX(Capacity!$S$3:$T$258,MATCH(MOD(INDEX(Capacity!$V$3:$W$258,MATCH(INDEX($J98:$FE98,1,$FJ98),Capacity!$V$3:$V$258,0),2)+KD$9,255),Capacity!$S$3:$S$258,0),2)))</f>
        <v/>
      </c>
      <c r="KE99" t="str">
        <f>IF(KE98="","",IF($FI98="Y",0,INDEX(Capacity!$S$3:$T$258,MATCH(MOD(INDEX(Capacity!$V$3:$W$258,MATCH(INDEX($J98:$FE98,1,$FJ98),Capacity!$V$3:$V$258,0),2)+KE$9,255),Capacity!$S$3:$S$258,0),2)))</f>
        <v/>
      </c>
      <c r="KF99" t="str">
        <f>IF(KF98="","",IF($FI98="Y",0,INDEX(Capacity!$S$3:$T$258,MATCH(MOD(INDEX(Capacity!$V$3:$W$258,MATCH(INDEX($J98:$FE98,1,$FJ98),Capacity!$V$3:$V$258,0),2)+KF$9,255),Capacity!$S$3:$S$258,0),2)))</f>
        <v/>
      </c>
      <c r="KG99" t="str">
        <f>IF(KG98="","",IF($FI98="Y",0,INDEX(Capacity!$S$3:$T$258,MATCH(MOD(INDEX(Capacity!$V$3:$W$258,MATCH(INDEX($J98:$FE98,1,$FJ98),Capacity!$V$3:$V$258,0),2)+KG$9,255),Capacity!$S$3:$S$258,0),2)))</f>
        <v/>
      </c>
      <c r="KH99" t="str">
        <f>IF(KH98="","",IF($FI98="Y",0,INDEX(Capacity!$S$3:$T$258,MATCH(MOD(INDEX(Capacity!$V$3:$W$258,MATCH(INDEX($J98:$FE98,1,$FJ98),Capacity!$V$3:$V$258,0),2)+KH$9,255),Capacity!$S$3:$S$258,0),2)))</f>
        <v/>
      </c>
      <c r="KI99" t="str">
        <f>IF(KI98="","",IF($FI98="Y",0,INDEX(Capacity!$S$3:$T$258,MATCH(MOD(INDEX(Capacity!$V$3:$W$258,MATCH(INDEX($J98:$FE98,1,$FJ98),Capacity!$V$3:$V$258,0),2)+KI$9,255),Capacity!$S$3:$S$258,0),2)))</f>
        <v/>
      </c>
      <c r="KJ99" t="str">
        <f>IF(KJ98="","",IF($FI98="Y",0,INDEX(Capacity!$S$3:$T$258,MATCH(MOD(INDEX(Capacity!$V$3:$W$258,MATCH(INDEX($J98:$FE98,1,$FJ98),Capacity!$V$3:$V$258,0),2)+KJ$9,255),Capacity!$S$3:$S$258,0),2)))</f>
        <v/>
      </c>
      <c r="KK99" t="str">
        <f>IF(KK98="","",IF($FI98="Y",0,INDEX(Capacity!$S$3:$T$258,MATCH(MOD(INDEX(Capacity!$V$3:$W$258,MATCH(INDEX($J98:$FE98,1,$FJ98),Capacity!$V$3:$V$258,0),2)+KK$9,255),Capacity!$S$3:$S$258,0),2)))</f>
        <v/>
      </c>
      <c r="KL99" t="str">
        <f>IF(KL98="","",IF($FI98="Y",0,INDEX(Capacity!$S$3:$T$258,MATCH(MOD(INDEX(Capacity!$V$3:$W$258,MATCH(INDEX($J98:$FE98,1,$FJ98),Capacity!$V$3:$V$258,0),2)+KL$9,255),Capacity!$S$3:$S$258,0),2)))</f>
        <v/>
      </c>
      <c r="KM99" t="str">
        <f>IF(KM98="","",IF($FI98="Y",0,INDEX(Capacity!$S$3:$T$258,MATCH(MOD(INDEX(Capacity!$V$3:$W$258,MATCH(INDEX($J98:$FE98,1,$FJ98),Capacity!$V$3:$V$258,0),2)+KM$9,255),Capacity!$S$3:$S$258,0),2)))</f>
        <v/>
      </c>
      <c r="KN99" t="str">
        <f>IF(KN98="","",IF($FI98="Y",0,INDEX(Capacity!$S$3:$T$258,MATCH(MOD(INDEX(Capacity!$V$3:$W$258,MATCH(INDEX($J98:$FE98,1,$FJ98),Capacity!$V$3:$V$258,0),2)+KN$9,255),Capacity!$S$3:$S$258,0),2)))</f>
        <v/>
      </c>
      <c r="KO99" t="str">
        <f>IF(KO98="","",IF($FI98="Y",0,INDEX(Capacity!$S$3:$T$258,MATCH(MOD(INDEX(Capacity!$V$3:$W$258,MATCH(INDEX($J98:$FE98,1,$FJ98),Capacity!$V$3:$V$258,0),2)+KO$9,255),Capacity!$S$3:$S$258,0),2)))</f>
        <v/>
      </c>
      <c r="KP99" t="str">
        <f>IF(KP98="","",IF($FI98="Y",0,INDEX(Capacity!$S$3:$T$258,MATCH(MOD(INDEX(Capacity!$V$3:$W$258,MATCH(INDEX($J98:$FE98,1,$FJ98),Capacity!$V$3:$V$258,0),2)+KP$9,255),Capacity!$S$3:$S$258,0),2)))</f>
        <v/>
      </c>
      <c r="KQ99" t="str">
        <f>IF(KQ98="","",IF($FI98="Y",0,INDEX(Capacity!$S$3:$T$258,MATCH(MOD(INDEX(Capacity!$V$3:$W$258,MATCH(INDEX($J98:$FE98,1,$FJ98),Capacity!$V$3:$V$258,0),2)+KQ$9,255),Capacity!$S$3:$S$258,0),2)))</f>
        <v/>
      </c>
      <c r="KR99" t="str">
        <f>IF(KR98="","",IF($FI98="Y",0,INDEX(Capacity!$S$3:$T$258,MATCH(MOD(INDEX(Capacity!$V$3:$W$258,MATCH(INDEX($J98:$FE98,1,$FJ98),Capacity!$V$3:$V$258,0),2)+KR$9,255),Capacity!$S$3:$S$258,0),2)))</f>
        <v/>
      </c>
      <c r="KS99" t="str">
        <f>IF(KS98="","",IF($FI98="Y",0,INDEX(Capacity!$S$3:$T$258,MATCH(MOD(INDEX(Capacity!$V$3:$W$258,MATCH(INDEX($J98:$FE98,1,$FJ98),Capacity!$V$3:$V$258,0),2)+KS$9,255),Capacity!$S$3:$S$258,0),2)))</f>
        <v/>
      </c>
      <c r="KT99" t="str">
        <f>IF(KT98="","",IF($FI98="Y",0,INDEX(Capacity!$S$3:$T$258,MATCH(MOD(INDEX(Capacity!$V$3:$W$258,MATCH(INDEX($J98:$FE98,1,$FJ98),Capacity!$V$3:$V$258,0),2)+KT$9,255),Capacity!$S$3:$S$258,0),2)))</f>
        <v/>
      </c>
      <c r="KU99" t="str">
        <f>IF(KU98="","",IF($FI98="Y",0,INDEX(Capacity!$S$3:$T$258,MATCH(MOD(INDEX(Capacity!$V$3:$W$258,MATCH(INDEX($J98:$FE98,1,$FJ98),Capacity!$V$3:$V$258,0),2)+KU$9,255),Capacity!$S$3:$S$258,0),2)))</f>
        <v/>
      </c>
      <c r="KV99" t="str">
        <f>IF(KV98="","",IF($FI98="Y",0,INDEX(Capacity!$S$3:$T$258,MATCH(MOD(INDEX(Capacity!$V$3:$W$258,MATCH(INDEX($J98:$FE98,1,$FJ98),Capacity!$V$3:$V$258,0),2)+KV$9,255),Capacity!$S$3:$S$258,0),2)))</f>
        <v/>
      </c>
      <c r="KW99" t="str">
        <f>IF(KW98="","",IF($FI98="Y",0,INDEX(Capacity!$S$3:$T$258,MATCH(MOD(INDEX(Capacity!$V$3:$W$258,MATCH(INDEX($J98:$FE98,1,$FJ98),Capacity!$V$3:$V$258,0),2)+KW$9,255),Capacity!$S$3:$S$258,0),2)))</f>
        <v/>
      </c>
      <c r="KX99" t="str">
        <f>IF(KX98="","",IF($FI98="Y",0,INDEX(Capacity!$S$3:$T$258,MATCH(MOD(INDEX(Capacity!$V$3:$W$258,MATCH(INDEX($J98:$FE98,1,$FJ98),Capacity!$V$3:$V$258,0),2)+KX$9,255),Capacity!$S$3:$S$258,0),2)))</f>
        <v/>
      </c>
      <c r="KY99" t="str">
        <f>IF(KY98="","",IF($FI98="Y",0,INDEX(Capacity!$S$3:$T$258,MATCH(MOD(INDEX(Capacity!$V$3:$W$258,MATCH(INDEX($J98:$FE98,1,$FJ98),Capacity!$V$3:$V$258,0),2)+KY$9,255),Capacity!$S$3:$S$258,0),2)))</f>
        <v/>
      </c>
      <c r="KZ99" t="str">
        <f>IF(KZ98="","",IF($FI98="Y",0,INDEX(Capacity!$S$3:$T$258,MATCH(MOD(INDEX(Capacity!$V$3:$W$258,MATCH(INDEX($J98:$FE98,1,$FJ98),Capacity!$V$3:$V$258,0),2)+KZ$9,255),Capacity!$S$3:$S$258,0),2)))</f>
        <v/>
      </c>
      <c r="LA99" t="str">
        <f>IF(LA98="","",IF($FI98="Y",0,INDEX(Capacity!$S$3:$T$258,MATCH(MOD(INDEX(Capacity!$V$3:$W$258,MATCH(INDEX($J98:$FE98,1,$FJ98),Capacity!$V$3:$V$258,0),2)+LA$9,255),Capacity!$S$3:$S$258,0),2)))</f>
        <v/>
      </c>
      <c r="LB99" t="str">
        <f>IF(LB98="","",IF($FI98="Y",0,INDEX(Capacity!$S$3:$T$258,MATCH(MOD(INDEX(Capacity!$V$3:$W$258,MATCH(INDEX($J98:$FE98,1,$FJ98),Capacity!$V$3:$V$258,0),2)+LB$9,255),Capacity!$S$3:$S$258,0),2)))</f>
        <v/>
      </c>
      <c r="LC99" t="str">
        <f>IF(LC98="","",IF($FI98="Y",0,INDEX(Capacity!$S$3:$T$258,MATCH(MOD(INDEX(Capacity!$V$3:$W$258,MATCH(INDEX($J98:$FE98,1,$FJ98),Capacity!$V$3:$V$258,0),2)+LC$9,255),Capacity!$S$3:$S$258,0),2)))</f>
        <v/>
      </c>
      <c r="LD99" t="str">
        <f>IF(LD98="","",IF($FI98="Y",0,INDEX(Capacity!$S$3:$T$258,MATCH(MOD(INDEX(Capacity!$V$3:$W$258,MATCH(INDEX($J98:$FE98,1,$FJ98),Capacity!$V$3:$V$258,0),2)+LD$9,255),Capacity!$S$3:$S$258,0),2)))</f>
        <v/>
      </c>
      <c r="LE99" t="str">
        <f>IF(LE98="","",IF($FI98="Y",0,INDEX(Capacity!$S$3:$T$258,MATCH(MOD(INDEX(Capacity!$V$3:$W$258,MATCH(INDEX($J98:$FE98,1,$FJ98),Capacity!$V$3:$V$258,0),2)+LE$9,255),Capacity!$S$3:$S$258,0),2)))</f>
        <v/>
      </c>
      <c r="LF99" t="str">
        <f>IF(LF98="","",IF($FI98="Y",0,INDEX(Capacity!$S$3:$T$258,MATCH(MOD(INDEX(Capacity!$V$3:$W$258,MATCH(INDEX($J98:$FE98,1,$FJ98),Capacity!$V$3:$V$258,0),2)+LF$9,255),Capacity!$S$3:$S$258,0),2)))</f>
        <v/>
      </c>
      <c r="LG99" t="str">
        <f>IF(LG98="","",IF($FI98="Y",0,INDEX(Capacity!$S$3:$T$258,MATCH(MOD(INDEX(Capacity!$V$3:$W$258,MATCH(INDEX($J98:$FE98,1,$FJ98),Capacity!$V$3:$V$258,0),2)+LG$9,255),Capacity!$S$3:$S$258,0),2)))</f>
        <v/>
      </c>
      <c r="LH99" t="str">
        <f>IF(LH98="","",IF($FI98="Y",0,INDEX(Capacity!$S$3:$T$258,MATCH(MOD(INDEX(Capacity!$V$3:$W$258,MATCH(INDEX($J98:$FE98,1,$FJ98),Capacity!$V$3:$V$258,0),2)+LH$9,255),Capacity!$S$3:$S$258,0),2)))</f>
        <v/>
      </c>
    </row>
    <row r="100" spans="9:320" x14ac:dyDescent="0.25">
      <c r="I100" s="7">
        <f t="shared" si="79"/>
        <v>91</v>
      </c>
      <c r="J100" t="str">
        <f t="shared" si="97"/>
        <v/>
      </c>
      <c r="K100" t="str">
        <f t="shared" si="97"/>
        <v/>
      </c>
      <c r="L100" t="str">
        <f t="shared" si="97"/>
        <v/>
      </c>
      <c r="M100" t="str">
        <f t="shared" si="97"/>
        <v/>
      </c>
      <c r="N100" t="str">
        <f t="shared" si="97"/>
        <v/>
      </c>
      <c r="O100" t="str">
        <f t="shared" si="97"/>
        <v/>
      </c>
      <c r="P100" t="str">
        <f t="shared" si="97"/>
        <v/>
      </c>
      <c r="Q100" t="str">
        <f t="shared" si="97"/>
        <v/>
      </c>
      <c r="R100" t="str">
        <f t="shared" si="97"/>
        <v/>
      </c>
      <c r="S100" t="str">
        <f t="shared" si="97"/>
        <v/>
      </c>
      <c r="T100" t="str">
        <f t="shared" si="97"/>
        <v/>
      </c>
      <c r="U100" t="str">
        <f t="shared" si="97"/>
        <v/>
      </c>
      <c r="V100" t="str">
        <f t="shared" si="97"/>
        <v/>
      </c>
      <c r="W100" t="str">
        <f t="shared" si="97"/>
        <v/>
      </c>
      <c r="X100" t="str">
        <f t="shared" si="97"/>
        <v/>
      </c>
      <c r="Y100" t="str">
        <f t="shared" si="97"/>
        <v/>
      </c>
      <c r="Z100" t="str">
        <f t="shared" si="96"/>
        <v/>
      </c>
      <c r="AA100" t="str">
        <f t="shared" si="96"/>
        <v/>
      </c>
      <c r="AB100" t="str">
        <f t="shared" si="96"/>
        <v/>
      </c>
      <c r="AC100" t="str">
        <f t="shared" si="96"/>
        <v/>
      </c>
      <c r="AD100" t="str">
        <f t="shared" si="96"/>
        <v/>
      </c>
      <c r="AE100" t="str">
        <f t="shared" si="96"/>
        <v/>
      </c>
      <c r="AF100" t="str">
        <f t="shared" si="96"/>
        <v/>
      </c>
      <c r="AG100" t="str">
        <f t="shared" si="96"/>
        <v/>
      </c>
      <c r="AH100" t="str">
        <f t="shared" si="96"/>
        <v/>
      </c>
      <c r="AI100" t="str">
        <f t="shared" si="96"/>
        <v/>
      </c>
      <c r="AJ100" t="str">
        <f t="shared" si="96"/>
        <v/>
      </c>
      <c r="AK100" t="str">
        <f t="shared" si="96"/>
        <v/>
      </c>
      <c r="AL100" t="str">
        <f t="shared" si="96"/>
        <v/>
      </c>
      <c r="AM100" t="str">
        <f t="shared" si="96"/>
        <v/>
      </c>
      <c r="AN100" t="str">
        <f t="shared" si="96"/>
        <v/>
      </c>
      <c r="AO100" t="str">
        <f t="shared" si="96"/>
        <v/>
      </c>
      <c r="AP100" t="str">
        <f t="shared" si="88"/>
        <v/>
      </c>
      <c r="AQ100" t="str">
        <f t="shared" si="88"/>
        <v/>
      </c>
      <c r="AR100" t="str">
        <f t="shared" si="88"/>
        <v/>
      </c>
      <c r="AS100" t="str">
        <f t="shared" si="88"/>
        <v/>
      </c>
      <c r="AT100" t="str">
        <f t="shared" si="88"/>
        <v/>
      </c>
      <c r="AU100" t="str">
        <f t="shared" si="88"/>
        <v/>
      </c>
      <c r="AV100" t="str">
        <f t="shared" si="88"/>
        <v/>
      </c>
      <c r="AW100" t="str">
        <f t="shared" si="88"/>
        <v/>
      </c>
      <c r="AX100" t="str">
        <f t="shared" si="88"/>
        <v/>
      </c>
      <c r="AY100" t="str">
        <f t="shared" si="88"/>
        <v/>
      </c>
      <c r="AZ100" t="str">
        <f t="shared" si="88"/>
        <v/>
      </c>
      <c r="BA100" t="str">
        <f t="shared" si="88"/>
        <v/>
      </c>
      <c r="BB100" t="str">
        <f t="shared" si="88"/>
        <v/>
      </c>
      <c r="BC100" t="str">
        <f t="shared" si="88"/>
        <v/>
      </c>
      <c r="BD100" t="str">
        <f t="shared" si="88"/>
        <v/>
      </c>
      <c r="BE100" t="str">
        <f t="shared" si="88"/>
        <v/>
      </c>
      <c r="BF100" t="str">
        <f t="shared" si="92"/>
        <v/>
      </c>
      <c r="BG100" t="str">
        <f t="shared" si="92"/>
        <v/>
      </c>
      <c r="BH100" t="str">
        <f t="shared" si="92"/>
        <v/>
      </c>
      <c r="BI100" t="str">
        <f t="shared" si="92"/>
        <v/>
      </c>
      <c r="BJ100" t="str">
        <f t="shared" si="92"/>
        <v/>
      </c>
      <c r="BK100" t="str">
        <f t="shared" si="92"/>
        <v/>
      </c>
      <c r="BL100" t="str">
        <f t="shared" si="92"/>
        <v/>
      </c>
      <c r="BM100" t="str">
        <f t="shared" si="92"/>
        <v/>
      </c>
      <c r="BN100" t="str">
        <f t="shared" si="92"/>
        <v/>
      </c>
      <c r="BO100" t="str">
        <f t="shared" si="92"/>
        <v/>
      </c>
      <c r="BP100" t="str">
        <f t="shared" si="92"/>
        <v/>
      </c>
      <c r="BQ100" t="str">
        <f t="shared" si="92"/>
        <v/>
      </c>
      <c r="BR100" t="str">
        <f t="shared" si="92"/>
        <v/>
      </c>
      <c r="BS100" t="str">
        <f t="shared" si="92"/>
        <v/>
      </c>
      <c r="BT100" t="str">
        <f t="shared" si="92"/>
        <v/>
      </c>
      <c r="BU100" t="str">
        <f t="shared" si="92"/>
        <v/>
      </c>
      <c r="BV100" t="str">
        <f t="shared" si="90"/>
        <v/>
      </c>
      <c r="BW100" t="str">
        <f t="shared" si="90"/>
        <v/>
      </c>
      <c r="BX100" t="str">
        <f t="shared" si="90"/>
        <v/>
      </c>
      <c r="BY100" t="str">
        <f t="shared" si="90"/>
        <v/>
      </c>
      <c r="BZ100" t="str">
        <f t="shared" si="90"/>
        <v/>
      </c>
      <c r="CA100" t="str">
        <f t="shared" si="90"/>
        <v/>
      </c>
      <c r="CB100" t="str">
        <f t="shared" si="90"/>
        <v/>
      </c>
      <c r="CC100" t="str">
        <f t="shared" si="90"/>
        <v/>
      </c>
      <c r="CD100" t="str">
        <f t="shared" si="90"/>
        <v/>
      </c>
      <c r="CE100" t="str">
        <f t="shared" si="90"/>
        <v/>
      </c>
      <c r="CF100" t="str">
        <f t="shared" si="90"/>
        <v/>
      </c>
      <c r="CG100" t="str">
        <f t="shared" si="90"/>
        <v/>
      </c>
      <c r="CH100" t="str">
        <f t="shared" si="90"/>
        <v/>
      </c>
      <c r="CI100" t="str">
        <f t="shared" si="90"/>
        <v/>
      </c>
      <c r="CJ100" t="str">
        <f t="shared" si="90"/>
        <v/>
      </c>
      <c r="CK100" t="str">
        <f t="shared" si="90"/>
        <v/>
      </c>
      <c r="CL100" t="str">
        <f t="shared" si="94"/>
        <v/>
      </c>
      <c r="CM100" t="str">
        <f t="shared" si="94"/>
        <v/>
      </c>
      <c r="CN100" t="str">
        <f t="shared" si="94"/>
        <v/>
      </c>
      <c r="CO100" t="str">
        <f t="shared" si="94"/>
        <v/>
      </c>
      <c r="CP100" t="str">
        <f t="shared" si="94"/>
        <v/>
      </c>
      <c r="CQ100" t="str">
        <f t="shared" si="94"/>
        <v/>
      </c>
      <c r="CR100" t="str">
        <f t="shared" si="94"/>
        <v/>
      </c>
      <c r="CS100" t="str">
        <f t="shared" si="94"/>
        <v/>
      </c>
      <c r="CT100" t="str">
        <f t="shared" si="94"/>
        <v/>
      </c>
      <c r="CU100" t="str">
        <f t="shared" si="94"/>
        <v/>
      </c>
      <c r="CV100">
        <f t="shared" si="94"/>
        <v>0</v>
      </c>
      <c r="CW100">
        <f t="shared" si="94"/>
        <v>186</v>
      </c>
      <c r="CX100">
        <f t="shared" si="94"/>
        <v>105</v>
      </c>
      <c r="CY100">
        <f t="shared" si="94"/>
        <v>113</v>
      </c>
      <c r="CZ100">
        <f t="shared" si="94"/>
        <v>114</v>
      </c>
      <c r="DA100">
        <f t="shared" si="93"/>
        <v>234</v>
      </c>
      <c r="DB100">
        <f t="shared" si="93"/>
        <v>184</v>
      </c>
      <c r="DC100">
        <f t="shared" si="93"/>
        <v>116</v>
      </c>
      <c r="DD100">
        <f t="shared" si="93"/>
        <v>188</v>
      </c>
      <c r="DE100">
        <f t="shared" si="93"/>
        <v>90</v>
      </c>
      <c r="DF100">
        <f t="shared" si="93"/>
        <v>12</v>
      </c>
      <c r="DG100">
        <f t="shared" si="93"/>
        <v>0</v>
      </c>
      <c r="DH100">
        <f t="shared" si="93"/>
        <v>0</v>
      </c>
      <c r="DI100">
        <f t="shared" si="93"/>
        <v>0</v>
      </c>
      <c r="DJ100">
        <f t="shared" si="93"/>
        <v>0</v>
      </c>
      <c r="DK100">
        <f t="shared" si="93"/>
        <v>0</v>
      </c>
      <c r="DL100">
        <f t="shared" si="93"/>
        <v>0</v>
      </c>
      <c r="DM100">
        <f t="shared" si="93"/>
        <v>0</v>
      </c>
      <c r="DN100">
        <f t="shared" si="93"/>
        <v>0</v>
      </c>
      <c r="DO100">
        <f t="shared" si="93"/>
        <v>0</v>
      </c>
      <c r="DP100">
        <f t="shared" si="93"/>
        <v>0</v>
      </c>
      <c r="DQ100">
        <f t="shared" si="98"/>
        <v>0</v>
      </c>
      <c r="DR100">
        <f t="shared" si="95"/>
        <v>0</v>
      </c>
      <c r="DS100">
        <f t="shared" si="95"/>
        <v>0</v>
      </c>
      <c r="DT100">
        <f t="shared" si="95"/>
        <v>0</v>
      </c>
      <c r="DU100">
        <f t="shared" si="95"/>
        <v>0</v>
      </c>
      <c r="DV100">
        <f t="shared" si="95"/>
        <v>0</v>
      </c>
      <c r="DW100">
        <f t="shared" si="95"/>
        <v>0</v>
      </c>
      <c r="DX100">
        <f t="shared" si="95"/>
        <v>0</v>
      </c>
      <c r="DY100">
        <f t="shared" si="95"/>
        <v>0</v>
      </c>
      <c r="DZ100">
        <f t="shared" si="95"/>
        <v>0</v>
      </c>
      <c r="EA100">
        <f t="shared" si="95"/>
        <v>0</v>
      </c>
      <c r="EB100">
        <f t="shared" si="95"/>
        <v>0</v>
      </c>
      <c r="EC100">
        <f t="shared" si="95"/>
        <v>0</v>
      </c>
      <c r="ED100">
        <f t="shared" si="95"/>
        <v>0</v>
      </c>
      <c r="EE100">
        <f t="shared" si="95"/>
        <v>0</v>
      </c>
      <c r="EF100">
        <f t="shared" si="95"/>
        <v>0</v>
      </c>
      <c r="EG100">
        <f t="shared" si="91"/>
        <v>0</v>
      </c>
      <c r="EH100">
        <f t="shared" si="91"/>
        <v>0</v>
      </c>
      <c r="EI100">
        <f t="shared" si="91"/>
        <v>0</v>
      </c>
      <c r="EJ100">
        <f t="shared" si="91"/>
        <v>0</v>
      </c>
      <c r="EK100">
        <f t="shared" si="91"/>
        <v>0</v>
      </c>
      <c r="EL100">
        <f t="shared" si="91"/>
        <v>0</v>
      </c>
      <c r="EM100">
        <f t="shared" si="91"/>
        <v>0</v>
      </c>
      <c r="EN100">
        <f t="shared" si="91"/>
        <v>0</v>
      </c>
      <c r="EO100">
        <f t="shared" si="91"/>
        <v>0</v>
      </c>
      <c r="EP100">
        <f t="shared" si="91"/>
        <v>0</v>
      </c>
      <c r="EQ100">
        <f t="shared" si="91"/>
        <v>0</v>
      </c>
      <c r="ER100">
        <f t="shared" si="91"/>
        <v>0</v>
      </c>
      <c r="ES100">
        <f t="shared" si="91"/>
        <v>0</v>
      </c>
      <c r="ET100">
        <f t="shared" si="91"/>
        <v>0</v>
      </c>
      <c r="EU100">
        <f t="shared" si="91"/>
        <v>0</v>
      </c>
      <c r="EV100">
        <f t="shared" si="91"/>
        <v>0</v>
      </c>
      <c r="EW100">
        <f t="shared" si="89"/>
        <v>0</v>
      </c>
      <c r="EX100">
        <f t="shared" si="89"/>
        <v>0</v>
      </c>
      <c r="EY100">
        <f t="shared" si="89"/>
        <v>0</v>
      </c>
      <c r="EZ100">
        <f t="shared" si="89"/>
        <v>0</v>
      </c>
      <c r="FA100">
        <f t="shared" si="89"/>
        <v>0</v>
      </c>
      <c r="FB100">
        <f t="shared" si="89"/>
        <v>0</v>
      </c>
      <c r="FC100">
        <f t="shared" si="89"/>
        <v>0</v>
      </c>
      <c r="FD100">
        <f t="shared" si="89"/>
        <v>0</v>
      </c>
      <c r="FE100">
        <f t="shared" si="89"/>
        <v>0</v>
      </c>
      <c r="FG100" s="48" t="str">
        <f t="shared" si="80"/>
        <v/>
      </c>
      <c r="FI100" s="1" t="str">
        <f t="shared" si="77"/>
        <v/>
      </c>
      <c r="FJ100">
        <f t="shared" si="78"/>
        <v>92</v>
      </c>
      <c r="FK100">
        <f>FM8-FJ99+1</f>
        <v>-47</v>
      </c>
      <c r="FM100">
        <f>IF(FM99="","",IF($FI99="Y",0,INDEX(Capacity!$S$3:$T$258,MATCH(MOD(INDEX(Capacity!$V$3:$W$258,MATCH(INDEX($J99:$FE99,1,$FJ99),Capacity!$V$3:$V$258,0),2)+FM$9,255),Capacity!$S$3:$S$258,0),2)))</f>
        <v>139</v>
      </c>
      <c r="FN100">
        <f>IF(FN99="","",IF($FI99="Y",0,INDEX(Capacity!$S$3:$T$258,MATCH(MOD(INDEX(Capacity!$V$3:$W$258,MATCH(INDEX($J99:$FE99,1,$FJ99),Capacity!$V$3:$V$258,0),2)+FN$9,255),Capacity!$S$3:$S$258,0),2)))</f>
        <v>243</v>
      </c>
      <c r="FO100">
        <f>IF(FO99="","",IF($FI99="Y",0,INDEX(Capacity!$S$3:$T$258,MATCH(MOD(INDEX(Capacity!$V$3:$W$258,MATCH(INDEX($J99:$FE99,1,$FJ99),Capacity!$V$3:$V$258,0),2)+FO$9,255),Capacity!$S$3:$S$258,0),2)))</f>
        <v>140</v>
      </c>
      <c r="FP100">
        <f>IF(FP99="","",IF($FI99="Y",0,INDEX(Capacity!$S$3:$T$258,MATCH(MOD(INDEX(Capacity!$V$3:$W$258,MATCH(INDEX($J99:$FE99,1,$FJ99),Capacity!$V$3:$V$258,0),2)+FP$9,255),Capacity!$S$3:$S$258,0),2)))</f>
        <v>24</v>
      </c>
      <c r="FQ100">
        <f>IF(FQ99="","",IF($FI99="Y",0,INDEX(Capacity!$S$3:$T$258,MATCH(MOD(INDEX(Capacity!$V$3:$W$258,MATCH(INDEX($J99:$FE99,1,$FJ99),Capacity!$V$3:$V$258,0),2)+FQ$9,255),Capacity!$S$3:$S$258,0),2)))</f>
        <v>119</v>
      </c>
      <c r="FR100">
        <f>IF(FR99="","",IF($FI99="Y",0,INDEX(Capacity!$S$3:$T$258,MATCH(MOD(INDEX(Capacity!$V$3:$W$258,MATCH(INDEX($J99:$FE99,1,$FJ99),Capacity!$V$3:$V$258,0),2)+FR$9,255),Capacity!$S$3:$S$258,0),2)))</f>
        <v>17</v>
      </c>
      <c r="FS100">
        <f>IF(FS99="","",IF($FI99="Y",0,INDEX(Capacity!$S$3:$T$258,MATCH(MOD(INDEX(Capacity!$V$3:$W$258,MATCH(INDEX($J99:$FE99,1,$FJ99),Capacity!$V$3:$V$258,0),2)+FS$9,255),Capacity!$S$3:$S$258,0),2)))</f>
        <v>20</v>
      </c>
      <c r="FT100">
        <f>IF(FT99="","",IF($FI99="Y",0,INDEX(Capacity!$S$3:$T$258,MATCH(MOD(INDEX(Capacity!$V$3:$W$258,MATCH(INDEX($J99:$FE99,1,$FJ99),Capacity!$V$3:$V$258,0),2)+FT$9,255),Capacity!$S$3:$S$258,0),2)))</f>
        <v>159</v>
      </c>
      <c r="FU100">
        <f>IF(FU99="","",IF($FI99="Y",0,INDEX(Capacity!$S$3:$T$258,MATCH(MOD(INDEX(Capacity!$V$3:$W$258,MATCH(INDEX($J99:$FE99,1,$FJ99),Capacity!$V$3:$V$258,0),2)+FU$9,255),Capacity!$S$3:$S$258,0),2)))</f>
        <v>30</v>
      </c>
      <c r="FV100">
        <f>IF(FV99="","",IF($FI99="Y",0,INDEX(Capacity!$S$3:$T$258,MATCH(MOD(INDEX(Capacity!$V$3:$W$258,MATCH(INDEX($J99:$FE99,1,$FJ99),Capacity!$V$3:$V$258,0),2)+FV$9,255),Capacity!$S$3:$S$258,0),2)))</f>
        <v>19</v>
      </c>
      <c r="FW100">
        <f>IF(FW99="","",IF($FI99="Y",0,INDEX(Capacity!$S$3:$T$258,MATCH(MOD(INDEX(Capacity!$V$3:$W$258,MATCH(INDEX($J99:$FE99,1,$FJ99),Capacity!$V$3:$V$258,0),2)+FW$9,255),Capacity!$S$3:$S$258,0),2)))</f>
        <v>12</v>
      </c>
      <c r="FX100" t="str">
        <f>IF(FX99="","",IF($FI99="Y",0,INDEX(Capacity!$S$3:$T$258,MATCH(MOD(INDEX(Capacity!$V$3:$W$258,MATCH(INDEX($J99:$FE99,1,$FJ99),Capacity!$V$3:$V$258,0),2)+FX$9,255),Capacity!$S$3:$S$258,0),2)))</f>
        <v/>
      </c>
      <c r="FY100" t="str">
        <f>IF(FY99="","",IF($FI99="Y",0,INDEX(Capacity!$S$3:$T$258,MATCH(MOD(INDEX(Capacity!$V$3:$W$258,MATCH(INDEX($J99:$FE99,1,$FJ99),Capacity!$V$3:$V$258,0),2)+FY$9,255),Capacity!$S$3:$S$258,0),2)))</f>
        <v/>
      </c>
      <c r="FZ100" t="str">
        <f>IF(FZ99="","",IF($FI99="Y",0,INDEX(Capacity!$S$3:$T$258,MATCH(MOD(INDEX(Capacity!$V$3:$W$258,MATCH(INDEX($J99:$FE99,1,$FJ99),Capacity!$V$3:$V$258,0),2)+FZ$9,255),Capacity!$S$3:$S$258,0),2)))</f>
        <v/>
      </c>
      <c r="GA100" t="str">
        <f>IF(GA99="","",IF($FI99="Y",0,INDEX(Capacity!$S$3:$T$258,MATCH(MOD(INDEX(Capacity!$V$3:$W$258,MATCH(INDEX($J99:$FE99,1,$FJ99),Capacity!$V$3:$V$258,0),2)+GA$9,255),Capacity!$S$3:$S$258,0),2)))</f>
        <v/>
      </c>
      <c r="GB100" t="str">
        <f>IF(GB99="","",IF($FI99="Y",0,INDEX(Capacity!$S$3:$T$258,MATCH(MOD(INDEX(Capacity!$V$3:$W$258,MATCH(INDEX($J99:$FE99,1,$FJ99),Capacity!$V$3:$V$258,0),2)+GB$9,255),Capacity!$S$3:$S$258,0),2)))</f>
        <v/>
      </c>
      <c r="GC100" t="str">
        <f>IF(GC99="","",IF($FI99="Y",0,INDEX(Capacity!$S$3:$T$258,MATCH(MOD(INDEX(Capacity!$V$3:$W$258,MATCH(INDEX($J99:$FE99,1,$FJ99),Capacity!$V$3:$V$258,0),2)+GC$9,255),Capacity!$S$3:$S$258,0),2)))</f>
        <v/>
      </c>
      <c r="GD100" t="str">
        <f>IF(GD99="","",IF($FI99="Y",0,INDEX(Capacity!$S$3:$T$258,MATCH(MOD(INDEX(Capacity!$V$3:$W$258,MATCH(INDEX($J99:$FE99,1,$FJ99),Capacity!$V$3:$V$258,0),2)+GD$9,255),Capacity!$S$3:$S$258,0),2)))</f>
        <v/>
      </c>
      <c r="GE100" t="str">
        <f>IF(GE99="","",IF($FI99="Y",0,INDEX(Capacity!$S$3:$T$258,MATCH(MOD(INDEX(Capacity!$V$3:$W$258,MATCH(INDEX($J99:$FE99,1,$FJ99),Capacity!$V$3:$V$258,0),2)+GE$9,255),Capacity!$S$3:$S$258,0),2)))</f>
        <v/>
      </c>
      <c r="GF100" t="str">
        <f>IF(GF99="","",IF($FI99="Y",0,INDEX(Capacity!$S$3:$T$258,MATCH(MOD(INDEX(Capacity!$V$3:$W$258,MATCH(INDEX($J99:$FE99,1,$FJ99),Capacity!$V$3:$V$258,0),2)+GF$9,255),Capacity!$S$3:$S$258,0),2)))</f>
        <v/>
      </c>
      <c r="GG100" t="str">
        <f>IF(GG99="","",IF($FI99="Y",0,INDEX(Capacity!$S$3:$T$258,MATCH(MOD(INDEX(Capacity!$V$3:$W$258,MATCH(INDEX($J99:$FE99,1,$FJ99),Capacity!$V$3:$V$258,0),2)+GG$9,255),Capacity!$S$3:$S$258,0),2)))</f>
        <v/>
      </c>
      <c r="GH100" t="str">
        <f>IF(GH99="","",IF($FI99="Y",0,INDEX(Capacity!$S$3:$T$258,MATCH(MOD(INDEX(Capacity!$V$3:$W$258,MATCH(INDEX($J99:$FE99,1,$FJ99),Capacity!$V$3:$V$258,0),2)+GH$9,255),Capacity!$S$3:$S$258,0),2)))</f>
        <v/>
      </c>
      <c r="GI100" t="str">
        <f>IF(GI99="","",IF($FI99="Y",0,INDEX(Capacity!$S$3:$T$258,MATCH(MOD(INDEX(Capacity!$V$3:$W$258,MATCH(INDEX($J99:$FE99,1,$FJ99),Capacity!$V$3:$V$258,0),2)+GI$9,255),Capacity!$S$3:$S$258,0),2)))</f>
        <v/>
      </c>
      <c r="GJ100" t="str">
        <f>IF(GJ99="","",IF($FI99="Y",0,INDEX(Capacity!$S$3:$T$258,MATCH(MOD(INDEX(Capacity!$V$3:$W$258,MATCH(INDEX($J99:$FE99,1,$FJ99),Capacity!$V$3:$V$258,0),2)+GJ$9,255),Capacity!$S$3:$S$258,0),2)))</f>
        <v/>
      </c>
      <c r="GK100" t="str">
        <f>IF(GK99="","",IF($FI99="Y",0,INDEX(Capacity!$S$3:$T$258,MATCH(MOD(INDEX(Capacity!$V$3:$W$258,MATCH(INDEX($J99:$FE99,1,$FJ99),Capacity!$V$3:$V$258,0),2)+GK$9,255),Capacity!$S$3:$S$258,0),2)))</f>
        <v/>
      </c>
      <c r="GL100" t="str">
        <f>IF(GL99="","",IF($FI99="Y",0,INDEX(Capacity!$S$3:$T$258,MATCH(MOD(INDEX(Capacity!$V$3:$W$258,MATCH(INDEX($J99:$FE99,1,$FJ99),Capacity!$V$3:$V$258,0),2)+GL$9,255),Capacity!$S$3:$S$258,0),2)))</f>
        <v/>
      </c>
      <c r="GM100" t="str">
        <f>IF(GM99="","",IF($FI99="Y",0,INDEX(Capacity!$S$3:$T$258,MATCH(MOD(INDEX(Capacity!$V$3:$W$258,MATCH(INDEX($J99:$FE99,1,$FJ99),Capacity!$V$3:$V$258,0),2)+GM$9,255),Capacity!$S$3:$S$258,0),2)))</f>
        <v/>
      </c>
      <c r="GN100" t="str">
        <f>IF(GN99="","",IF($FI99="Y",0,INDEX(Capacity!$S$3:$T$258,MATCH(MOD(INDEX(Capacity!$V$3:$W$258,MATCH(INDEX($J99:$FE99,1,$FJ99),Capacity!$V$3:$V$258,0),2)+GN$9,255),Capacity!$S$3:$S$258,0),2)))</f>
        <v/>
      </c>
      <c r="GO100" t="str">
        <f>IF(GO99="","",IF($FI99="Y",0,INDEX(Capacity!$S$3:$T$258,MATCH(MOD(INDEX(Capacity!$V$3:$W$258,MATCH(INDEX($J99:$FE99,1,$FJ99),Capacity!$V$3:$V$258,0),2)+GO$9,255),Capacity!$S$3:$S$258,0),2)))</f>
        <v/>
      </c>
      <c r="GP100" t="str">
        <f>IF(GP99="","",IF($FI99="Y",0,INDEX(Capacity!$S$3:$T$258,MATCH(MOD(INDEX(Capacity!$V$3:$W$258,MATCH(INDEX($J99:$FE99,1,$FJ99),Capacity!$V$3:$V$258,0),2)+GP$9,255),Capacity!$S$3:$S$258,0),2)))</f>
        <v/>
      </c>
      <c r="GQ100" t="str">
        <f>IF(GQ99="","",IF($FI99="Y",0,INDEX(Capacity!$S$3:$T$258,MATCH(MOD(INDEX(Capacity!$V$3:$W$258,MATCH(INDEX($J99:$FE99,1,$FJ99),Capacity!$V$3:$V$258,0),2)+GQ$9,255),Capacity!$S$3:$S$258,0),2)))</f>
        <v/>
      </c>
      <c r="GR100" t="str">
        <f>IF(GR99="","",IF($FI99="Y",0,INDEX(Capacity!$S$3:$T$258,MATCH(MOD(INDEX(Capacity!$V$3:$W$258,MATCH(INDEX($J99:$FE99,1,$FJ99),Capacity!$V$3:$V$258,0),2)+GR$9,255),Capacity!$S$3:$S$258,0),2)))</f>
        <v/>
      </c>
      <c r="GS100" t="str">
        <f>IF(GS99="","",IF($FI99="Y",0,INDEX(Capacity!$S$3:$T$258,MATCH(MOD(INDEX(Capacity!$V$3:$W$258,MATCH(INDEX($J99:$FE99,1,$FJ99),Capacity!$V$3:$V$258,0),2)+GS$9,255),Capacity!$S$3:$S$258,0),2)))</f>
        <v/>
      </c>
      <c r="GT100" t="str">
        <f>IF(GT99="","",IF($FI99="Y",0,INDEX(Capacity!$S$3:$T$258,MATCH(MOD(INDEX(Capacity!$V$3:$W$258,MATCH(INDEX($J99:$FE99,1,$FJ99),Capacity!$V$3:$V$258,0),2)+GT$9,255),Capacity!$S$3:$S$258,0),2)))</f>
        <v/>
      </c>
      <c r="GU100" t="str">
        <f>IF(GU99="","",IF($FI99="Y",0,INDEX(Capacity!$S$3:$T$258,MATCH(MOD(INDEX(Capacity!$V$3:$W$258,MATCH(INDEX($J99:$FE99,1,$FJ99),Capacity!$V$3:$V$258,0),2)+GU$9,255),Capacity!$S$3:$S$258,0),2)))</f>
        <v/>
      </c>
      <c r="GV100" t="str">
        <f>IF(GV99="","",IF($FI99="Y",0,INDEX(Capacity!$S$3:$T$258,MATCH(MOD(INDEX(Capacity!$V$3:$W$258,MATCH(INDEX($J99:$FE99,1,$FJ99),Capacity!$V$3:$V$258,0),2)+GV$9,255),Capacity!$S$3:$S$258,0),2)))</f>
        <v/>
      </c>
      <c r="GW100" t="str">
        <f>IF(GW99="","",IF($FI99="Y",0,INDEX(Capacity!$S$3:$T$258,MATCH(MOD(INDEX(Capacity!$V$3:$W$258,MATCH(INDEX($J99:$FE99,1,$FJ99),Capacity!$V$3:$V$258,0),2)+GW$9,255),Capacity!$S$3:$S$258,0),2)))</f>
        <v/>
      </c>
      <c r="GX100" t="str">
        <f>IF(GX99="","",IF($FI99="Y",0,INDEX(Capacity!$S$3:$T$258,MATCH(MOD(INDEX(Capacity!$V$3:$W$258,MATCH(INDEX($J99:$FE99,1,$FJ99),Capacity!$V$3:$V$258,0),2)+GX$9,255),Capacity!$S$3:$S$258,0),2)))</f>
        <v/>
      </c>
      <c r="GY100" t="str">
        <f>IF(GY99="","",IF($FI99="Y",0,INDEX(Capacity!$S$3:$T$258,MATCH(MOD(INDEX(Capacity!$V$3:$W$258,MATCH(INDEX($J99:$FE99,1,$FJ99),Capacity!$V$3:$V$258,0),2)+GY$9,255),Capacity!$S$3:$S$258,0),2)))</f>
        <v/>
      </c>
      <c r="GZ100" t="str">
        <f>IF(GZ99="","",IF($FI99="Y",0,INDEX(Capacity!$S$3:$T$258,MATCH(MOD(INDEX(Capacity!$V$3:$W$258,MATCH(INDEX($J99:$FE99,1,$FJ99),Capacity!$V$3:$V$258,0),2)+GZ$9,255),Capacity!$S$3:$S$258,0),2)))</f>
        <v/>
      </c>
      <c r="HA100" t="str">
        <f>IF(HA99="","",IF($FI99="Y",0,INDEX(Capacity!$S$3:$T$258,MATCH(MOD(INDEX(Capacity!$V$3:$W$258,MATCH(INDEX($J99:$FE99,1,$FJ99),Capacity!$V$3:$V$258,0),2)+HA$9,255),Capacity!$S$3:$S$258,0),2)))</f>
        <v/>
      </c>
      <c r="HB100" t="str">
        <f>IF(HB99="","",IF($FI99="Y",0,INDEX(Capacity!$S$3:$T$258,MATCH(MOD(INDEX(Capacity!$V$3:$W$258,MATCH(INDEX($J99:$FE99,1,$FJ99),Capacity!$V$3:$V$258,0),2)+HB$9,255),Capacity!$S$3:$S$258,0),2)))</f>
        <v/>
      </c>
      <c r="HC100" t="str">
        <f>IF(HC99="","",IF($FI99="Y",0,INDEX(Capacity!$S$3:$T$258,MATCH(MOD(INDEX(Capacity!$V$3:$W$258,MATCH(INDEX($J99:$FE99,1,$FJ99),Capacity!$V$3:$V$258,0),2)+HC$9,255),Capacity!$S$3:$S$258,0),2)))</f>
        <v/>
      </c>
      <c r="HD100" t="str">
        <f>IF(HD99="","",IF($FI99="Y",0,INDEX(Capacity!$S$3:$T$258,MATCH(MOD(INDEX(Capacity!$V$3:$W$258,MATCH(INDEX($J99:$FE99,1,$FJ99),Capacity!$V$3:$V$258,0),2)+HD$9,255),Capacity!$S$3:$S$258,0),2)))</f>
        <v/>
      </c>
      <c r="HE100" t="str">
        <f>IF(HE99="","",IF($FI99="Y",0,INDEX(Capacity!$S$3:$T$258,MATCH(MOD(INDEX(Capacity!$V$3:$W$258,MATCH(INDEX($J99:$FE99,1,$FJ99),Capacity!$V$3:$V$258,0),2)+HE$9,255),Capacity!$S$3:$S$258,0),2)))</f>
        <v/>
      </c>
      <c r="HF100" t="str">
        <f>IF(HF99="","",IF($FI99="Y",0,INDEX(Capacity!$S$3:$T$258,MATCH(MOD(INDEX(Capacity!$V$3:$W$258,MATCH(INDEX($J99:$FE99,1,$FJ99),Capacity!$V$3:$V$258,0),2)+HF$9,255),Capacity!$S$3:$S$258,0),2)))</f>
        <v/>
      </c>
      <c r="HG100" t="str">
        <f>IF(HG99="","",IF($FI99="Y",0,INDEX(Capacity!$S$3:$T$258,MATCH(MOD(INDEX(Capacity!$V$3:$W$258,MATCH(INDEX($J99:$FE99,1,$FJ99),Capacity!$V$3:$V$258,0),2)+HG$9,255),Capacity!$S$3:$S$258,0),2)))</f>
        <v/>
      </c>
      <c r="HH100" t="str">
        <f>IF(HH99="","",IF($FI99="Y",0,INDEX(Capacity!$S$3:$T$258,MATCH(MOD(INDEX(Capacity!$V$3:$W$258,MATCH(INDEX($J99:$FE99,1,$FJ99),Capacity!$V$3:$V$258,0),2)+HH$9,255),Capacity!$S$3:$S$258,0),2)))</f>
        <v/>
      </c>
      <c r="HI100" t="str">
        <f>IF(HI99="","",IF($FI99="Y",0,INDEX(Capacity!$S$3:$T$258,MATCH(MOD(INDEX(Capacity!$V$3:$W$258,MATCH(INDEX($J99:$FE99,1,$FJ99),Capacity!$V$3:$V$258,0),2)+HI$9,255),Capacity!$S$3:$S$258,0),2)))</f>
        <v/>
      </c>
      <c r="HJ100" t="str">
        <f>IF(HJ99="","",IF($FI99="Y",0,INDEX(Capacity!$S$3:$T$258,MATCH(MOD(INDEX(Capacity!$V$3:$W$258,MATCH(INDEX($J99:$FE99,1,$FJ99),Capacity!$V$3:$V$258,0),2)+HJ$9,255),Capacity!$S$3:$S$258,0),2)))</f>
        <v/>
      </c>
      <c r="HK100" t="str">
        <f>IF(HK99="","",IF($FI99="Y",0,INDEX(Capacity!$S$3:$T$258,MATCH(MOD(INDEX(Capacity!$V$3:$W$258,MATCH(INDEX($J99:$FE99,1,$FJ99),Capacity!$V$3:$V$258,0),2)+HK$9,255),Capacity!$S$3:$S$258,0),2)))</f>
        <v/>
      </c>
      <c r="HL100" t="str">
        <f>IF(HL99="","",IF($FI99="Y",0,INDEX(Capacity!$S$3:$T$258,MATCH(MOD(INDEX(Capacity!$V$3:$W$258,MATCH(INDEX($J99:$FE99,1,$FJ99),Capacity!$V$3:$V$258,0),2)+HL$9,255),Capacity!$S$3:$S$258,0),2)))</f>
        <v/>
      </c>
      <c r="HM100" t="str">
        <f>IF(HM99="","",IF($FI99="Y",0,INDEX(Capacity!$S$3:$T$258,MATCH(MOD(INDEX(Capacity!$V$3:$W$258,MATCH(INDEX($J99:$FE99,1,$FJ99),Capacity!$V$3:$V$258,0),2)+HM$9,255),Capacity!$S$3:$S$258,0),2)))</f>
        <v/>
      </c>
      <c r="HN100" t="str">
        <f>IF(HN99="","",IF($FI99="Y",0,INDEX(Capacity!$S$3:$T$258,MATCH(MOD(INDEX(Capacity!$V$3:$W$258,MATCH(INDEX($J99:$FE99,1,$FJ99),Capacity!$V$3:$V$258,0),2)+HN$9,255),Capacity!$S$3:$S$258,0),2)))</f>
        <v/>
      </c>
      <c r="HO100" t="str">
        <f>IF(HO99="","",IF($FI99="Y",0,INDEX(Capacity!$S$3:$T$258,MATCH(MOD(INDEX(Capacity!$V$3:$W$258,MATCH(INDEX($J99:$FE99,1,$FJ99),Capacity!$V$3:$V$258,0),2)+HO$9,255),Capacity!$S$3:$S$258,0),2)))</f>
        <v/>
      </c>
      <c r="HP100" t="str">
        <f>IF(HP99="","",IF($FI99="Y",0,INDEX(Capacity!$S$3:$T$258,MATCH(MOD(INDEX(Capacity!$V$3:$W$258,MATCH(INDEX($J99:$FE99,1,$FJ99),Capacity!$V$3:$V$258,0),2)+HP$9,255),Capacity!$S$3:$S$258,0),2)))</f>
        <v/>
      </c>
      <c r="HQ100" t="str">
        <f>IF(HQ99="","",IF($FI99="Y",0,INDEX(Capacity!$S$3:$T$258,MATCH(MOD(INDEX(Capacity!$V$3:$W$258,MATCH(INDEX($J99:$FE99,1,$FJ99),Capacity!$V$3:$V$258,0),2)+HQ$9,255),Capacity!$S$3:$S$258,0),2)))</f>
        <v/>
      </c>
      <c r="HR100" t="str">
        <f>IF(HR99="","",IF($FI99="Y",0,INDEX(Capacity!$S$3:$T$258,MATCH(MOD(INDEX(Capacity!$V$3:$W$258,MATCH(INDEX($J99:$FE99,1,$FJ99),Capacity!$V$3:$V$258,0),2)+HR$9,255),Capacity!$S$3:$S$258,0),2)))</f>
        <v/>
      </c>
      <c r="HS100" t="str">
        <f>IF(HS99="","",IF($FI99="Y",0,INDEX(Capacity!$S$3:$T$258,MATCH(MOD(INDEX(Capacity!$V$3:$W$258,MATCH(INDEX($J99:$FE99,1,$FJ99),Capacity!$V$3:$V$258,0),2)+HS$9,255),Capacity!$S$3:$S$258,0),2)))</f>
        <v/>
      </c>
      <c r="HT100" t="str">
        <f>IF(HT99="","",IF($FI99="Y",0,INDEX(Capacity!$S$3:$T$258,MATCH(MOD(INDEX(Capacity!$V$3:$W$258,MATCH(INDEX($J99:$FE99,1,$FJ99),Capacity!$V$3:$V$258,0),2)+HT$9,255),Capacity!$S$3:$S$258,0),2)))</f>
        <v/>
      </c>
      <c r="HU100" t="str">
        <f>IF(HU99="","",IF($FI99="Y",0,INDEX(Capacity!$S$3:$T$258,MATCH(MOD(INDEX(Capacity!$V$3:$W$258,MATCH(INDEX($J99:$FE99,1,$FJ99),Capacity!$V$3:$V$258,0),2)+HU$9,255),Capacity!$S$3:$S$258,0),2)))</f>
        <v/>
      </c>
      <c r="HV100" t="str">
        <f>IF(HV99="","",IF($FI99="Y",0,INDEX(Capacity!$S$3:$T$258,MATCH(MOD(INDEX(Capacity!$V$3:$W$258,MATCH(INDEX($J99:$FE99,1,$FJ99),Capacity!$V$3:$V$258,0),2)+HV$9,255),Capacity!$S$3:$S$258,0),2)))</f>
        <v/>
      </c>
      <c r="HW100" t="str">
        <f>IF(HW99="","",IF($FI99="Y",0,INDEX(Capacity!$S$3:$T$258,MATCH(MOD(INDEX(Capacity!$V$3:$W$258,MATCH(INDEX($J99:$FE99,1,$FJ99),Capacity!$V$3:$V$258,0),2)+HW$9,255),Capacity!$S$3:$S$258,0),2)))</f>
        <v/>
      </c>
      <c r="HX100" t="str">
        <f>IF(HX99="","",IF($FI99="Y",0,INDEX(Capacity!$S$3:$T$258,MATCH(MOD(INDEX(Capacity!$V$3:$W$258,MATCH(INDEX($J99:$FE99,1,$FJ99),Capacity!$V$3:$V$258,0),2)+HX$9,255),Capacity!$S$3:$S$258,0),2)))</f>
        <v/>
      </c>
      <c r="HY100" t="str">
        <f>IF(HY99="","",IF($FI99="Y",0,INDEX(Capacity!$S$3:$T$258,MATCH(MOD(INDEX(Capacity!$V$3:$W$258,MATCH(INDEX($J99:$FE99,1,$FJ99),Capacity!$V$3:$V$258,0),2)+HY$9,255),Capacity!$S$3:$S$258,0),2)))</f>
        <v/>
      </c>
      <c r="HZ100" t="str">
        <f>IF(HZ99="","",IF($FI99="Y",0,INDEX(Capacity!$S$3:$T$258,MATCH(MOD(INDEX(Capacity!$V$3:$W$258,MATCH(INDEX($J99:$FE99,1,$FJ99),Capacity!$V$3:$V$258,0),2)+HZ$9,255),Capacity!$S$3:$S$258,0),2)))</f>
        <v/>
      </c>
      <c r="IA100" t="str">
        <f>IF(IA99="","",IF($FI99="Y",0,INDEX(Capacity!$S$3:$T$258,MATCH(MOD(INDEX(Capacity!$V$3:$W$258,MATCH(INDEX($J99:$FE99,1,$FJ99),Capacity!$V$3:$V$258,0),2)+IA$9,255),Capacity!$S$3:$S$258,0),2)))</f>
        <v/>
      </c>
      <c r="IB100" t="str">
        <f>IF(IB99="","",IF($FI99="Y",0,INDEX(Capacity!$S$3:$T$258,MATCH(MOD(INDEX(Capacity!$V$3:$W$258,MATCH(INDEX($J99:$FE99,1,$FJ99),Capacity!$V$3:$V$258,0),2)+IB$9,255),Capacity!$S$3:$S$258,0),2)))</f>
        <v/>
      </c>
      <c r="IC100" t="str">
        <f>IF(IC99="","",IF($FI99="Y",0,INDEX(Capacity!$S$3:$T$258,MATCH(MOD(INDEX(Capacity!$V$3:$W$258,MATCH(INDEX($J99:$FE99,1,$FJ99),Capacity!$V$3:$V$258,0),2)+IC$9,255),Capacity!$S$3:$S$258,0),2)))</f>
        <v/>
      </c>
      <c r="ID100" t="str">
        <f>IF(ID99="","",IF($FI99="Y",0,INDEX(Capacity!$S$3:$T$258,MATCH(MOD(INDEX(Capacity!$V$3:$W$258,MATCH(INDEX($J99:$FE99,1,$FJ99),Capacity!$V$3:$V$258,0),2)+ID$9,255),Capacity!$S$3:$S$258,0),2)))</f>
        <v/>
      </c>
      <c r="IE100" t="str">
        <f>IF(IE99="","",IF($FI99="Y",0,INDEX(Capacity!$S$3:$T$258,MATCH(MOD(INDEX(Capacity!$V$3:$W$258,MATCH(INDEX($J99:$FE99,1,$FJ99),Capacity!$V$3:$V$258,0),2)+IE$9,255),Capacity!$S$3:$S$258,0),2)))</f>
        <v/>
      </c>
      <c r="IF100" t="str">
        <f>IF(IF99="","",IF($FI99="Y",0,INDEX(Capacity!$S$3:$T$258,MATCH(MOD(INDEX(Capacity!$V$3:$W$258,MATCH(INDEX($J99:$FE99,1,$FJ99),Capacity!$V$3:$V$258,0),2)+IF$9,255),Capacity!$S$3:$S$258,0),2)))</f>
        <v/>
      </c>
      <c r="IG100" t="str">
        <f>IF(IG99="","",IF($FI99="Y",0,INDEX(Capacity!$S$3:$T$258,MATCH(MOD(INDEX(Capacity!$V$3:$W$258,MATCH(INDEX($J99:$FE99,1,$FJ99),Capacity!$V$3:$V$258,0),2)+IG$9,255),Capacity!$S$3:$S$258,0),2)))</f>
        <v/>
      </c>
      <c r="IH100" t="str">
        <f>IF(IH99="","",IF($FI99="Y",0,INDEX(Capacity!$S$3:$T$258,MATCH(MOD(INDEX(Capacity!$V$3:$W$258,MATCH(INDEX($J99:$FE99,1,$FJ99),Capacity!$V$3:$V$258,0),2)+IH$9,255),Capacity!$S$3:$S$258,0),2)))</f>
        <v/>
      </c>
      <c r="II100" t="str">
        <f>IF(II99="","",IF($FI99="Y",0,INDEX(Capacity!$S$3:$T$258,MATCH(MOD(INDEX(Capacity!$V$3:$W$258,MATCH(INDEX($J99:$FE99,1,$FJ99),Capacity!$V$3:$V$258,0),2)+II$9,255),Capacity!$S$3:$S$258,0),2)))</f>
        <v/>
      </c>
      <c r="IJ100" t="str">
        <f>IF(IJ99="","",IF($FI99="Y",0,INDEX(Capacity!$S$3:$T$258,MATCH(MOD(INDEX(Capacity!$V$3:$W$258,MATCH(INDEX($J99:$FE99,1,$FJ99),Capacity!$V$3:$V$258,0),2)+IJ$9,255),Capacity!$S$3:$S$258,0),2)))</f>
        <v/>
      </c>
      <c r="IK100" t="str">
        <f>IF(IK99="","",IF($FI99="Y",0,INDEX(Capacity!$S$3:$T$258,MATCH(MOD(INDEX(Capacity!$V$3:$W$258,MATCH(INDEX($J99:$FE99,1,$FJ99),Capacity!$V$3:$V$258,0),2)+IK$9,255),Capacity!$S$3:$S$258,0),2)))</f>
        <v/>
      </c>
      <c r="IL100" t="str">
        <f>IF(IL99="","",IF($FI99="Y",0,INDEX(Capacity!$S$3:$T$258,MATCH(MOD(INDEX(Capacity!$V$3:$W$258,MATCH(INDEX($J99:$FE99,1,$FJ99),Capacity!$V$3:$V$258,0),2)+IL$9,255),Capacity!$S$3:$S$258,0),2)))</f>
        <v/>
      </c>
      <c r="IM100" t="str">
        <f>IF(IM99="","",IF($FI99="Y",0,INDEX(Capacity!$S$3:$T$258,MATCH(MOD(INDEX(Capacity!$V$3:$W$258,MATCH(INDEX($J99:$FE99,1,$FJ99),Capacity!$V$3:$V$258,0),2)+IM$9,255),Capacity!$S$3:$S$258,0),2)))</f>
        <v/>
      </c>
      <c r="IN100" t="str">
        <f>IF(IN99="","",IF($FI99="Y",0,INDEX(Capacity!$S$3:$T$258,MATCH(MOD(INDEX(Capacity!$V$3:$W$258,MATCH(INDEX($J99:$FE99,1,$FJ99),Capacity!$V$3:$V$258,0),2)+IN$9,255),Capacity!$S$3:$S$258,0),2)))</f>
        <v/>
      </c>
      <c r="IO100" t="str">
        <f>IF(IO99="","",IF($FI99="Y",0,INDEX(Capacity!$S$3:$T$258,MATCH(MOD(INDEX(Capacity!$V$3:$W$258,MATCH(INDEX($J99:$FE99,1,$FJ99),Capacity!$V$3:$V$258,0),2)+IO$9,255),Capacity!$S$3:$S$258,0),2)))</f>
        <v/>
      </c>
      <c r="IP100" t="str">
        <f>IF(IP99="","",IF($FI99="Y",0,INDEX(Capacity!$S$3:$T$258,MATCH(MOD(INDEX(Capacity!$V$3:$W$258,MATCH(INDEX($J99:$FE99,1,$FJ99),Capacity!$V$3:$V$258,0),2)+IP$9,255),Capacity!$S$3:$S$258,0),2)))</f>
        <v/>
      </c>
      <c r="IQ100" t="str">
        <f>IF(IQ99="","",IF($FI99="Y",0,INDEX(Capacity!$S$3:$T$258,MATCH(MOD(INDEX(Capacity!$V$3:$W$258,MATCH(INDEX($J99:$FE99,1,$FJ99),Capacity!$V$3:$V$258,0),2)+IQ$9,255),Capacity!$S$3:$S$258,0),2)))</f>
        <v/>
      </c>
      <c r="IR100" t="str">
        <f>IF(IR99="","",IF($FI99="Y",0,INDEX(Capacity!$S$3:$T$258,MATCH(MOD(INDEX(Capacity!$V$3:$W$258,MATCH(INDEX($J99:$FE99,1,$FJ99),Capacity!$V$3:$V$258,0),2)+IR$9,255),Capacity!$S$3:$S$258,0),2)))</f>
        <v/>
      </c>
      <c r="IS100" t="str">
        <f>IF(IS99="","",IF($FI99="Y",0,INDEX(Capacity!$S$3:$T$258,MATCH(MOD(INDEX(Capacity!$V$3:$W$258,MATCH(INDEX($J99:$FE99,1,$FJ99),Capacity!$V$3:$V$258,0),2)+IS$9,255),Capacity!$S$3:$S$258,0),2)))</f>
        <v/>
      </c>
      <c r="IT100" t="str">
        <f>IF(IT99="","",IF($FI99="Y",0,INDEX(Capacity!$S$3:$T$258,MATCH(MOD(INDEX(Capacity!$V$3:$W$258,MATCH(INDEX($J99:$FE99,1,$FJ99),Capacity!$V$3:$V$258,0),2)+IT$9,255),Capacity!$S$3:$S$258,0),2)))</f>
        <v/>
      </c>
      <c r="IU100" t="str">
        <f>IF(IU99="","",IF($FI99="Y",0,INDEX(Capacity!$S$3:$T$258,MATCH(MOD(INDEX(Capacity!$V$3:$W$258,MATCH(INDEX($J99:$FE99,1,$FJ99),Capacity!$V$3:$V$258,0),2)+IU$9,255),Capacity!$S$3:$S$258,0),2)))</f>
        <v/>
      </c>
      <c r="IV100" t="str">
        <f>IF(IV99="","",IF($FI99="Y",0,INDEX(Capacity!$S$3:$T$258,MATCH(MOD(INDEX(Capacity!$V$3:$W$258,MATCH(INDEX($J99:$FE99,1,$FJ99),Capacity!$V$3:$V$258,0),2)+IV$9,255),Capacity!$S$3:$S$258,0),2)))</f>
        <v/>
      </c>
      <c r="IW100" t="str">
        <f>IF(IW99="","",IF($FI99="Y",0,INDEX(Capacity!$S$3:$T$258,MATCH(MOD(INDEX(Capacity!$V$3:$W$258,MATCH(INDEX($J99:$FE99,1,$FJ99),Capacity!$V$3:$V$258,0),2)+IW$9,255),Capacity!$S$3:$S$258,0),2)))</f>
        <v/>
      </c>
      <c r="IX100" t="str">
        <f>IF(IX99="","",IF($FI99="Y",0,INDEX(Capacity!$S$3:$T$258,MATCH(MOD(INDEX(Capacity!$V$3:$W$258,MATCH(INDEX($J99:$FE99,1,$FJ99),Capacity!$V$3:$V$258,0),2)+IX$9,255),Capacity!$S$3:$S$258,0),2)))</f>
        <v/>
      </c>
      <c r="IY100" t="str">
        <f>IF(IY99="","",IF($FI99="Y",0,INDEX(Capacity!$S$3:$T$258,MATCH(MOD(INDEX(Capacity!$V$3:$W$258,MATCH(INDEX($J99:$FE99,1,$FJ99),Capacity!$V$3:$V$258,0),2)+IY$9,255),Capacity!$S$3:$S$258,0),2)))</f>
        <v/>
      </c>
      <c r="IZ100" t="str">
        <f>IF(IZ99="","",IF($FI99="Y",0,INDEX(Capacity!$S$3:$T$258,MATCH(MOD(INDEX(Capacity!$V$3:$W$258,MATCH(INDEX($J99:$FE99,1,$FJ99),Capacity!$V$3:$V$258,0),2)+IZ$9,255),Capacity!$S$3:$S$258,0),2)))</f>
        <v/>
      </c>
      <c r="JA100" t="str">
        <f>IF(JA99="","",IF($FI99="Y",0,INDEX(Capacity!$S$3:$T$258,MATCH(MOD(INDEX(Capacity!$V$3:$W$258,MATCH(INDEX($J99:$FE99,1,$FJ99),Capacity!$V$3:$V$258,0),2)+JA$9,255),Capacity!$S$3:$S$258,0),2)))</f>
        <v/>
      </c>
      <c r="JB100" t="str">
        <f>IF(JB99="","",IF($FI99="Y",0,INDEX(Capacity!$S$3:$T$258,MATCH(MOD(INDEX(Capacity!$V$3:$W$258,MATCH(INDEX($J99:$FE99,1,$FJ99),Capacity!$V$3:$V$258,0),2)+JB$9,255),Capacity!$S$3:$S$258,0),2)))</f>
        <v/>
      </c>
      <c r="JC100" t="str">
        <f>IF(JC99="","",IF($FI99="Y",0,INDEX(Capacity!$S$3:$T$258,MATCH(MOD(INDEX(Capacity!$V$3:$W$258,MATCH(INDEX($J99:$FE99,1,$FJ99),Capacity!$V$3:$V$258,0),2)+JC$9,255),Capacity!$S$3:$S$258,0),2)))</f>
        <v/>
      </c>
      <c r="JD100" t="str">
        <f>IF(JD99="","",IF($FI99="Y",0,INDEX(Capacity!$S$3:$T$258,MATCH(MOD(INDEX(Capacity!$V$3:$W$258,MATCH(INDEX($J99:$FE99,1,$FJ99),Capacity!$V$3:$V$258,0),2)+JD$9,255),Capacity!$S$3:$S$258,0),2)))</f>
        <v/>
      </c>
      <c r="JE100" t="str">
        <f>IF(JE99="","",IF($FI99="Y",0,INDEX(Capacity!$S$3:$T$258,MATCH(MOD(INDEX(Capacity!$V$3:$W$258,MATCH(INDEX($J99:$FE99,1,$FJ99),Capacity!$V$3:$V$258,0),2)+JE$9,255),Capacity!$S$3:$S$258,0),2)))</f>
        <v/>
      </c>
      <c r="JF100" t="str">
        <f>IF(JF99="","",IF($FI99="Y",0,INDEX(Capacity!$S$3:$T$258,MATCH(MOD(INDEX(Capacity!$V$3:$W$258,MATCH(INDEX($J99:$FE99,1,$FJ99),Capacity!$V$3:$V$258,0),2)+JF$9,255),Capacity!$S$3:$S$258,0),2)))</f>
        <v/>
      </c>
      <c r="JG100" t="str">
        <f>IF(JG99="","",IF($FI99="Y",0,INDEX(Capacity!$S$3:$T$258,MATCH(MOD(INDEX(Capacity!$V$3:$W$258,MATCH(INDEX($J99:$FE99,1,$FJ99),Capacity!$V$3:$V$258,0),2)+JG$9,255),Capacity!$S$3:$S$258,0),2)))</f>
        <v/>
      </c>
      <c r="JH100" t="str">
        <f>IF(JH99="","",IF($FI99="Y",0,INDEX(Capacity!$S$3:$T$258,MATCH(MOD(INDEX(Capacity!$V$3:$W$258,MATCH(INDEX($J99:$FE99,1,$FJ99),Capacity!$V$3:$V$258,0),2)+JH$9,255),Capacity!$S$3:$S$258,0),2)))</f>
        <v/>
      </c>
      <c r="JI100" t="str">
        <f>IF(JI99="","",IF($FI99="Y",0,INDEX(Capacity!$S$3:$T$258,MATCH(MOD(INDEX(Capacity!$V$3:$W$258,MATCH(INDEX($J99:$FE99,1,$FJ99),Capacity!$V$3:$V$258,0),2)+JI$9,255),Capacity!$S$3:$S$258,0),2)))</f>
        <v/>
      </c>
      <c r="JJ100" t="str">
        <f>IF(JJ99="","",IF($FI99="Y",0,INDEX(Capacity!$S$3:$T$258,MATCH(MOD(INDEX(Capacity!$V$3:$W$258,MATCH(INDEX($J99:$FE99,1,$FJ99),Capacity!$V$3:$V$258,0),2)+JJ$9,255),Capacity!$S$3:$S$258,0),2)))</f>
        <v/>
      </c>
      <c r="JK100" t="str">
        <f>IF(JK99="","",IF($FI99="Y",0,INDEX(Capacity!$S$3:$T$258,MATCH(MOD(INDEX(Capacity!$V$3:$W$258,MATCH(INDEX($J99:$FE99,1,$FJ99),Capacity!$V$3:$V$258,0),2)+JK$9,255),Capacity!$S$3:$S$258,0),2)))</f>
        <v/>
      </c>
      <c r="JL100" t="str">
        <f>IF(JL99="","",IF($FI99="Y",0,INDEX(Capacity!$S$3:$T$258,MATCH(MOD(INDEX(Capacity!$V$3:$W$258,MATCH(INDEX($J99:$FE99,1,$FJ99),Capacity!$V$3:$V$258,0),2)+JL$9,255),Capacity!$S$3:$S$258,0),2)))</f>
        <v/>
      </c>
      <c r="JM100" t="str">
        <f>IF(JM99="","",IF($FI99="Y",0,INDEX(Capacity!$S$3:$T$258,MATCH(MOD(INDEX(Capacity!$V$3:$W$258,MATCH(INDEX($J99:$FE99,1,$FJ99),Capacity!$V$3:$V$258,0),2)+JM$9,255),Capacity!$S$3:$S$258,0),2)))</f>
        <v/>
      </c>
      <c r="JN100" t="str">
        <f>IF(JN99="","",IF($FI99="Y",0,INDEX(Capacity!$S$3:$T$258,MATCH(MOD(INDEX(Capacity!$V$3:$W$258,MATCH(INDEX($J99:$FE99,1,$FJ99),Capacity!$V$3:$V$258,0),2)+JN$9,255),Capacity!$S$3:$S$258,0),2)))</f>
        <v/>
      </c>
      <c r="JO100" t="str">
        <f>IF(JO99="","",IF($FI99="Y",0,INDEX(Capacity!$S$3:$T$258,MATCH(MOD(INDEX(Capacity!$V$3:$W$258,MATCH(INDEX($J99:$FE99,1,$FJ99),Capacity!$V$3:$V$258,0),2)+JO$9,255),Capacity!$S$3:$S$258,0),2)))</f>
        <v/>
      </c>
      <c r="JP100" t="str">
        <f>IF(JP99="","",IF($FI99="Y",0,INDEX(Capacity!$S$3:$T$258,MATCH(MOD(INDEX(Capacity!$V$3:$W$258,MATCH(INDEX($J99:$FE99,1,$FJ99),Capacity!$V$3:$V$258,0),2)+JP$9,255),Capacity!$S$3:$S$258,0),2)))</f>
        <v/>
      </c>
      <c r="JQ100" t="str">
        <f>IF(JQ99="","",IF($FI99="Y",0,INDEX(Capacity!$S$3:$T$258,MATCH(MOD(INDEX(Capacity!$V$3:$W$258,MATCH(INDEX($J99:$FE99,1,$FJ99),Capacity!$V$3:$V$258,0),2)+JQ$9,255),Capacity!$S$3:$S$258,0),2)))</f>
        <v/>
      </c>
      <c r="JR100" t="str">
        <f>IF(JR99="","",IF($FI99="Y",0,INDEX(Capacity!$S$3:$T$258,MATCH(MOD(INDEX(Capacity!$V$3:$W$258,MATCH(INDEX($J99:$FE99,1,$FJ99),Capacity!$V$3:$V$258,0),2)+JR$9,255),Capacity!$S$3:$S$258,0),2)))</f>
        <v/>
      </c>
      <c r="JS100" t="str">
        <f>IF(JS99="","",IF($FI99="Y",0,INDEX(Capacity!$S$3:$T$258,MATCH(MOD(INDEX(Capacity!$V$3:$W$258,MATCH(INDEX($J99:$FE99,1,$FJ99),Capacity!$V$3:$V$258,0),2)+JS$9,255),Capacity!$S$3:$S$258,0),2)))</f>
        <v/>
      </c>
      <c r="JT100" t="str">
        <f>IF(JT99="","",IF($FI99="Y",0,INDEX(Capacity!$S$3:$T$258,MATCH(MOD(INDEX(Capacity!$V$3:$W$258,MATCH(INDEX($J99:$FE99,1,$FJ99),Capacity!$V$3:$V$258,0),2)+JT$9,255),Capacity!$S$3:$S$258,0),2)))</f>
        <v/>
      </c>
      <c r="JU100" t="str">
        <f>IF(JU99="","",IF($FI99="Y",0,INDEX(Capacity!$S$3:$T$258,MATCH(MOD(INDEX(Capacity!$V$3:$W$258,MATCH(INDEX($J99:$FE99,1,$FJ99),Capacity!$V$3:$V$258,0),2)+JU$9,255),Capacity!$S$3:$S$258,0),2)))</f>
        <v/>
      </c>
      <c r="JV100" t="str">
        <f>IF(JV99="","",IF($FI99="Y",0,INDEX(Capacity!$S$3:$T$258,MATCH(MOD(INDEX(Capacity!$V$3:$W$258,MATCH(INDEX($J99:$FE99,1,$FJ99),Capacity!$V$3:$V$258,0),2)+JV$9,255),Capacity!$S$3:$S$258,0),2)))</f>
        <v/>
      </c>
      <c r="JW100" t="str">
        <f>IF(JW99="","",IF($FI99="Y",0,INDEX(Capacity!$S$3:$T$258,MATCH(MOD(INDEX(Capacity!$V$3:$W$258,MATCH(INDEX($J99:$FE99,1,$FJ99),Capacity!$V$3:$V$258,0),2)+JW$9,255),Capacity!$S$3:$S$258,0),2)))</f>
        <v/>
      </c>
      <c r="JX100" t="str">
        <f>IF(JX99="","",IF($FI99="Y",0,INDEX(Capacity!$S$3:$T$258,MATCH(MOD(INDEX(Capacity!$V$3:$W$258,MATCH(INDEX($J99:$FE99,1,$FJ99),Capacity!$V$3:$V$258,0),2)+JX$9,255),Capacity!$S$3:$S$258,0),2)))</f>
        <v/>
      </c>
      <c r="JY100" t="str">
        <f>IF(JY99="","",IF($FI99="Y",0,INDEX(Capacity!$S$3:$T$258,MATCH(MOD(INDEX(Capacity!$V$3:$W$258,MATCH(INDEX($J99:$FE99,1,$FJ99),Capacity!$V$3:$V$258,0),2)+JY$9,255),Capacity!$S$3:$S$258,0),2)))</f>
        <v/>
      </c>
      <c r="JZ100" t="str">
        <f>IF(JZ99="","",IF($FI99="Y",0,INDEX(Capacity!$S$3:$T$258,MATCH(MOD(INDEX(Capacity!$V$3:$W$258,MATCH(INDEX($J99:$FE99,1,$FJ99),Capacity!$V$3:$V$258,0),2)+JZ$9,255),Capacity!$S$3:$S$258,0),2)))</f>
        <v/>
      </c>
      <c r="KA100" t="str">
        <f>IF(KA99="","",IF($FI99="Y",0,INDEX(Capacity!$S$3:$T$258,MATCH(MOD(INDEX(Capacity!$V$3:$W$258,MATCH(INDEX($J99:$FE99,1,$FJ99),Capacity!$V$3:$V$258,0),2)+KA$9,255),Capacity!$S$3:$S$258,0),2)))</f>
        <v/>
      </c>
      <c r="KB100" t="str">
        <f>IF(KB99="","",IF($FI99="Y",0,INDEX(Capacity!$S$3:$T$258,MATCH(MOD(INDEX(Capacity!$V$3:$W$258,MATCH(INDEX($J99:$FE99,1,$FJ99),Capacity!$V$3:$V$258,0),2)+KB$9,255),Capacity!$S$3:$S$258,0),2)))</f>
        <v/>
      </c>
      <c r="KC100" t="str">
        <f>IF(KC99="","",IF($FI99="Y",0,INDEX(Capacity!$S$3:$T$258,MATCH(MOD(INDEX(Capacity!$V$3:$W$258,MATCH(INDEX($J99:$FE99,1,$FJ99),Capacity!$V$3:$V$258,0),2)+KC$9,255),Capacity!$S$3:$S$258,0),2)))</f>
        <v/>
      </c>
      <c r="KD100" t="str">
        <f>IF(KD99="","",IF($FI99="Y",0,INDEX(Capacity!$S$3:$T$258,MATCH(MOD(INDEX(Capacity!$V$3:$W$258,MATCH(INDEX($J99:$FE99,1,$FJ99),Capacity!$V$3:$V$258,0),2)+KD$9,255),Capacity!$S$3:$S$258,0),2)))</f>
        <v/>
      </c>
      <c r="KE100" t="str">
        <f>IF(KE99="","",IF($FI99="Y",0,INDEX(Capacity!$S$3:$T$258,MATCH(MOD(INDEX(Capacity!$V$3:$W$258,MATCH(INDEX($J99:$FE99,1,$FJ99),Capacity!$V$3:$V$258,0),2)+KE$9,255),Capacity!$S$3:$S$258,0),2)))</f>
        <v/>
      </c>
      <c r="KF100" t="str">
        <f>IF(KF99="","",IF($FI99="Y",0,INDEX(Capacity!$S$3:$T$258,MATCH(MOD(INDEX(Capacity!$V$3:$W$258,MATCH(INDEX($J99:$FE99,1,$FJ99),Capacity!$V$3:$V$258,0),2)+KF$9,255),Capacity!$S$3:$S$258,0),2)))</f>
        <v/>
      </c>
      <c r="KG100" t="str">
        <f>IF(KG99="","",IF($FI99="Y",0,INDEX(Capacity!$S$3:$T$258,MATCH(MOD(INDEX(Capacity!$V$3:$W$258,MATCH(INDEX($J99:$FE99,1,$FJ99),Capacity!$V$3:$V$258,0),2)+KG$9,255),Capacity!$S$3:$S$258,0),2)))</f>
        <v/>
      </c>
      <c r="KH100" t="str">
        <f>IF(KH99="","",IF($FI99="Y",0,INDEX(Capacity!$S$3:$T$258,MATCH(MOD(INDEX(Capacity!$V$3:$W$258,MATCH(INDEX($J99:$FE99,1,$FJ99),Capacity!$V$3:$V$258,0),2)+KH$9,255),Capacity!$S$3:$S$258,0),2)))</f>
        <v/>
      </c>
      <c r="KI100" t="str">
        <f>IF(KI99="","",IF($FI99="Y",0,INDEX(Capacity!$S$3:$T$258,MATCH(MOD(INDEX(Capacity!$V$3:$W$258,MATCH(INDEX($J99:$FE99,1,$FJ99),Capacity!$V$3:$V$258,0),2)+KI$9,255),Capacity!$S$3:$S$258,0),2)))</f>
        <v/>
      </c>
      <c r="KJ100" t="str">
        <f>IF(KJ99="","",IF($FI99="Y",0,INDEX(Capacity!$S$3:$T$258,MATCH(MOD(INDEX(Capacity!$V$3:$W$258,MATCH(INDEX($J99:$FE99,1,$FJ99),Capacity!$V$3:$V$258,0),2)+KJ$9,255),Capacity!$S$3:$S$258,0),2)))</f>
        <v/>
      </c>
      <c r="KK100" t="str">
        <f>IF(KK99="","",IF($FI99="Y",0,INDEX(Capacity!$S$3:$T$258,MATCH(MOD(INDEX(Capacity!$V$3:$W$258,MATCH(INDEX($J99:$FE99,1,$FJ99),Capacity!$V$3:$V$258,0),2)+KK$9,255),Capacity!$S$3:$S$258,0),2)))</f>
        <v/>
      </c>
      <c r="KL100" t="str">
        <f>IF(KL99="","",IF($FI99="Y",0,INDEX(Capacity!$S$3:$T$258,MATCH(MOD(INDEX(Capacity!$V$3:$W$258,MATCH(INDEX($J99:$FE99,1,$FJ99),Capacity!$V$3:$V$258,0),2)+KL$9,255),Capacity!$S$3:$S$258,0),2)))</f>
        <v/>
      </c>
      <c r="KM100" t="str">
        <f>IF(KM99="","",IF($FI99="Y",0,INDEX(Capacity!$S$3:$T$258,MATCH(MOD(INDEX(Capacity!$V$3:$W$258,MATCH(INDEX($J99:$FE99,1,$FJ99),Capacity!$V$3:$V$258,0),2)+KM$9,255),Capacity!$S$3:$S$258,0),2)))</f>
        <v/>
      </c>
      <c r="KN100" t="str">
        <f>IF(KN99="","",IF($FI99="Y",0,INDEX(Capacity!$S$3:$T$258,MATCH(MOD(INDEX(Capacity!$V$3:$W$258,MATCH(INDEX($J99:$FE99,1,$FJ99),Capacity!$V$3:$V$258,0),2)+KN$9,255),Capacity!$S$3:$S$258,0),2)))</f>
        <v/>
      </c>
      <c r="KO100" t="str">
        <f>IF(KO99="","",IF($FI99="Y",0,INDEX(Capacity!$S$3:$T$258,MATCH(MOD(INDEX(Capacity!$V$3:$W$258,MATCH(INDEX($J99:$FE99,1,$FJ99),Capacity!$V$3:$V$258,0),2)+KO$9,255),Capacity!$S$3:$S$258,0),2)))</f>
        <v/>
      </c>
      <c r="KP100" t="str">
        <f>IF(KP99="","",IF($FI99="Y",0,INDEX(Capacity!$S$3:$T$258,MATCH(MOD(INDEX(Capacity!$V$3:$W$258,MATCH(INDEX($J99:$FE99,1,$FJ99),Capacity!$V$3:$V$258,0),2)+KP$9,255),Capacity!$S$3:$S$258,0),2)))</f>
        <v/>
      </c>
      <c r="KQ100" t="str">
        <f>IF(KQ99="","",IF($FI99="Y",0,INDEX(Capacity!$S$3:$T$258,MATCH(MOD(INDEX(Capacity!$V$3:$W$258,MATCH(INDEX($J99:$FE99,1,$FJ99),Capacity!$V$3:$V$258,0),2)+KQ$9,255),Capacity!$S$3:$S$258,0),2)))</f>
        <v/>
      </c>
      <c r="KR100" t="str">
        <f>IF(KR99="","",IF($FI99="Y",0,INDEX(Capacity!$S$3:$T$258,MATCH(MOD(INDEX(Capacity!$V$3:$W$258,MATCH(INDEX($J99:$FE99,1,$FJ99),Capacity!$V$3:$V$258,0),2)+KR$9,255),Capacity!$S$3:$S$258,0),2)))</f>
        <v/>
      </c>
      <c r="KS100" t="str">
        <f>IF(KS99="","",IF($FI99="Y",0,INDEX(Capacity!$S$3:$T$258,MATCH(MOD(INDEX(Capacity!$V$3:$W$258,MATCH(INDEX($J99:$FE99,1,$FJ99),Capacity!$V$3:$V$258,0),2)+KS$9,255),Capacity!$S$3:$S$258,0),2)))</f>
        <v/>
      </c>
      <c r="KT100" t="str">
        <f>IF(KT99="","",IF($FI99="Y",0,INDEX(Capacity!$S$3:$T$258,MATCH(MOD(INDEX(Capacity!$V$3:$W$258,MATCH(INDEX($J99:$FE99,1,$FJ99),Capacity!$V$3:$V$258,0),2)+KT$9,255),Capacity!$S$3:$S$258,0),2)))</f>
        <v/>
      </c>
      <c r="KU100" t="str">
        <f>IF(KU99="","",IF($FI99="Y",0,INDEX(Capacity!$S$3:$T$258,MATCH(MOD(INDEX(Capacity!$V$3:$W$258,MATCH(INDEX($J99:$FE99,1,$FJ99),Capacity!$V$3:$V$258,0),2)+KU$9,255),Capacity!$S$3:$S$258,0),2)))</f>
        <v/>
      </c>
      <c r="KV100" t="str">
        <f>IF(KV99="","",IF($FI99="Y",0,INDEX(Capacity!$S$3:$T$258,MATCH(MOD(INDEX(Capacity!$V$3:$W$258,MATCH(INDEX($J99:$FE99,1,$FJ99),Capacity!$V$3:$V$258,0),2)+KV$9,255),Capacity!$S$3:$S$258,0),2)))</f>
        <v/>
      </c>
      <c r="KW100" t="str">
        <f>IF(KW99="","",IF($FI99="Y",0,INDEX(Capacity!$S$3:$T$258,MATCH(MOD(INDEX(Capacity!$V$3:$W$258,MATCH(INDEX($J99:$FE99,1,$FJ99),Capacity!$V$3:$V$258,0),2)+KW$9,255),Capacity!$S$3:$S$258,0),2)))</f>
        <v/>
      </c>
      <c r="KX100" t="str">
        <f>IF(KX99="","",IF($FI99="Y",0,INDEX(Capacity!$S$3:$T$258,MATCH(MOD(INDEX(Capacity!$V$3:$W$258,MATCH(INDEX($J99:$FE99,1,$FJ99),Capacity!$V$3:$V$258,0),2)+KX$9,255),Capacity!$S$3:$S$258,0),2)))</f>
        <v/>
      </c>
      <c r="KY100" t="str">
        <f>IF(KY99="","",IF($FI99="Y",0,INDEX(Capacity!$S$3:$T$258,MATCH(MOD(INDEX(Capacity!$V$3:$W$258,MATCH(INDEX($J99:$FE99,1,$FJ99),Capacity!$V$3:$V$258,0),2)+KY$9,255),Capacity!$S$3:$S$258,0),2)))</f>
        <v/>
      </c>
      <c r="KZ100" t="str">
        <f>IF(KZ99="","",IF($FI99="Y",0,INDEX(Capacity!$S$3:$T$258,MATCH(MOD(INDEX(Capacity!$V$3:$W$258,MATCH(INDEX($J99:$FE99,1,$FJ99),Capacity!$V$3:$V$258,0),2)+KZ$9,255),Capacity!$S$3:$S$258,0),2)))</f>
        <v/>
      </c>
      <c r="LA100" t="str">
        <f>IF(LA99="","",IF($FI99="Y",0,INDEX(Capacity!$S$3:$T$258,MATCH(MOD(INDEX(Capacity!$V$3:$W$258,MATCH(INDEX($J99:$FE99,1,$FJ99),Capacity!$V$3:$V$258,0),2)+LA$9,255),Capacity!$S$3:$S$258,0),2)))</f>
        <v/>
      </c>
      <c r="LB100" t="str">
        <f>IF(LB99="","",IF($FI99="Y",0,INDEX(Capacity!$S$3:$T$258,MATCH(MOD(INDEX(Capacity!$V$3:$W$258,MATCH(INDEX($J99:$FE99,1,$FJ99),Capacity!$V$3:$V$258,0),2)+LB$9,255),Capacity!$S$3:$S$258,0),2)))</f>
        <v/>
      </c>
      <c r="LC100" t="str">
        <f>IF(LC99="","",IF($FI99="Y",0,INDEX(Capacity!$S$3:$T$258,MATCH(MOD(INDEX(Capacity!$V$3:$W$258,MATCH(INDEX($J99:$FE99,1,$FJ99),Capacity!$V$3:$V$258,0),2)+LC$9,255),Capacity!$S$3:$S$258,0),2)))</f>
        <v/>
      </c>
      <c r="LD100" t="str">
        <f>IF(LD99="","",IF($FI99="Y",0,INDEX(Capacity!$S$3:$T$258,MATCH(MOD(INDEX(Capacity!$V$3:$W$258,MATCH(INDEX($J99:$FE99,1,$FJ99),Capacity!$V$3:$V$258,0),2)+LD$9,255),Capacity!$S$3:$S$258,0),2)))</f>
        <v/>
      </c>
      <c r="LE100" t="str">
        <f>IF(LE99="","",IF($FI99="Y",0,INDEX(Capacity!$S$3:$T$258,MATCH(MOD(INDEX(Capacity!$V$3:$W$258,MATCH(INDEX($J99:$FE99,1,$FJ99),Capacity!$V$3:$V$258,0),2)+LE$9,255),Capacity!$S$3:$S$258,0),2)))</f>
        <v/>
      </c>
      <c r="LF100" t="str">
        <f>IF(LF99="","",IF($FI99="Y",0,INDEX(Capacity!$S$3:$T$258,MATCH(MOD(INDEX(Capacity!$V$3:$W$258,MATCH(INDEX($J99:$FE99,1,$FJ99),Capacity!$V$3:$V$258,0),2)+LF$9,255),Capacity!$S$3:$S$258,0),2)))</f>
        <v/>
      </c>
      <c r="LG100" t="str">
        <f>IF(LG99="","",IF($FI99="Y",0,INDEX(Capacity!$S$3:$T$258,MATCH(MOD(INDEX(Capacity!$V$3:$W$258,MATCH(INDEX($J99:$FE99,1,$FJ99),Capacity!$V$3:$V$258,0),2)+LG$9,255),Capacity!$S$3:$S$258,0),2)))</f>
        <v/>
      </c>
      <c r="LH100" t="str">
        <f>IF(LH99="","",IF($FI99="Y",0,INDEX(Capacity!$S$3:$T$258,MATCH(MOD(INDEX(Capacity!$V$3:$W$258,MATCH(INDEX($J99:$FE99,1,$FJ99),Capacity!$V$3:$V$258,0),2)+LH$9,255),Capacity!$S$3:$S$258,0),2)))</f>
        <v/>
      </c>
    </row>
    <row r="101" spans="9:320" x14ac:dyDescent="0.25">
      <c r="I101" s="7">
        <f t="shared" si="79"/>
        <v>92</v>
      </c>
      <c r="J101" t="str">
        <f t="shared" si="97"/>
        <v/>
      </c>
      <c r="K101" t="str">
        <f t="shared" si="97"/>
        <v/>
      </c>
      <c r="L101" t="str">
        <f t="shared" si="97"/>
        <v/>
      </c>
      <c r="M101" t="str">
        <f t="shared" si="97"/>
        <v/>
      </c>
      <c r="N101" t="str">
        <f t="shared" si="97"/>
        <v/>
      </c>
      <c r="O101" t="str">
        <f t="shared" si="97"/>
        <v/>
      </c>
      <c r="P101" t="str">
        <f t="shared" si="97"/>
        <v/>
      </c>
      <c r="Q101" t="str">
        <f t="shared" si="97"/>
        <v/>
      </c>
      <c r="R101" t="str">
        <f t="shared" si="97"/>
        <v/>
      </c>
      <c r="S101" t="str">
        <f t="shared" si="97"/>
        <v/>
      </c>
      <c r="T101" t="str">
        <f t="shared" si="97"/>
        <v/>
      </c>
      <c r="U101" t="str">
        <f t="shared" si="97"/>
        <v/>
      </c>
      <c r="V101" t="str">
        <f t="shared" si="97"/>
        <v/>
      </c>
      <c r="W101" t="str">
        <f t="shared" si="97"/>
        <v/>
      </c>
      <c r="X101" t="str">
        <f t="shared" si="97"/>
        <v/>
      </c>
      <c r="Y101" t="str">
        <f t="shared" si="97"/>
        <v/>
      </c>
      <c r="Z101" t="str">
        <f t="shared" si="96"/>
        <v/>
      </c>
      <c r="AA101" t="str">
        <f t="shared" si="96"/>
        <v/>
      </c>
      <c r="AB101" t="str">
        <f t="shared" si="96"/>
        <v/>
      </c>
      <c r="AC101" t="str">
        <f t="shared" si="96"/>
        <v/>
      </c>
      <c r="AD101" t="str">
        <f t="shared" si="96"/>
        <v/>
      </c>
      <c r="AE101" t="str">
        <f t="shared" si="96"/>
        <v/>
      </c>
      <c r="AF101" t="str">
        <f t="shared" si="96"/>
        <v/>
      </c>
      <c r="AG101" t="str">
        <f t="shared" si="96"/>
        <v/>
      </c>
      <c r="AH101" t="str">
        <f t="shared" si="96"/>
        <v/>
      </c>
      <c r="AI101" t="str">
        <f t="shared" si="96"/>
        <v/>
      </c>
      <c r="AJ101" t="str">
        <f t="shared" si="96"/>
        <v/>
      </c>
      <c r="AK101" t="str">
        <f t="shared" si="96"/>
        <v/>
      </c>
      <c r="AL101" t="str">
        <f t="shared" si="96"/>
        <v/>
      </c>
      <c r="AM101" t="str">
        <f t="shared" si="96"/>
        <v/>
      </c>
      <c r="AN101" t="str">
        <f t="shared" si="96"/>
        <v/>
      </c>
      <c r="AO101" t="str">
        <f t="shared" si="96"/>
        <v/>
      </c>
      <c r="AP101" t="str">
        <f t="shared" si="88"/>
        <v/>
      </c>
      <c r="AQ101" t="str">
        <f t="shared" si="88"/>
        <v/>
      </c>
      <c r="AR101" t="str">
        <f t="shared" si="88"/>
        <v/>
      </c>
      <c r="AS101" t="str">
        <f t="shared" si="88"/>
        <v/>
      </c>
      <c r="AT101" t="str">
        <f t="shared" si="88"/>
        <v/>
      </c>
      <c r="AU101" t="str">
        <f t="shared" si="88"/>
        <v/>
      </c>
      <c r="AV101" t="str">
        <f t="shared" si="88"/>
        <v/>
      </c>
      <c r="AW101" t="str">
        <f t="shared" si="88"/>
        <v/>
      </c>
      <c r="AX101" t="str">
        <f t="shared" si="88"/>
        <v/>
      </c>
      <c r="AY101" t="str">
        <f t="shared" si="88"/>
        <v/>
      </c>
      <c r="AZ101" t="str">
        <f t="shared" si="88"/>
        <v/>
      </c>
      <c r="BA101" t="str">
        <f t="shared" si="88"/>
        <v/>
      </c>
      <c r="BB101" t="str">
        <f t="shared" si="88"/>
        <v/>
      </c>
      <c r="BC101" t="str">
        <f t="shared" si="88"/>
        <v/>
      </c>
      <c r="BD101" t="str">
        <f t="shared" si="88"/>
        <v/>
      </c>
      <c r="BE101" t="str">
        <f t="shared" ref="BE101:BT116" si="99">IFERROR(IF(INDEX($FM$10:$LH$118,$I101,$FK101-BE$8+1)="",_xlfn.BITXOR(BE100,0),_xlfn.BITXOR(BE100,INDEX($FM$10:$LH$118,$I101,$FK101-BE$8+1))),"")</f>
        <v/>
      </c>
      <c r="BF101" t="str">
        <f t="shared" si="92"/>
        <v/>
      </c>
      <c r="BG101" t="str">
        <f t="shared" si="92"/>
        <v/>
      </c>
      <c r="BH101" t="str">
        <f t="shared" si="92"/>
        <v/>
      </c>
      <c r="BI101" t="str">
        <f t="shared" si="92"/>
        <v/>
      </c>
      <c r="BJ101" t="str">
        <f t="shared" si="92"/>
        <v/>
      </c>
      <c r="BK101" t="str">
        <f t="shared" si="92"/>
        <v/>
      </c>
      <c r="BL101" t="str">
        <f t="shared" si="92"/>
        <v/>
      </c>
      <c r="BM101" t="str">
        <f t="shared" si="92"/>
        <v/>
      </c>
      <c r="BN101" t="str">
        <f t="shared" si="92"/>
        <v/>
      </c>
      <c r="BO101" t="str">
        <f t="shared" si="92"/>
        <v/>
      </c>
      <c r="BP101" t="str">
        <f t="shared" si="92"/>
        <v/>
      </c>
      <c r="BQ101" t="str">
        <f t="shared" si="92"/>
        <v/>
      </c>
      <c r="BR101" t="str">
        <f t="shared" si="92"/>
        <v/>
      </c>
      <c r="BS101" t="str">
        <f t="shared" si="92"/>
        <v/>
      </c>
      <c r="BT101" t="str">
        <f t="shared" si="92"/>
        <v/>
      </c>
      <c r="BU101" t="str">
        <f t="shared" si="92"/>
        <v/>
      </c>
      <c r="BV101" t="str">
        <f t="shared" si="90"/>
        <v/>
      </c>
      <c r="BW101" t="str">
        <f t="shared" si="90"/>
        <v/>
      </c>
      <c r="BX101" t="str">
        <f t="shared" si="90"/>
        <v/>
      </c>
      <c r="BY101" t="str">
        <f t="shared" si="90"/>
        <v/>
      </c>
      <c r="BZ101" t="str">
        <f t="shared" si="90"/>
        <v/>
      </c>
      <c r="CA101" t="str">
        <f t="shared" si="90"/>
        <v/>
      </c>
      <c r="CB101" t="str">
        <f t="shared" si="90"/>
        <v/>
      </c>
      <c r="CC101" t="str">
        <f t="shared" si="90"/>
        <v/>
      </c>
      <c r="CD101" t="str">
        <f t="shared" si="90"/>
        <v/>
      </c>
      <c r="CE101" t="str">
        <f t="shared" si="90"/>
        <v/>
      </c>
      <c r="CF101" t="str">
        <f t="shared" si="90"/>
        <v/>
      </c>
      <c r="CG101" t="str">
        <f t="shared" si="90"/>
        <v/>
      </c>
      <c r="CH101" t="str">
        <f t="shared" si="90"/>
        <v/>
      </c>
      <c r="CI101" t="str">
        <f t="shared" si="90"/>
        <v/>
      </c>
      <c r="CJ101" t="str">
        <f t="shared" si="90"/>
        <v/>
      </c>
      <c r="CK101" t="str">
        <f t="shared" si="90"/>
        <v/>
      </c>
      <c r="CL101" t="str">
        <f t="shared" si="94"/>
        <v/>
      </c>
      <c r="CM101" t="str">
        <f t="shared" si="94"/>
        <v/>
      </c>
      <c r="CN101" t="str">
        <f t="shared" si="94"/>
        <v/>
      </c>
      <c r="CO101" t="str">
        <f t="shared" si="94"/>
        <v/>
      </c>
      <c r="CP101" t="str">
        <f t="shared" si="94"/>
        <v/>
      </c>
      <c r="CQ101" t="str">
        <f t="shared" si="94"/>
        <v/>
      </c>
      <c r="CR101" t="str">
        <f t="shared" si="94"/>
        <v/>
      </c>
      <c r="CS101" t="str">
        <f t="shared" si="94"/>
        <v/>
      </c>
      <c r="CT101" t="str">
        <f t="shared" si="94"/>
        <v/>
      </c>
      <c r="CU101" t="str">
        <f t="shared" si="94"/>
        <v/>
      </c>
      <c r="CV101" t="str">
        <f t="shared" si="94"/>
        <v/>
      </c>
      <c r="CW101">
        <f t="shared" si="94"/>
        <v>0</v>
      </c>
      <c r="CX101">
        <f t="shared" si="94"/>
        <v>65</v>
      </c>
      <c r="CY101">
        <f t="shared" si="94"/>
        <v>230</v>
      </c>
      <c r="CZ101">
        <f t="shared" si="94"/>
        <v>250</v>
      </c>
      <c r="DA101">
        <f t="shared" si="93"/>
        <v>45</v>
      </c>
      <c r="DB101">
        <f t="shared" si="93"/>
        <v>71</v>
      </c>
      <c r="DC101">
        <f t="shared" si="93"/>
        <v>184</v>
      </c>
      <c r="DD101">
        <f t="shared" si="93"/>
        <v>202</v>
      </c>
      <c r="DE101">
        <f t="shared" si="93"/>
        <v>240</v>
      </c>
      <c r="DF101">
        <f t="shared" si="93"/>
        <v>237</v>
      </c>
      <c r="DG101">
        <f t="shared" si="93"/>
        <v>68</v>
      </c>
      <c r="DH101">
        <f t="shared" si="93"/>
        <v>0</v>
      </c>
      <c r="DI101">
        <f t="shared" si="93"/>
        <v>0</v>
      </c>
      <c r="DJ101">
        <f t="shared" si="93"/>
        <v>0</v>
      </c>
      <c r="DK101">
        <f t="shared" si="93"/>
        <v>0</v>
      </c>
      <c r="DL101">
        <f t="shared" si="93"/>
        <v>0</v>
      </c>
      <c r="DM101">
        <f t="shared" si="93"/>
        <v>0</v>
      </c>
      <c r="DN101">
        <f t="shared" si="93"/>
        <v>0</v>
      </c>
      <c r="DO101">
        <f t="shared" si="93"/>
        <v>0</v>
      </c>
      <c r="DP101">
        <f t="shared" si="93"/>
        <v>0</v>
      </c>
      <c r="DQ101">
        <f t="shared" si="98"/>
        <v>0</v>
      </c>
      <c r="DR101">
        <f t="shared" si="95"/>
        <v>0</v>
      </c>
      <c r="DS101">
        <f t="shared" si="95"/>
        <v>0</v>
      </c>
      <c r="DT101">
        <f t="shared" si="95"/>
        <v>0</v>
      </c>
      <c r="DU101">
        <f t="shared" si="95"/>
        <v>0</v>
      </c>
      <c r="DV101">
        <f t="shared" si="95"/>
        <v>0</v>
      </c>
      <c r="DW101">
        <f t="shared" si="95"/>
        <v>0</v>
      </c>
      <c r="DX101">
        <f t="shared" si="95"/>
        <v>0</v>
      </c>
      <c r="DY101">
        <f t="shared" si="95"/>
        <v>0</v>
      </c>
      <c r="DZ101">
        <f t="shared" si="95"/>
        <v>0</v>
      </c>
      <c r="EA101">
        <f t="shared" si="95"/>
        <v>0</v>
      </c>
      <c r="EB101">
        <f t="shared" si="95"/>
        <v>0</v>
      </c>
      <c r="EC101">
        <f t="shared" si="95"/>
        <v>0</v>
      </c>
      <c r="ED101">
        <f t="shared" si="95"/>
        <v>0</v>
      </c>
      <c r="EE101">
        <f t="shared" si="95"/>
        <v>0</v>
      </c>
      <c r="EF101">
        <f t="shared" si="95"/>
        <v>0</v>
      </c>
      <c r="EG101">
        <f t="shared" si="91"/>
        <v>0</v>
      </c>
      <c r="EH101">
        <f t="shared" si="91"/>
        <v>0</v>
      </c>
      <c r="EI101">
        <f t="shared" si="91"/>
        <v>0</v>
      </c>
      <c r="EJ101">
        <f t="shared" si="91"/>
        <v>0</v>
      </c>
      <c r="EK101">
        <f t="shared" si="91"/>
        <v>0</v>
      </c>
      <c r="EL101">
        <f t="shared" si="91"/>
        <v>0</v>
      </c>
      <c r="EM101">
        <f t="shared" si="91"/>
        <v>0</v>
      </c>
      <c r="EN101">
        <f t="shared" si="91"/>
        <v>0</v>
      </c>
      <c r="EO101">
        <f t="shared" si="91"/>
        <v>0</v>
      </c>
      <c r="EP101">
        <f t="shared" si="91"/>
        <v>0</v>
      </c>
      <c r="EQ101">
        <f t="shared" si="91"/>
        <v>0</v>
      </c>
      <c r="ER101">
        <f t="shared" si="91"/>
        <v>0</v>
      </c>
      <c r="ES101">
        <f t="shared" si="91"/>
        <v>0</v>
      </c>
      <c r="ET101">
        <f t="shared" si="91"/>
        <v>0</v>
      </c>
      <c r="EU101">
        <f t="shared" si="91"/>
        <v>0</v>
      </c>
      <c r="EV101">
        <f t="shared" si="91"/>
        <v>0</v>
      </c>
      <c r="EW101">
        <f t="shared" si="89"/>
        <v>0</v>
      </c>
      <c r="EX101">
        <f t="shared" si="89"/>
        <v>0</v>
      </c>
      <c r="EY101">
        <f t="shared" si="89"/>
        <v>0</v>
      </c>
      <c r="EZ101">
        <f t="shared" si="89"/>
        <v>0</v>
      </c>
      <c r="FA101">
        <f t="shared" si="89"/>
        <v>0</v>
      </c>
      <c r="FB101">
        <f t="shared" si="89"/>
        <v>0</v>
      </c>
      <c r="FC101">
        <f t="shared" si="89"/>
        <v>0</v>
      </c>
      <c r="FD101">
        <f t="shared" si="89"/>
        <v>0</v>
      </c>
      <c r="FE101">
        <f t="shared" si="89"/>
        <v>0</v>
      </c>
      <c r="FG101" s="48" t="str">
        <f t="shared" si="80"/>
        <v/>
      </c>
      <c r="FI101" s="1" t="str">
        <f t="shared" si="77"/>
        <v/>
      </c>
      <c r="FJ101">
        <f t="shared" si="78"/>
        <v>93</v>
      </c>
      <c r="FK101">
        <f>FM8-FJ100+1</f>
        <v>-48</v>
      </c>
      <c r="FM101">
        <f>IF(FM100="","",IF($FI100="Y",0,INDEX(Capacity!$S$3:$T$258,MATCH(MOD(INDEX(Capacity!$V$3:$W$258,MATCH(INDEX($J100:$FE100,1,$FJ100),Capacity!$V$3:$V$258,0),2)+FM$9,255),Capacity!$S$3:$S$258,0),2)))</f>
        <v>186</v>
      </c>
      <c r="FN101">
        <f>IF(FN100="","",IF($FI100="Y",0,INDEX(Capacity!$S$3:$T$258,MATCH(MOD(INDEX(Capacity!$V$3:$W$258,MATCH(INDEX($J100:$FE100,1,$FJ100),Capacity!$V$3:$V$258,0),2)+FN$9,255),Capacity!$S$3:$S$258,0),2)))</f>
        <v>40</v>
      </c>
      <c r="FO101">
        <f>IF(FO100="","",IF($FI100="Y",0,INDEX(Capacity!$S$3:$T$258,MATCH(MOD(INDEX(Capacity!$V$3:$W$258,MATCH(INDEX($J100:$FE100,1,$FJ100),Capacity!$V$3:$V$258,0),2)+FO$9,255),Capacity!$S$3:$S$258,0),2)))</f>
        <v>151</v>
      </c>
      <c r="FP101">
        <f>IF(FP100="","",IF($FI100="Y",0,INDEX(Capacity!$S$3:$T$258,MATCH(MOD(INDEX(Capacity!$V$3:$W$258,MATCH(INDEX($J100:$FE100,1,$FJ100),Capacity!$V$3:$V$258,0),2)+FP$9,255),Capacity!$S$3:$S$258,0),2)))</f>
        <v>136</v>
      </c>
      <c r="FQ101">
        <f>IF(FQ100="","",IF($FI100="Y",0,INDEX(Capacity!$S$3:$T$258,MATCH(MOD(INDEX(Capacity!$V$3:$W$258,MATCH(INDEX($J100:$FE100,1,$FJ100),Capacity!$V$3:$V$258,0),2)+FQ$9,255),Capacity!$S$3:$S$258,0),2)))</f>
        <v>199</v>
      </c>
      <c r="FR101">
        <f>IF(FR100="","",IF($FI100="Y",0,INDEX(Capacity!$S$3:$T$258,MATCH(MOD(INDEX(Capacity!$V$3:$W$258,MATCH(INDEX($J100:$FE100,1,$FJ100),Capacity!$V$3:$V$258,0),2)+FR$9,255),Capacity!$S$3:$S$258,0),2)))</f>
        <v>255</v>
      </c>
      <c r="FS101">
        <f>IF(FS100="","",IF($FI100="Y",0,INDEX(Capacity!$S$3:$T$258,MATCH(MOD(INDEX(Capacity!$V$3:$W$258,MATCH(INDEX($J100:$FE100,1,$FJ100),Capacity!$V$3:$V$258,0),2)+FS$9,255),Capacity!$S$3:$S$258,0),2)))</f>
        <v>204</v>
      </c>
      <c r="FT101">
        <f>IF(FT100="","",IF($FI100="Y",0,INDEX(Capacity!$S$3:$T$258,MATCH(MOD(INDEX(Capacity!$V$3:$W$258,MATCH(INDEX($J100:$FE100,1,$FJ100),Capacity!$V$3:$V$258,0),2)+FT$9,255),Capacity!$S$3:$S$258,0),2)))</f>
        <v>118</v>
      </c>
      <c r="FU101">
        <f>IF(FU100="","",IF($FI100="Y",0,INDEX(Capacity!$S$3:$T$258,MATCH(MOD(INDEX(Capacity!$V$3:$W$258,MATCH(INDEX($J100:$FE100,1,$FJ100),Capacity!$V$3:$V$258,0),2)+FU$9,255),Capacity!$S$3:$S$258,0),2)))</f>
        <v>170</v>
      </c>
      <c r="FV101">
        <f>IF(FV100="","",IF($FI100="Y",0,INDEX(Capacity!$S$3:$T$258,MATCH(MOD(INDEX(Capacity!$V$3:$W$258,MATCH(INDEX($J100:$FE100,1,$FJ100),Capacity!$V$3:$V$258,0),2)+FV$9,255),Capacity!$S$3:$S$258,0),2)))</f>
        <v>225</v>
      </c>
      <c r="FW101">
        <f>IF(FW100="","",IF($FI100="Y",0,INDEX(Capacity!$S$3:$T$258,MATCH(MOD(INDEX(Capacity!$V$3:$W$258,MATCH(INDEX($J100:$FE100,1,$FJ100),Capacity!$V$3:$V$258,0),2)+FW$9,255),Capacity!$S$3:$S$258,0),2)))</f>
        <v>68</v>
      </c>
      <c r="FX101" t="str">
        <f>IF(FX100="","",IF($FI100="Y",0,INDEX(Capacity!$S$3:$T$258,MATCH(MOD(INDEX(Capacity!$V$3:$W$258,MATCH(INDEX($J100:$FE100,1,$FJ100),Capacity!$V$3:$V$258,0),2)+FX$9,255),Capacity!$S$3:$S$258,0),2)))</f>
        <v/>
      </c>
      <c r="FY101" t="str">
        <f>IF(FY100="","",IF($FI100="Y",0,INDEX(Capacity!$S$3:$T$258,MATCH(MOD(INDEX(Capacity!$V$3:$W$258,MATCH(INDEX($J100:$FE100,1,$FJ100),Capacity!$V$3:$V$258,0),2)+FY$9,255),Capacity!$S$3:$S$258,0),2)))</f>
        <v/>
      </c>
      <c r="FZ101" t="str">
        <f>IF(FZ100="","",IF($FI100="Y",0,INDEX(Capacity!$S$3:$T$258,MATCH(MOD(INDEX(Capacity!$V$3:$W$258,MATCH(INDEX($J100:$FE100,1,$FJ100),Capacity!$V$3:$V$258,0),2)+FZ$9,255),Capacity!$S$3:$S$258,0),2)))</f>
        <v/>
      </c>
      <c r="GA101" t="str">
        <f>IF(GA100="","",IF($FI100="Y",0,INDEX(Capacity!$S$3:$T$258,MATCH(MOD(INDEX(Capacity!$V$3:$W$258,MATCH(INDEX($J100:$FE100,1,$FJ100),Capacity!$V$3:$V$258,0),2)+GA$9,255),Capacity!$S$3:$S$258,0),2)))</f>
        <v/>
      </c>
      <c r="GB101" t="str">
        <f>IF(GB100="","",IF($FI100="Y",0,INDEX(Capacity!$S$3:$T$258,MATCH(MOD(INDEX(Capacity!$V$3:$W$258,MATCH(INDEX($J100:$FE100,1,$FJ100),Capacity!$V$3:$V$258,0),2)+GB$9,255),Capacity!$S$3:$S$258,0),2)))</f>
        <v/>
      </c>
      <c r="GC101" t="str">
        <f>IF(GC100="","",IF($FI100="Y",0,INDEX(Capacity!$S$3:$T$258,MATCH(MOD(INDEX(Capacity!$V$3:$W$258,MATCH(INDEX($J100:$FE100,1,$FJ100),Capacity!$V$3:$V$258,0),2)+GC$9,255),Capacity!$S$3:$S$258,0),2)))</f>
        <v/>
      </c>
      <c r="GD101" t="str">
        <f>IF(GD100="","",IF($FI100="Y",0,INDEX(Capacity!$S$3:$T$258,MATCH(MOD(INDEX(Capacity!$V$3:$W$258,MATCH(INDEX($J100:$FE100,1,$FJ100),Capacity!$V$3:$V$258,0),2)+GD$9,255),Capacity!$S$3:$S$258,0),2)))</f>
        <v/>
      </c>
      <c r="GE101" t="str">
        <f>IF(GE100="","",IF($FI100="Y",0,INDEX(Capacity!$S$3:$T$258,MATCH(MOD(INDEX(Capacity!$V$3:$W$258,MATCH(INDEX($J100:$FE100,1,$FJ100),Capacity!$V$3:$V$258,0),2)+GE$9,255),Capacity!$S$3:$S$258,0),2)))</f>
        <v/>
      </c>
      <c r="GF101" t="str">
        <f>IF(GF100="","",IF($FI100="Y",0,INDEX(Capacity!$S$3:$T$258,MATCH(MOD(INDEX(Capacity!$V$3:$W$258,MATCH(INDEX($J100:$FE100,1,$FJ100),Capacity!$V$3:$V$258,0),2)+GF$9,255),Capacity!$S$3:$S$258,0),2)))</f>
        <v/>
      </c>
      <c r="GG101" t="str">
        <f>IF(GG100="","",IF($FI100="Y",0,INDEX(Capacity!$S$3:$T$258,MATCH(MOD(INDEX(Capacity!$V$3:$W$258,MATCH(INDEX($J100:$FE100,1,$FJ100),Capacity!$V$3:$V$258,0),2)+GG$9,255),Capacity!$S$3:$S$258,0),2)))</f>
        <v/>
      </c>
      <c r="GH101" t="str">
        <f>IF(GH100="","",IF($FI100="Y",0,INDEX(Capacity!$S$3:$T$258,MATCH(MOD(INDEX(Capacity!$V$3:$W$258,MATCH(INDEX($J100:$FE100,1,$FJ100),Capacity!$V$3:$V$258,0),2)+GH$9,255),Capacity!$S$3:$S$258,0),2)))</f>
        <v/>
      </c>
      <c r="GI101" t="str">
        <f>IF(GI100="","",IF($FI100="Y",0,INDEX(Capacity!$S$3:$T$258,MATCH(MOD(INDEX(Capacity!$V$3:$W$258,MATCH(INDEX($J100:$FE100,1,$FJ100),Capacity!$V$3:$V$258,0),2)+GI$9,255),Capacity!$S$3:$S$258,0),2)))</f>
        <v/>
      </c>
      <c r="GJ101" t="str">
        <f>IF(GJ100="","",IF($FI100="Y",0,INDEX(Capacity!$S$3:$T$258,MATCH(MOD(INDEX(Capacity!$V$3:$W$258,MATCH(INDEX($J100:$FE100,1,$FJ100),Capacity!$V$3:$V$258,0),2)+GJ$9,255),Capacity!$S$3:$S$258,0),2)))</f>
        <v/>
      </c>
      <c r="GK101" t="str">
        <f>IF(GK100="","",IF($FI100="Y",0,INDEX(Capacity!$S$3:$T$258,MATCH(MOD(INDEX(Capacity!$V$3:$W$258,MATCH(INDEX($J100:$FE100,1,$FJ100),Capacity!$V$3:$V$258,0),2)+GK$9,255),Capacity!$S$3:$S$258,0),2)))</f>
        <v/>
      </c>
      <c r="GL101" t="str">
        <f>IF(GL100="","",IF($FI100="Y",0,INDEX(Capacity!$S$3:$T$258,MATCH(MOD(INDEX(Capacity!$V$3:$W$258,MATCH(INDEX($J100:$FE100,1,$FJ100),Capacity!$V$3:$V$258,0),2)+GL$9,255),Capacity!$S$3:$S$258,0),2)))</f>
        <v/>
      </c>
      <c r="GM101" t="str">
        <f>IF(GM100="","",IF($FI100="Y",0,INDEX(Capacity!$S$3:$T$258,MATCH(MOD(INDEX(Capacity!$V$3:$W$258,MATCH(INDEX($J100:$FE100,1,$FJ100),Capacity!$V$3:$V$258,0),2)+GM$9,255),Capacity!$S$3:$S$258,0),2)))</f>
        <v/>
      </c>
      <c r="GN101" t="str">
        <f>IF(GN100="","",IF($FI100="Y",0,INDEX(Capacity!$S$3:$T$258,MATCH(MOD(INDEX(Capacity!$V$3:$W$258,MATCH(INDEX($J100:$FE100,1,$FJ100),Capacity!$V$3:$V$258,0),2)+GN$9,255),Capacity!$S$3:$S$258,0),2)))</f>
        <v/>
      </c>
      <c r="GO101" t="str">
        <f>IF(GO100="","",IF($FI100="Y",0,INDEX(Capacity!$S$3:$T$258,MATCH(MOD(INDEX(Capacity!$V$3:$W$258,MATCH(INDEX($J100:$FE100,1,$FJ100),Capacity!$V$3:$V$258,0),2)+GO$9,255),Capacity!$S$3:$S$258,0),2)))</f>
        <v/>
      </c>
      <c r="GP101" t="str">
        <f>IF(GP100="","",IF($FI100="Y",0,INDEX(Capacity!$S$3:$T$258,MATCH(MOD(INDEX(Capacity!$V$3:$W$258,MATCH(INDEX($J100:$FE100,1,$FJ100),Capacity!$V$3:$V$258,0),2)+GP$9,255),Capacity!$S$3:$S$258,0),2)))</f>
        <v/>
      </c>
      <c r="GQ101" t="str">
        <f>IF(GQ100="","",IF($FI100="Y",0,INDEX(Capacity!$S$3:$T$258,MATCH(MOD(INDEX(Capacity!$V$3:$W$258,MATCH(INDEX($J100:$FE100,1,$FJ100),Capacity!$V$3:$V$258,0),2)+GQ$9,255),Capacity!$S$3:$S$258,0),2)))</f>
        <v/>
      </c>
      <c r="GR101" t="str">
        <f>IF(GR100="","",IF($FI100="Y",0,INDEX(Capacity!$S$3:$T$258,MATCH(MOD(INDEX(Capacity!$V$3:$W$258,MATCH(INDEX($J100:$FE100,1,$FJ100),Capacity!$V$3:$V$258,0),2)+GR$9,255),Capacity!$S$3:$S$258,0),2)))</f>
        <v/>
      </c>
      <c r="GS101" t="str">
        <f>IF(GS100="","",IF($FI100="Y",0,INDEX(Capacity!$S$3:$T$258,MATCH(MOD(INDEX(Capacity!$V$3:$W$258,MATCH(INDEX($J100:$FE100,1,$FJ100),Capacity!$V$3:$V$258,0),2)+GS$9,255),Capacity!$S$3:$S$258,0),2)))</f>
        <v/>
      </c>
      <c r="GT101" t="str">
        <f>IF(GT100="","",IF($FI100="Y",0,INDEX(Capacity!$S$3:$T$258,MATCH(MOD(INDEX(Capacity!$V$3:$W$258,MATCH(INDEX($J100:$FE100,1,$FJ100),Capacity!$V$3:$V$258,0),2)+GT$9,255),Capacity!$S$3:$S$258,0),2)))</f>
        <v/>
      </c>
      <c r="GU101" t="str">
        <f>IF(GU100="","",IF($FI100="Y",0,INDEX(Capacity!$S$3:$T$258,MATCH(MOD(INDEX(Capacity!$V$3:$W$258,MATCH(INDEX($J100:$FE100,1,$FJ100),Capacity!$V$3:$V$258,0),2)+GU$9,255),Capacity!$S$3:$S$258,0),2)))</f>
        <v/>
      </c>
      <c r="GV101" t="str">
        <f>IF(GV100="","",IF($FI100="Y",0,INDEX(Capacity!$S$3:$T$258,MATCH(MOD(INDEX(Capacity!$V$3:$W$258,MATCH(INDEX($J100:$FE100,1,$FJ100),Capacity!$V$3:$V$258,0),2)+GV$9,255),Capacity!$S$3:$S$258,0),2)))</f>
        <v/>
      </c>
      <c r="GW101" t="str">
        <f>IF(GW100="","",IF($FI100="Y",0,INDEX(Capacity!$S$3:$T$258,MATCH(MOD(INDEX(Capacity!$V$3:$W$258,MATCH(INDEX($J100:$FE100,1,$FJ100),Capacity!$V$3:$V$258,0),2)+GW$9,255),Capacity!$S$3:$S$258,0),2)))</f>
        <v/>
      </c>
      <c r="GX101" t="str">
        <f>IF(GX100="","",IF($FI100="Y",0,INDEX(Capacity!$S$3:$T$258,MATCH(MOD(INDEX(Capacity!$V$3:$W$258,MATCH(INDEX($J100:$FE100,1,$FJ100),Capacity!$V$3:$V$258,0),2)+GX$9,255),Capacity!$S$3:$S$258,0),2)))</f>
        <v/>
      </c>
      <c r="GY101" t="str">
        <f>IF(GY100="","",IF($FI100="Y",0,INDEX(Capacity!$S$3:$T$258,MATCH(MOD(INDEX(Capacity!$V$3:$W$258,MATCH(INDEX($J100:$FE100,1,$FJ100),Capacity!$V$3:$V$258,0),2)+GY$9,255),Capacity!$S$3:$S$258,0),2)))</f>
        <v/>
      </c>
      <c r="GZ101" t="str">
        <f>IF(GZ100="","",IF($FI100="Y",0,INDEX(Capacity!$S$3:$T$258,MATCH(MOD(INDEX(Capacity!$V$3:$W$258,MATCH(INDEX($J100:$FE100,1,$FJ100),Capacity!$V$3:$V$258,0),2)+GZ$9,255),Capacity!$S$3:$S$258,0),2)))</f>
        <v/>
      </c>
      <c r="HA101" t="str">
        <f>IF(HA100="","",IF($FI100="Y",0,INDEX(Capacity!$S$3:$T$258,MATCH(MOD(INDEX(Capacity!$V$3:$W$258,MATCH(INDEX($J100:$FE100,1,$FJ100),Capacity!$V$3:$V$258,0),2)+HA$9,255),Capacity!$S$3:$S$258,0),2)))</f>
        <v/>
      </c>
      <c r="HB101" t="str">
        <f>IF(HB100="","",IF($FI100="Y",0,INDEX(Capacity!$S$3:$T$258,MATCH(MOD(INDEX(Capacity!$V$3:$W$258,MATCH(INDEX($J100:$FE100,1,$FJ100),Capacity!$V$3:$V$258,0),2)+HB$9,255),Capacity!$S$3:$S$258,0),2)))</f>
        <v/>
      </c>
      <c r="HC101" t="str">
        <f>IF(HC100="","",IF($FI100="Y",0,INDEX(Capacity!$S$3:$T$258,MATCH(MOD(INDEX(Capacity!$V$3:$W$258,MATCH(INDEX($J100:$FE100,1,$FJ100),Capacity!$V$3:$V$258,0),2)+HC$9,255),Capacity!$S$3:$S$258,0),2)))</f>
        <v/>
      </c>
      <c r="HD101" t="str">
        <f>IF(HD100="","",IF($FI100="Y",0,INDEX(Capacity!$S$3:$T$258,MATCH(MOD(INDEX(Capacity!$V$3:$W$258,MATCH(INDEX($J100:$FE100,1,$FJ100),Capacity!$V$3:$V$258,0),2)+HD$9,255),Capacity!$S$3:$S$258,0),2)))</f>
        <v/>
      </c>
      <c r="HE101" t="str">
        <f>IF(HE100="","",IF($FI100="Y",0,INDEX(Capacity!$S$3:$T$258,MATCH(MOD(INDEX(Capacity!$V$3:$W$258,MATCH(INDEX($J100:$FE100,1,$FJ100),Capacity!$V$3:$V$258,0),2)+HE$9,255),Capacity!$S$3:$S$258,0),2)))</f>
        <v/>
      </c>
      <c r="HF101" t="str">
        <f>IF(HF100="","",IF($FI100="Y",0,INDEX(Capacity!$S$3:$T$258,MATCH(MOD(INDEX(Capacity!$V$3:$W$258,MATCH(INDEX($J100:$FE100,1,$FJ100),Capacity!$V$3:$V$258,0),2)+HF$9,255),Capacity!$S$3:$S$258,0),2)))</f>
        <v/>
      </c>
      <c r="HG101" t="str">
        <f>IF(HG100="","",IF($FI100="Y",0,INDEX(Capacity!$S$3:$T$258,MATCH(MOD(INDEX(Capacity!$V$3:$W$258,MATCH(INDEX($J100:$FE100,1,$FJ100),Capacity!$V$3:$V$258,0),2)+HG$9,255),Capacity!$S$3:$S$258,0),2)))</f>
        <v/>
      </c>
      <c r="HH101" t="str">
        <f>IF(HH100="","",IF($FI100="Y",0,INDEX(Capacity!$S$3:$T$258,MATCH(MOD(INDEX(Capacity!$V$3:$W$258,MATCH(INDEX($J100:$FE100,1,$FJ100),Capacity!$V$3:$V$258,0),2)+HH$9,255),Capacity!$S$3:$S$258,0),2)))</f>
        <v/>
      </c>
      <c r="HI101" t="str">
        <f>IF(HI100="","",IF($FI100="Y",0,INDEX(Capacity!$S$3:$T$258,MATCH(MOD(INDEX(Capacity!$V$3:$W$258,MATCH(INDEX($J100:$FE100,1,$FJ100),Capacity!$V$3:$V$258,0),2)+HI$9,255),Capacity!$S$3:$S$258,0),2)))</f>
        <v/>
      </c>
      <c r="HJ101" t="str">
        <f>IF(HJ100="","",IF($FI100="Y",0,INDEX(Capacity!$S$3:$T$258,MATCH(MOD(INDEX(Capacity!$V$3:$W$258,MATCH(INDEX($J100:$FE100,1,$FJ100),Capacity!$V$3:$V$258,0),2)+HJ$9,255),Capacity!$S$3:$S$258,0),2)))</f>
        <v/>
      </c>
      <c r="HK101" t="str">
        <f>IF(HK100="","",IF($FI100="Y",0,INDEX(Capacity!$S$3:$T$258,MATCH(MOD(INDEX(Capacity!$V$3:$W$258,MATCH(INDEX($J100:$FE100,1,$FJ100),Capacity!$V$3:$V$258,0),2)+HK$9,255),Capacity!$S$3:$S$258,0),2)))</f>
        <v/>
      </c>
      <c r="HL101" t="str">
        <f>IF(HL100="","",IF($FI100="Y",0,INDEX(Capacity!$S$3:$T$258,MATCH(MOD(INDEX(Capacity!$V$3:$W$258,MATCH(INDEX($J100:$FE100,1,$FJ100),Capacity!$V$3:$V$258,0),2)+HL$9,255),Capacity!$S$3:$S$258,0),2)))</f>
        <v/>
      </c>
      <c r="HM101" t="str">
        <f>IF(HM100="","",IF($FI100="Y",0,INDEX(Capacity!$S$3:$T$258,MATCH(MOD(INDEX(Capacity!$V$3:$W$258,MATCH(INDEX($J100:$FE100,1,$FJ100),Capacity!$V$3:$V$258,0),2)+HM$9,255),Capacity!$S$3:$S$258,0),2)))</f>
        <v/>
      </c>
      <c r="HN101" t="str">
        <f>IF(HN100="","",IF($FI100="Y",0,INDEX(Capacity!$S$3:$T$258,MATCH(MOD(INDEX(Capacity!$V$3:$W$258,MATCH(INDEX($J100:$FE100,1,$FJ100),Capacity!$V$3:$V$258,0),2)+HN$9,255),Capacity!$S$3:$S$258,0),2)))</f>
        <v/>
      </c>
      <c r="HO101" t="str">
        <f>IF(HO100="","",IF($FI100="Y",0,INDEX(Capacity!$S$3:$T$258,MATCH(MOD(INDEX(Capacity!$V$3:$W$258,MATCH(INDEX($J100:$FE100,1,$FJ100),Capacity!$V$3:$V$258,0),2)+HO$9,255),Capacity!$S$3:$S$258,0),2)))</f>
        <v/>
      </c>
      <c r="HP101" t="str">
        <f>IF(HP100="","",IF($FI100="Y",0,INDEX(Capacity!$S$3:$T$258,MATCH(MOD(INDEX(Capacity!$V$3:$W$258,MATCH(INDEX($J100:$FE100,1,$FJ100),Capacity!$V$3:$V$258,0),2)+HP$9,255),Capacity!$S$3:$S$258,0),2)))</f>
        <v/>
      </c>
      <c r="HQ101" t="str">
        <f>IF(HQ100="","",IF($FI100="Y",0,INDEX(Capacity!$S$3:$T$258,MATCH(MOD(INDEX(Capacity!$V$3:$W$258,MATCH(INDEX($J100:$FE100,1,$FJ100),Capacity!$V$3:$V$258,0),2)+HQ$9,255),Capacity!$S$3:$S$258,0),2)))</f>
        <v/>
      </c>
      <c r="HR101" t="str">
        <f>IF(HR100="","",IF($FI100="Y",0,INDEX(Capacity!$S$3:$T$258,MATCH(MOD(INDEX(Capacity!$V$3:$W$258,MATCH(INDEX($J100:$FE100,1,$FJ100),Capacity!$V$3:$V$258,0),2)+HR$9,255),Capacity!$S$3:$S$258,0),2)))</f>
        <v/>
      </c>
      <c r="HS101" t="str">
        <f>IF(HS100="","",IF($FI100="Y",0,INDEX(Capacity!$S$3:$T$258,MATCH(MOD(INDEX(Capacity!$V$3:$W$258,MATCH(INDEX($J100:$FE100,1,$FJ100),Capacity!$V$3:$V$258,0),2)+HS$9,255),Capacity!$S$3:$S$258,0),2)))</f>
        <v/>
      </c>
      <c r="HT101" t="str">
        <f>IF(HT100="","",IF($FI100="Y",0,INDEX(Capacity!$S$3:$T$258,MATCH(MOD(INDEX(Capacity!$V$3:$W$258,MATCH(INDEX($J100:$FE100,1,$FJ100),Capacity!$V$3:$V$258,0),2)+HT$9,255),Capacity!$S$3:$S$258,0),2)))</f>
        <v/>
      </c>
      <c r="HU101" t="str">
        <f>IF(HU100="","",IF($FI100="Y",0,INDEX(Capacity!$S$3:$T$258,MATCH(MOD(INDEX(Capacity!$V$3:$W$258,MATCH(INDEX($J100:$FE100,1,$FJ100),Capacity!$V$3:$V$258,0),2)+HU$9,255),Capacity!$S$3:$S$258,0),2)))</f>
        <v/>
      </c>
      <c r="HV101" t="str">
        <f>IF(HV100="","",IF($FI100="Y",0,INDEX(Capacity!$S$3:$T$258,MATCH(MOD(INDEX(Capacity!$V$3:$W$258,MATCH(INDEX($J100:$FE100,1,$FJ100),Capacity!$V$3:$V$258,0),2)+HV$9,255),Capacity!$S$3:$S$258,0),2)))</f>
        <v/>
      </c>
      <c r="HW101" t="str">
        <f>IF(HW100="","",IF($FI100="Y",0,INDEX(Capacity!$S$3:$T$258,MATCH(MOD(INDEX(Capacity!$V$3:$W$258,MATCH(INDEX($J100:$FE100,1,$FJ100),Capacity!$V$3:$V$258,0),2)+HW$9,255),Capacity!$S$3:$S$258,0),2)))</f>
        <v/>
      </c>
      <c r="HX101" t="str">
        <f>IF(HX100="","",IF($FI100="Y",0,INDEX(Capacity!$S$3:$T$258,MATCH(MOD(INDEX(Capacity!$V$3:$W$258,MATCH(INDEX($J100:$FE100,1,$FJ100),Capacity!$V$3:$V$258,0),2)+HX$9,255),Capacity!$S$3:$S$258,0),2)))</f>
        <v/>
      </c>
      <c r="HY101" t="str">
        <f>IF(HY100="","",IF($FI100="Y",0,INDEX(Capacity!$S$3:$T$258,MATCH(MOD(INDEX(Capacity!$V$3:$W$258,MATCH(INDEX($J100:$FE100,1,$FJ100),Capacity!$V$3:$V$258,0),2)+HY$9,255),Capacity!$S$3:$S$258,0),2)))</f>
        <v/>
      </c>
      <c r="HZ101" t="str">
        <f>IF(HZ100="","",IF($FI100="Y",0,INDEX(Capacity!$S$3:$T$258,MATCH(MOD(INDEX(Capacity!$V$3:$W$258,MATCH(INDEX($J100:$FE100,1,$FJ100),Capacity!$V$3:$V$258,0),2)+HZ$9,255),Capacity!$S$3:$S$258,0),2)))</f>
        <v/>
      </c>
      <c r="IA101" t="str">
        <f>IF(IA100="","",IF($FI100="Y",0,INDEX(Capacity!$S$3:$T$258,MATCH(MOD(INDEX(Capacity!$V$3:$W$258,MATCH(INDEX($J100:$FE100,1,$FJ100),Capacity!$V$3:$V$258,0),2)+IA$9,255),Capacity!$S$3:$S$258,0),2)))</f>
        <v/>
      </c>
      <c r="IB101" t="str">
        <f>IF(IB100="","",IF($FI100="Y",0,INDEX(Capacity!$S$3:$T$258,MATCH(MOD(INDEX(Capacity!$V$3:$W$258,MATCH(INDEX($J100:$FE100,1,$FJ100),Capacity!$V$3:$V$258,0),2)+IB$9,255),Capacity!$S$3:$S$258,0),2)))</f>
        <v/>
      </c>
      <c r="IC101" t="str">
        <f>IF(IC100="","",IF($FI100="Y",0,INDEX(Capacity!$S$3:$T$258,MATCH(MOD(INDEX(Capacity!$V$3:$W$258,MATCH(INDEX($J100:$FE100,1,$FJ100),Capacity!$V$3:$V$258,0),2)+IC$9,255),Capacity!$S$3:$S$258,0),2)))</f>
        <v/>
      </c>
      <c r="ID101" t="str">
        <f>IF(ID100="","",IF($FI100="Y",0,INDEX(Capacity!$S$3:$T$258,MATCH(MOD(INDEX(Capacity!$V$3:$W$258,MATCH(INDEX($J100:$FE100,1,$FJ100),Capacity!$V$3:$V$258,0),2)+ID$9,255),Capacity!$S$3:$S$258,0),2)))</f>
        <v/>
      </c>
      <c r="IE101" t="str">
        <f>IF(IE100="","",IF($FI100="Y",0,INDEX(Capacity!$S$3:$T$258,MATCH(MOD(INDEX(Capacity!$V$3:$W$258,MATCH(INDEX($J100:$FE100,1,$FJ100),Capacity!$V$3:$V$258,0),2)+IE$9,255),Capacity!$S$3:$S$258,0),2)))</f>
        <v/>
      </c>
      <c r="IF101" t="str">
        <f>IF(IF100="","",IF($FI100="Y",0,INDEX(Capacity!$S$3:$T$258,MATCH(MOD(INDEX(Capacity!$V$3:$W$258,MATCH(INDEX($J100:$FE100,1,$FJ100),Capacity!$V$3:$V$258,0),2)+IF$9,255),Capacity!$S$3:$S$258,0),2)))</f>
        <v/>
      </c>
      <c r="IG101" t="str">
        <f>IF(IG100="","",IF($FI100="Y",0,INDEX(Capacity!$S$3:$T$258,MATCH(MOD(INDEX(Capacity!$V$3:$W$258,MATCH(INDEX($J100:$FE100,1,$FJ100),Capacity!$V$3:$V$258,0),2)+IG$9,255),Capacity!$S$3:$S$258,0),2)))</f>
        <v/>
      </c>
      <c r="IH101" t="str">
        <f>IF(IH100="","",IF($FI100="Y",0,INDEX(Capacity!$S$3:$T$258,MATCH(MOD(INDEX(Capacity!$V$3:$W$258,MATCH(INDEX($J100:$FE100,1,$FJ100),Capacity!$V$3:$V$258,0),2)+IH$9,255),Capacity!$S$3:$S$258,0),2)))</f>
        <v/>
      </c>
      <c r="II101" t="str">
        <f>IF(II100="","",IF($FI100="Y",0,INDEX(Capacity!$S$3:$T$258,MATCH(MOD(INDEX(Capacity!$V$3:$W$258,MATCH(INDEX($J100:$FE100,1,$FJ100),Capacity!$V$3:$V$258,0),2)+II$9,255),Capacity!$S$3:$S$258,0),2)))</f>
        <v/>
      </c>
      <c r="IJ101" t="str">
        <f>IF(IJ100="","",IF($FI100="Y",0,INDEX(Capacity!$S$3:$T$258,MATCH(MOD(INDEX(Capacity!$V$3:$W$258,MATCH(INDEX($J100:$FE100,1,$FJ100),Capacity!$V$3:$V$258,0),2)+IJ$9,255),Capacity!$S$3:$S$258,0),2)))</f>
        <v/>
      </c>
      <c r="IK101" t="str">
        <f>IF(IK100="","",IF($FI100="Y",0,INDEX(Capacity!$S$3:$T$258,MATCH(MOD(INDEX(Capacity!$V$3:$W$258,MATCH(INDEX($J100:$FE100,1,$FJ100),Capacity!$V$3:$V$258,0),2)+IK$9,255),Capacity!$S$3:$S$258,0),2)))</f>
        <v/>
      </c>
      <c r="IL101" t="str">
        <f>IF(IL100="","",IF($FI100="Y",0,INDEX(Capacity!$S$3:$T$258,MATCH(MOD(INDEX(Capacity!$V$3:$W$258,MATCH(INDEX($J100:$FE100,1,$FJ100),Capacity!$V$3:$V$258,0),2)+IL$9,255),Capacity!$S$3:$S$258,0),2)))</f>
        <v/>
      </c>
      <c r="IM101" t="str">
        <f>IF(IM100="","",IF($FI100="Y",0,INDEX(Capacity!$S$3:$T$258,MATCH(MOD(INDEX(Capacity!$V$3:$W$258,MATCH(INDEX($J100:$FE100,1,$FJ100),Capacity!$V$3:$V$258,0),2)+IM$9,255),Capacity!$S$3:$S$258,0),2)))</f>
        <v/>
      </c>
      <c r="IN101" t="str">
        <f>IF(IN100="","",IF($FI100="Y",0,INDEX(Capacity!$S$3:$T$258,MATCH(MOD(INDEX(Capacity!$V$3:$W$258,MATCH(INDEX($J100:$FE100,1,$FJ100),Capacity!$V$3:$V$258,0),2)+IN$9,255),Capacity!$S$3:$S$258,0),2)))</f>
        <v/>
      </c>
      <c r="IO101" t="str">
        <f>IF(IO100="","",IF($FI100="Y",0,INDEX(Capacity!$S$3:$T$258,MATCH(MOD(INDEX(Capacity!$V$3:$W$258,MATCH(INDEX($J100:$FE100,1,$FJ100),Capacity!$V$3:$V$258,0),2)+IO$9,255),Capacity!$S$3:$S$258,0),2)))</f>
        <v/>
      </c>
      <c r="IP101" t="str">
        <f>IF(IP100="","",IF($FI100="Y",0,INDEX(Capacity!$S$3:$T$258,MATCH(MOD(INDEX(Capacity!$V$3:$W$258,MATCH(INDEX($J100:$FE100,1,$FJ100),Capacity!$V$3:$V$258,0),2)+IP$9,255),Capacity!$S$3:$S$258,0),2)))</f>
        <v/>
      </c>
      <c r="IQ101" t="str">
        <f>IF(IQ100="","",IF($FI100="Y",0,INDEX(Capacity!$S$3:$T$258,MATCH(MOD(INDEX(Capacity!$V$3:$W$258,MATCH(INDEX($J100:$FE100,1,$FJ100),Capacity!$V$3:$V$258,0),2)+IQ$9,255),Capacity!$S$3:$S$258,0),2)))</f>
        <v/>
      </c>
      <c r="IR101" t="str">
        <f>IF(IR100="","",IF($FI100="Y",0,INDEX(Capacity!$S$3:$T$258,MATCH(MOD(INDEX(Capacity!$V$3:$W$258,MATCH(INDEX($J100:$FE100,1,$FJ100),Capacity!$V$3:$V$258,0),2)+IR$9,255),Capacity!$S$3:$S$258,0),2)))</f>
        <v/>
      </c>
      <c r="IS101" t="str">
        <f>IF(IS100="","",IF($FI100="Y",0,INDEX(Capacity!$S$3:$T$258,MATCH(MOD(INDEX(Capacity!$V$3:$W$258,MATCH(INDEX($J100:$FE100,1,$FJ100),Capacity!$V$3:$V$258,0),2)+IS$9,255),Capacity!$S$3:$S$258,0),2)))</f>
        <v/>
      </c>
      <c r="IT101" t="str">
        <f>IF(IT100="","",IF($FI100="Y",0,INDEX(Capacity!$S$3:$T$258,MATCH(MOD(INDEX(Capacity!$V$3:$W$258,MATCH(INDEX($J100:$FE100,1,$FJ100),Capacity!$V$3:$V$258,0),2)+IT$9,255),Capacity!$S$3:$S$258,0),2)))</f>
        <v/>
      </c>
      <c r="IU101" t="str">
        <f>IF(IU100="","",IF($FI100="Y",0,INDEX(Capacity!$S$3:$T$258,MATCH(MOD(INDEX(Capacity!$V$3:$W$258,MATCH(INDEX($J100:$FE100,1,$FJ100),Capacity!$V$3:$V$258,0),2)+IU$9,255),Capacity!$S$3:$S$258,0),2)))</f>
        <v/>
      </c>
      <c r="IV101" t="str">
        <f>IF(IV100="","",IF($FI100="Y",0,INDEX(Capacity!$S$3:$T$258,MATCH(MOD(INDEX(Capacity!$V$3:$W$258,MATCH(INDEX($J100:$FE100,1,$FJ100),Capacity!$V$3:$V$258,0),2)+IV$9,255),Capacity!$S$3:$S$258,0),2)))</f>
        <v/>
      </c>
      <c r="IW101" t="str">
        <f>IF(IW100="","",IF($FI100="Y",0,INDEX(Capacity!$S$3:$T$258,MATCH(MOD(INDEX(Capacity!$V$3:$W$258,MATCH(INDEX($J100:$FE100,1,$FJ100),Capacity!$V$3:$V$258,0),2)+IW$9,255),Capacity!$S$3:$S$258,0),2)))</f>
        <v/>
      </c>
      <c r="IX101" t="str">
        <f>IF(IX100="","",IF($FI100="Y",0,INDEX(Capacity!$S$3:$T$258,MATCH(MOD(INDEX(Capacity!$V$3:$W$258,MATCH(INDEX($J100:$FE100,1,$FJ100),Capacity!$V$3:$V$258,0),2)+IX$9,255),Capacity!$S$3:$S$258,0),2)))</f>
        <v/>
      </c>
      <c r="IY101" t="str">
        <f>IF(IY100="","",IF($FI100="Y",0,INDEX(Capacity!$S$3:$T$258,MATCH(MOD(INDEX(Capacity!$V$3:$W$258,MATCH(INDEX($J100:$FE100,1,$FJ100),Capacity!$V$3:$V$258,0),2)+IY$9,255),Capacity!$S$3:$S$258,0),2)))</f>
        <v/>
      </c>
      <c r="IZ101" t="str">
        <f>IF(IZ100="","",IF($FI100="Y",0,INDEX(Capacity!$S$3:$T$258,MATCH(MOD(INDEX(Capacity!$V$3:$W$258,MATCH(INDEX($J100:$FE100,1,$FJ100),Capacity!$V$3:$V$258,0),2)+IZ$9,255),Capacity!$S$3:$S$258,0),2)))</f>
        <v/>
      </c>
      <c r="JA101" t="str">
        <f>IF(JA100="","",IF($FI100="Y",0,INDEX(Capacity!$S$3:$T$258,MATCH(MOD(INDEX(Capacity!$V$3:$W$258,MATCH(INDEX($J100:$FE100,1,$FJ100),Capacity!$V$3:$V$258,0),2)+JA$9,255),Capacity!$S$3:$S$258,0),2)))</f>
        <v/>
      </c>
      <c r="JB101" t="str">
        <f>IF(JB100="","",IF($FI100="Y",0,INDEX(Capacity!$S$3:$T$258,MATCH(MOD(INDEX(Capacity!$V$3:$W$258,MATCH(INDEX($J100:$FE100,1,$FJ100),Capacity!$V$3:$V$258,0),2)+JB$9,255),Capacity!$S$3:$S$258,0),2)))</f>
        <v/>
      </c>
      <c r="JC101" t="str">
        <f>IF(JC100="","",IF($FI100="Y",0,INDEX(Capacity!$S$3:$T$258,MATCH(MOD(INDEX(Capacity!$V$3:$W$258,MATCH(INDEX($J100:$FE100,1,$FJ100),Capacity!$V$3:$V$258,0),2)+JC$9,255),Capacity!$S$3:$S$258,0),2)))</f>
        <v/>
      </c>
      <c r="JD101" t="str">
        <f>IF(JD100="","",IF($FI100="Y",0,INDEX(Capacity!$S$3:$T$258,MATCH(MOD(INDEX(Capacity!$V$3:$W$258,MATCH(INDEX($J100:$FE100,1,$FJ100),Capacity!$V$3:$V$258,0),2)+JD$9,255),Capacity!$S$3:$S$258,0),2)))</f>
        <v/>
      </c>
      <c r="JE101" t="str">
        <f>IF(JE100="","",IF($FI100="Y",0,INDEX(Capacity!$S$3:$T$258,MATCH(MOD(INDEX(Capacity!$V$3:$W$258,MATCH(INDEX($J100:$FE100,1,$FJ100),Capacity!$V$3:$V$258,0),2)+JE$9,255),Capacity!$S$3:$S$258,0),2)))</f>
        <v/>
      </c>
      <c r="JF101" t="str">
        <f>IF(JF100="","",IF($FI100="Y",0,INDEX(Capacity!$S$3:$T$258,MATCH(MOD(INDEX(Capacity!$V$3:$W$258,MATCH(INDEX($J100:$FE100,1,$FJ100),Capacity!$V$3:$V$258,0),2)+JF$9,255),Capacity!$S$3:$S$258,0),2)))</f>
        <v/>
      </c>
      <c r="JG101" t="str">
        <f>IF(JG100="","",IF($FI100="Y",0,INDEX(Capacity!$S$3:$T$258,MATCH(MOD(INDEX(Capacity!$V$3:$W$258,MATCH(INDEX($J100:$FE100,1,$FJ100),Capacity!$V$3:$V$258,0),2)+JG$9,255),Capacity!$S$3:$S$258,0),2)))</f>
        <v/>
      </c>
      <c r="JH101" t="str">
        <f>IF(JH100="","",IF($FI100="Y",0,INDEX(Capacity!$S$3:$T$258,MATCH(MOD(INDEX(Capacity!$V$3:$W$258,MATCH(INDEX($J100:$FE100,1,$FJ100),Capacity!$V$3:$V$258,0),2)+JH$9,255),Capacity!$S$3:$S$258,0),2)))</f>
        <v/>
      </c>
      <c r="JI101" t="str">
        <f>IF(JI100="","",IF($FI100="Y",0,INDEX(Capacity!$S$3:$T$258,MATCH(MOD(INDEX(Capacity!$V$3:$W$258,MATCH(INDEX($J100:$FE100,1,$FJ100),Capacity!$V$3:$V$258,0),2)+JI$9,255),Capacity!$S$3:$S$258,0),2)))</f>
        <v/>
      </c>
      <c r="JJ101" t="str">
        <f>IF(JJ100="","",IF($FI100="Y",0,INDEX(Capacity!$S$3:$T$258,MATCH(MOD(INDEX(Capacity!$V$3:$W$258,MATCH(INDEX($J100:$FE100,1,$FJ100),Capacity!$V$3:$V$258,0),2)+JJ$9,255),Capacity!$S$3:$S$258,0),2)))</f>
        <v/>
      </c>
      <c r="JK101" t="str">
        <f>IF(JK100="","",IF($FI100="Y",0,INDEX(Capacity!$S$3:$T$258,MATCH(MOD(INDEX(Capacity!$V$3:$W$258,MATCH(INDEX($J100:$FE100,1,$FJ100),Capacity!$V$3:$V$258,0),2)+JK$9,255),Capacity!$S$3:$S$258,0),2)))</f>
        <v/>
      </c>
      <c r="JL101" t="str">
        <f>IF(JL100="","",IF($FI100="Y",0,INDEX(Capacity!$S$3:$T$258,MATCH(MOD(INDEX(Capacity!$V$3:$W$258,MATCH(INDEX($J100:$FE100,1,$FJ100),Capacity!$V$3:$V$258,0),2)+JL$9,255),Capacity!$S$3:$S$258,0),2)))</f>
        <v/>
      </c>
      <c r="JM101" t="str">
        <f>IF(JM100="","",IF($FI100="Y",0,INDEX(Capacity!$S$3:$T$258,MATCH(MOD(INDEX(Capacity!$V$3:$W$258,MATCH(INDEX($J100:$FE100,1,$FJ100),Capacity!$V$3:$V$258,0),2)+JM$9,255),Capacity!$S$3:$S$258,0),2)))</f>
        <v/>
      </c>
      <c r="JN101" t="str">
        <f>IF(JN100="","",IF($FI100="Y",0,INDEX(Capacity!$S$3:$T$258,MATCH(MOD(INDEX(Capacity!$V$3:$W$258,MATCH(INDEX($J100:$FE100,1,$FJ100),Capacity!$V$3:$V$258,0),2)+JN$9,255),Capacity!$S$3:$S$258,0),2)))</f>
        <v/>
      </c>
      <c r="JO101" t="str">
        <f>IF(JO100="","",IF($FI100="Y",0,INDEX(Capacity!$S$3:$T$258,MATCH(MOD(INDEX(Capacity!$V$3:$W$258,MATCH(INDEX($J100:$FE100,1,$FJ100),Capacity!$V$3:$V$258,0),2)+JO$9,255),Capacity!$S$3:$S$258,0),2)))</f>
        <v/>
      </c>
      <c r="JP101" t="str">
        <f>IF(JP100="","",IF($FI100="Y",0,INDEX(Capacity!$S$3:$T$258,MATCH(MOD(INDEX(Capacity!$V$3:$W$258,MATCH(INDEX($J100:$FE100,1,$FJ100),Capacity!$V$3:$V$258,0),2)+JP$9,255),Capacity!$S$3:$S$258,0),2)))</f>
        <v/>
      </c>
      <c r="JQ101" t="str">
        <f>IF(JQ100="","",IF($FI100="Y",0,INDEX(Capacity!$S$3:$T$258,MATCH(MOD(INDEX(Capacity!$V$3:$W$258,MATCH(INDEX($J100:$FE100,1,$FJ100),Capacity!$V$3:$V$258,0),2)+JQ$9,255),Capacity!$S$3:$S$258,0),2)))</f>
        <v/>
      </c>
      <c r="JR101" t="str">
        <f>IF(JR100="","",IF($FI100="Y",0,INDEX(Capacity!$S$3:$T$258,MATCH(MOD(INDEX(Capacity!$V$3:$W$258,MATCH(INDEX($J100:$FE100,1,$FJ100),Capacity!$V$3:$V$258,0),2)+JR$9,255),Capacity!$S$3:$S$258,0),2)))</f>
        <v/>
      </c>
      <c r="JS101" t="str">
        <f>IF(JS100="","",IF($FI100="Y",0,INDEX(Capacity!$S$3:$T$258,MATCH(MOD(INDEX(Capacity!$V$3:$W$258,MATCH(INDEX($J100:$FE100,1,$FJ100),Capacity!$V$3:$V$258,0),2)+JS$9,255),Capacity!$S$3:$S$258,0),2)))</f>
        <v/>
      </c>
      <c r="JT101" t="str">
        <f>IF(JT100="","",IF($FI100="Y",0,INDEX(Capacity!$S$3:$T$258,MATCH(MOD(INDEX(Capacity!$V$3:$W$258,MATCH(INDEX($J100:$FE100,1,$FJ100),Capacity!$V$3:$V$258,0),2)+JT$9,255),Capacity!$S$3:$S$258,0),2)))</f>
        <v/>
      </c>
      <c r="JU101" t="str">
        <f>IF(JU100="","",IF($FI100="Y",0,INDEX(Capacity!$S$3:$T$258,MATCH(MOD(INDEX(Capacity!$V$3:$W$258,MATCH(INDEX($J100:$FE100,1,$FJ100),Capacity!$V$3:$V$258,0),2)+JU$9,255),Capacity!$S$3:$S$258,0),2)))</f>
        <v/>
      </c>
      <c r="JV101" t="str">
        <f>IF(JV100="","",IF($FI100="Y",0,INDEX(Capacity!$S$3:$T$258,MATCH(MOD(INDEX(Capacity!$V$3:$W$258,MATCH(INDEX($J100:$FE100,1,$FJ100),Capacity!$V$3:$V$258,0),2)+JV$9,255),Capacity!$S$3:$S$258,0),2)))</f>
        <v/>
      </c>
      <c r="JW101" t="str">
        <f>IF(JW100="","",IF($FI100="Y",0,INDEX(Capacity!$S$3:$T$258,MATCH(MOD(INDEX(Capacity!$V$3:$W$258,MATCH(INDEX($J100:$FE100,1,$FJ100),Capacity!$V$3:$V$258,0),2)+JW$9,255),Capacity!$S$3:$S$258,0),2)))</f>
        <v/>
      </c>
      <c r="JX101" t="str">
        <f>IF(JX100="","",IF($FI100="Y",0,INDEX(Capacity!$S$3:$T$258,MATCH(MOD(INDEX(Capacity!$V$3:$W$258,MATCH(INDEX($J100:$FE100,1,$FJ100),Capacity!$V$3:$V$258,0),2)+JX$9,255),Capacity!$S$3:$S$258,0),2)))</f>
        <v/>
      </c>
      <c r="JY101" t="str">
        <f>IF(JY100="","",IF($FI100="Y",0,INDEX(Capacity!$S$3:$T$258,MATCH(MOD(INDEX(Capacity!$V$3:$W$258,MATCH(INDEX($J100:$FE100,1,$FJ100),Capacity!$V$3:$V$258,0),2)+JY$9,255),Capacity!$S$3:$S$258,0),2)))</f>
        <v/>
      </c>
      <c r="JZ101" t="str">
        <f>IF(JZ100="","",IF($FI100="Y",0,INDEX(Capacity!$S$3:$T$258,MATCH(MOD(INDEX(Capacity!$V$3:$W$258,MATCH(INDEX($J100:$FE100,1,$FJ100),Capacity!$V$3:$V$258,0),2)+JZ$9,255),Capacity!$S$3:$S$258,0),2)))</f>
        <v/>
      </c>
      <c r="KA101" t="str">
        <f>IF(KA100="","",IF($FI100="Y",0,INDEX(Capacity!$S$3:$T$258,MATCH(MOD(INDEX(Capacity!$V$3:$W$258,MATCH(INDEX($J100:$FE100,1,$FJ100),Capacity!$V$3:$V$258,0),2)+KA$9,255),Capacity!$S$3:$S$258,0),2)))</f>
        <v/>
      </c>
      <c r="KB101" t="str">
        <f>IF(KB100="","",IF($FI100="Y",0,INDEX(Capacity!$S$3:$T$258,MATCH(MOD(INDEX(Capacity!$V$3:$W$258,MATCH(INDEX($J100:$FE100,1,$FJ100),Capacity!$V$3:$V$258,0),2)+KB$9,255),Capacity!$S$3:$S$258,0),2)))</f>
        <v/>
      </c>
      <c r="KC101" t="str">
        <f>IF(KC100="","",IF($FI100="Y",0,INDEX(Capacity!$S$3:$T$258,MATCH(MOD(INDEX(Capacity!$V$3:$W$258,MATCH(INDEX($J100:$FE100,1,$FJ100),Capacity!$V$3:$V$258,0),2)+KC$9,255),Capacity!$S$3:$S$258,0),2)))</f>
        <v/>
      </c>
      <c r="KD101" t="str">
        <f>IF(KD100="","",IF($FI100="Y",0,INDEX(Capacity!$S$3:$T$258,MATCH(MOD(INDEX(Capacity!$V$3:$W$258,MATCH(INDEX($J100:$FE100,1,$FJ100),Capacity!$V$3:$V$258,0),2)+KD$9,255),Capacity!$S$3:$S$258,0),2)))</f>
        <v/>
      </c>
      <c r="KE101" t="str">
        <f>IF(KE100="","",IF($FI100="Y",0,INDEX(Capacity!$S$3:$T$258,MATCH(MOD(INDEX(Capacity!$V$3:$W$258,MATCH(INDEX($J100:$FE100,1,$FJ100),Capacity!$V$3:$V$258,0),2)+KE$9,255),Capacity!$S$3:$S$258,0),2)))</f>
        <v/>
      </c>
      <c r="KF101" t="str">
        <f>IF(KF100="","",IF($FI100="Y",0,INDEX(Capacity!$S$3:$T$258,MATCH(MOD(INDEX(Capacity!$V$3:$W$258,MATCH(INDEX($J100:$FE100,1,$FJ100),Capacity!$V$3:$V$258,0),2)+KF$9,255),Capacity!$S$3:$S$258,0),2)))</f>
        <v/>
      </c>
      <c r="KG101" t="str">
        <f>IF(KG100="","",IF($FI100="Y",0,INDEX(Capacity!$S$3:$T$258,MATCH(MOD(INDEX(Capacity!$V$3:$W$258,MATCH(INDEX($J100:$FE100,1,$FJ100),Capacity!$V$3:$V$258,0),2)+KG$9,255),Capacity!$S$3:$S$258,0),2)))</f>
        <v/>
      </c>
      <c r="KH101" t="str">
        <f>IF(KH100="","",IF($FI100="Y",0,INDEX(Capacity!$S$3:$T$258,MATCH(MOD(INDEX(Capacity!$V$3:$W$258,MATCH(INDEX($J100:$FE100,1,$FJ100),Capacity!$V$3:$V$258,0),2)+KH$9,255),Capacity!$S$3:$S$258,0),2)))</f>
        <v/>
      </c>
      <c r="KI101" t="str">
        <f>IF(KI100="","",IF($FI100="Y",0,INDEX(Capacity!$S$3:$T$258,MATCH(MOD(INDEX(Capacity!$V$3:$W$258,MATCH(INDEX($J100:$FE100,1,$FJ100),Capacity!$V$3:$V$258,0),2)+KI$9,255),Capacity!$S$3:$S$258,0),2)))</f>
        <v/>
      </c>
      <c r="KJ101" t="str">
        <f>IF(KJ100="","",IF($FI100="Y",0,INDEX(Capacity!$S$3:$T$258,MATCH(MOD(INDEX(Capacity!$V$3:$W$258,MATCH(INDEX($J100:$FE100,1,$FJ100),Capacity!$V$3:$V$258,0),2)+KJ$9,255),Capacity!$S$3:$S$258,0),2)))</f>
        <v/>
      </c>
      <c r="KK101" t="str">
        <f>IF(KK100="","",IF($FI100="Y",0,INDEX(Capacity!$S$3:$T$258,MATCH(MOD(INDEX(Capacity!$V$3:$W$258,MATCH(INDEX($J100:$FE100,1,$FJ100),Capacity!$V$3:$V$258,0),2)+KK$9,255),Capacity!$S$3:$S$258,0),2)))</f>
        <v/>
      </c>
      <c r="KL101" t="str">
        <f>IF(KL100="","",IF($FI100="Y",0,INDEX(Capacity!$S$3:$T$258,MATCH(MOD(INDEX(Capacity!$V$3:$W$258,MATCH(INDEX($J100:$FE100,1,$FJ100),Capacity!$V$3:$V$258,0),2)+KL$9,255),Capacity!$S$3:$S$258,0),2)))</f>
        <v/>
      </c>
      <c r="KM101" t="str">
        <f>IF(KM100="","",IF($FI100="Y",0,INDEX(Capacity!$S$3:$T$258,MATCH(MOD(INDEX(Capacity!$V$3:$W$258,MATCH(INDEX($J100:$FE100,1,$FJ100),Capacity!$V$3:$V$258,0),2)+KM$9,255),Capacity!$S$3:$S$258,0),2)))</f>
        <v/>
      </c>
      <c r="KN101" t="str">
        <f>IF(KN100="","",IF($FI100="Y",0,INDEX(Capacity!$S$3:$T$258,MATCH(MOD(INDEX(Capacity!$V$3:$W$258,MATCH(INDEX($J100:$FE100,1,$FJ100),Capacity!$V$3:$V$258,0),2)+KN$9,255),Capacity!$S$3:$S$258,0),2)))</f>
        <v/>
      </c>
      <c r="KO101" t="str">
        <f>IF(KO100="","",IF($FI100="Y",0,INDEX(Capacity!$S$3:$T$258,MATCH(MOD(INDEX(Capacity!$V$3:$W$258,MATCH(INDEX($J100:$FE100,1,$FJ100),Capacity!$V$3:$V$258,0),2)+KO$9,255),Capacity!$S$3:$S$258,0),2)))</f>
        <v/>
      </c>
      <c r="KP101" t="str">
        <f>IF(KP100="","",IF($FI100="Y",0,INDEX(Capacity!$S$3:$T$258,MATCH(MOD(INDEX(Capacity!$V$3:$W$258,MATCH(INDEX($J100:$FE100,1,$FJ100),Capacity!$V$3:$V$258,0),2)+KP$9,255),Capacity!$S$3:$S$258,0),2)))</f>
        <v/>
      </c>
      <c r="KQ101" t="str">
        <f>IF(KQ100="","",IF($FI100="Y",0,INDEX(Capacity!$S$3:$T$258,MATCH(MOD(INDEX(Capacity!$V$3:$W$258,MATCH(INDEX($J100:$FE100,1,$FJ100),Capacity!$V$3:$V$258,0),2)+KQ$9,255),Capacity!$S$3:$S$258,0),2)))</f>
        <v/>
      </c>
      <c r="KR101" t="str">
        <f>IF(KR100="","",IF($FI100="Y",0,INDEX(Capacity!$S$3:$T$258,MATCH(MOD(INDEX(Capacity!$V$3:$W$258,MATCH(INDEX($J100:$FE100,1,$FJ100),Capacity!$V$3:$V$258,0),2)+KR$9,255),Capacity!$S$3:$S$258,0),2)))</f>
        <v/>
      </c>
      <c r="KS101" t="str">
        <f>IF(KS100="","",IF($FI100="Y",0,INDEX(Capacity!$S$3:$T$258,MATCH(MOD(INDEX(Capacity!$V$3:$W$258,MATCH(INDEX($J100:$FE100,1,$FJ100),Capacity!$V$3:$V$258,0),2)+KS$9,255),Capacity!$S$3:$S$258,0),2)))</f>
        <v/>
      </c>
      <c r="KT101" t="str">
        <f>IF(KT100="","",IF($FI100="Y",0,INDEX(Capacity!$S$3:$T$258,MATCH(MOD(INDEX(Capacity!$V$3:$W$258,MATCH(INDEX($J100:$FE100,1,$FJ100),Capacity!$V$3:$V$258,0),2)+KT$9,255),Capacity!$S$3:$S$258,0),2)))</f>
        <v/>
      </c>
      <c r="KU101" t="str">
        <f>IF(KU100="","",IF($FI100="Y",0,INDEX(Capacity!$S$3:$T$258,MATCH(MOD(INDEX(Capacity!$V$3:$W$258,MATCH(INDEX($J100:$FE100,1,$FJ100),Capacity!$V$3:$V$258,0),2)+KU$9,255),Capacity!$S$3:$S$258,0),2)))</f>
        <v/>
      </c>
      <c r="KV101" t="str">
        <f>IF(KV100="","",IF($FI100="Y",0,INDEX(Capacity!$S$3:$T$258,MATCH(MOD(INDEX(Capacity!$V$3:$W$258,MATCH(INDEX($J100:$FE100,1,$FJ100),Capacity!$V$3:$V$258,0),2)+KV$9,255),Capacity!$S$3:$S$258,0),2)))</f>
        <v/>
      </c>
      <c r="KW101" t="str">
        <f>IF(KW100="","",IF($FI100="Y",0,INDEX(Capacity!$S$3:$T$258,MATCH(MOD(INDEX(Capacity!$V$3:$W$258,MATCH(INDEX($J100:$FE100,1,$FJ100),Capacity!$V$3:$V$258,0),2)+KW$9,255),Capacity!$S$3:$S$258,0),2)))</f>
        <v/>
      </c>
      <c r="KX101" t="str">
        <f>IF(KX100="","",IF($FI100="Y",0,INDEX(Capacity!$S$3:$T$258,MATCH(MOD(INDEX(Capacity!$V$3:$W$258,MATCH(INDEX($J100:$FE100,1,$FJ100),Capacity!$V$3:$V$258,0),2)+KX$9,255),Capacity!$S$3:$S$258,0),2)))</f>
        <v/>
      </c>
      <c r="KY101" t="str">
        <f>IF(KY100="","",IF($FI100="Y",0,INDEX(Capacity!$S$3:$T$258,MATCH(MOD(INDEX(Capacity!$V$3:$W$258,MATCH(INDEX($J100:$FE100,1,$FJ100),Capacity!$V$3:$V$258,0),2)+KY$9,255),Capacity!$S$3:$S$258,0),2)))</f>
        <v/>
      </c>
      <c r="KZ101" t="str">
        <f>IF(KZ100="","",IF($FI100="Y",0,INDEX(Capacity!$S$3:$T$258,MATCH(MOD(INDEX(Capacity!$V$3:$W$258,MATCH(INDEX($J100:$FE100,1,$FJ100),Capacity!$V$3:$V$258,0),2)+KZ$9,255),Capacity!$S$3:$S$258,0),2)))</f>
        <v/>
      </c>
      <c r="LA101" t="str">
        <f>IF(LA100="","",IF($FI100="Y",0,INDEX(Capacity!$S$3:$T$258,MATCH(MOD(INDEX(Capacity!$V$3:$W$258,MATCH(INDEX($J100:$FE100,1,$FJ100),Capacity!$V$3:$V$258,0),2)+LA$9,255),Capacity!$S$3:$S$258,0),2)))</f>
        <v/>
      </c>
      <c r="LB101" t="str">
        <f>IF(LB100="","",IF($FI100="Y",0,INDEX(Capacity!$S$3:$T$258,MATCH(MOD(INDEX(Capacity!$V$3:$W$258,MATCH(INDEX($J100:$FE100,1,$FJ100),Capacity!$V$3:$V$258,0),2)+LB$9,255),Capacity!$S$3:$S$258,0),2)))</f>
        <v/>
      </c>
      <c r="LC101" t="str">
        <f>IF(LC100="","",IF($FI100="Y",0,INDEX(Capacity!$S$3:$T$258,MATCH(MOD(INDEX(Capacity!$V$3:$W$258,MATCH(INDEX($J100:$FE100,1,$FJ100),Capacity!$V$3:$V$258,0),2)+LC$9,255),Capacity!$S$3:$S$258,0),2)))</f>
        <v/>
      </c>
      <c r="LD101" t="str">
        <f>IF(LD100="","",IF($FI100="Y",0,INDEX(Capacity!$S$3:$T$258,MATCH(MOD(INDEX(Capacity!$V$3:$W$258,MATCH(INDEX($J100:$FE100,1,$FJ100),Capacity!$V$3:$V$258,0),2)+LD$9,255),Capacity!$S$3:$S$258,0),2)))</f>
        <v/>
      </c>
      <c r="LE101" t="str">
        <f>IF(LE100="","",IF($FI100="Y",0,INDEX(Capacity!$S$3:$T$258,MATCH(MOD(INDEX(Capacity!$V$3:$W$258,MATCH(INDEX($J100:$FE100,1,$FJ100),Capacity!$V$3:$V$258,0),2)+LE$9,255),Capacity!$S$3:$S$258,0),2)))</f>
        <v/>
      </c>
      <c r="LF101" t="str">
        <f>IF(LF100="","",IF($FI100="Y",0,INDEX(Capacity!$S$3:$T$258,MATCH(MOD(INDEX(Capacity!$V$3:$W$258,MATCH(INDEX($J100:$FE100,1,$FJ100),Capacity!$V$3:$V$258,0),2)+LF$9,255),Capacity!$S$3:$S$258,0),2)))</f>
        <v/>
      </c>
      <c r="LG101" t="str">
        <f>IF(LG100="","",IF($FI100="Y",0,INDEX(Capacity!$S$3:$T$258,MATCH(MOD(INDEX(Capacity!$V$3:$W$258,MATCH(INDEX($J100:$FE100,1,$FJ100),Capacity!$V$3:$V$258,0),2)+LG$9,255),Capacity!$S$3:$S$258,0),2)))</f>
        <v/>
      </c>
      <c r="LH101" t="str">
        <f>IF(LH100="","",IF($FI100="Y",0,INDEX(Capacity!$S$3:$T$258,MATCH(MOD(INDEX(Capacity!$V$3:$W$258,MATCH(INDEX($J100:$FE100,1,$FJ100),Capacity!$V$3:$V$258,0),2)+LH$9,255),Capacity!$S$3:$S$258,0),2)))</f>
        <v/>
      </c>
    </row>
    <row r="102" spans="9:320" x14ac:dyDescent="0.25">
      <c r="I102" s="7">
        <f t="shared" si="79"/>
        <v>93</v>
      </c>
      <c r="J102" t="str">
        <f t="shared" si="97"/>
        <v/>
      </c>
      <c r="K102" t="str">
        <f t="shared" si="97"/>
        <v/>
      </c>
      <c r="L102" t="str">
        <f t="shared" si="97"/>
        <v/>
      </c>
      <c r="M102" t="str">
        <f t="shared" si="97"/>
        <v/>
      </c>
      <c r="N102" t="str">
        <f t="shared" si="97"/>
        <v/>
      </c>
      <c r="O102" t="str">
        <f t="shared" si="97"/>
        <v/>
      </c>
      <c r="P102" t="str">
        <f t="shared" si="97"/>
        <v/>
      </c>
      <c r="Q102" t="str">
        <f t="shared" si="97"/>
        <v/>
      </c>
      <c r="R102" t="str">
        <f t="shared" si="97"/>
        <v/>
      </c>
      <c r="S102" t="str">
        <f t="shared" si="97"/>
        <v/>
      </c>
      <c r="T102" t="str">
        <f t="shared" si="97"/>
        <v/>
      </c>
      <c r="U102" t="str">
        <f t="shared" si="97"/>
        <v/>
      </c>
      <c r="V102" t="str">
        <f t="shared" si="97"/>
        <v/>
      </c>
      <c r="W102" t="str">
        <f t="shared" si="97"/>
        <v/>
      </c>
      <c r="X102" t="str">
        <f t="shared" si="97"/>
        <v/>
      </c>
      <c r="Y102" t="str">
        <f t="shared" si="97"/>
        <v/>
      </c>
      <c r="Z102" t="str">
        <f t="shared" si="96"/>
        <v/>
      </c>
      <c r="AA102" t="str">
        <f t="shared" si="96"/>
        <v/>
      </c>
      <c r="AB102" t="str">
        <f t="shared" si="96"/>
        <v/>
      </c>
      <c r="AC102" t="str">
        <f t="shared" si="96"/>
        <v/>
      </c>
      <c r="AD102" t="str">
        <f t="shared" si="96"/>
        <v/>
      </c>
      <c r="AE102" t="str">
        <f t="shared" si="96"/>
        <v/>
      </c>
      <c r="AF102" t="str">
        <f t="shared" si="96"/>
        <v/>
      </c>
      <c r="AG102" t="str">
        <f t="shared" si="96"/>
        <v/>
      </c>
      <c r="AH102" t="str">
        <f t="shared" si="96"/>
        <v/>
      </c>
      <c r="AI102" t="str">
        <f t="shared" si="96"/>
        <v/>
      </c>
      <c r="AJ102" t="str">
        <f t="shared" si="96"/>
        <v/>
      </c>
      <c r="AK102" t="str">
        <f t="shared" si="96"/>
        <v/>
      </c>
      <c r="AL102" t="str">
        <f t="shared" si="96"/>
        <v/>
      </c>
      <c r="AM102" t="str">
        <f t="shared" si="96"/>
        <v/>
      </c>
      <c r="AN102" t="str">
        <f t="shared" si="96"/>
        <v/>
      </c>
      <c r="AO102" t="str">
        <f t="shared" si="96"/>
        <v/>
      </c>
      <c r="AP102" t="str">
        <f t="shared" ref="AP102:BE117" si="100">IFERROR(IF(INDEX($FM$10:$LH$118,$I102,$FK102-AP$8+1)="",_xlfn.BITXOR(AP101,0),_xlfn.BITXOR(AP101,INDEX($FM$10:$LH$118,$I102,$FK102-AP$8+1))),"")</f>
        <v/>
      </c>
      <c r="AQ102" t="str">
        <f t="shared" si="100"/>
        <v/>
      </c>
      <c r="AR102" t="str">
        <f t="shared" si="100"/>
        <v/>
      </c>
      <c r="AS102" t="str">
        <f t="shared" si="100"/>
        <v/>
      </c>
      <c r="AT102" t="str">
        <f t="shared" si="100"/>
        <v/>
      </c>
      <c r="AU102" t="str">
        <f t="shared" si="100"/>
        <v/>
      </c>
      <c r="AV102" t="str">
        <f t="shared" si="100"/>
        <v/>
      </c>
      <c r="AW102" t="str">
        <f t="shared" si="100"/>
        <v/>
      </c>
      <c r="AX102" t="str">
        <f t="shared" si="100"/>
        <v/>
      </c>
      <c r="AY102" t="str">
        <f t="shared" si="100"/>
        <v/>
      </c>
      <c r="AZ102" t="str">
        <f t="shared" si="100"/>
        <v/>
      </c>
      <c r="BA102" t="str">
        <f t="shared" si="100"/>
        <v/>
      </c>
      <c r="BB102" t="str">
        <f t="shared" si="100"/>
        <v/>
      </c>
      <c r="BC102" t="str">
        <f t="shared" si="100"/>
        <v/>
      </c>
      <c r="BD102" t="str">
        <f t="shared" si="100"/>
        <v/>
      </c>
      <c r="BE102" t="str">
        <f t="shared" si="99"/>
        <v/>
      </c>
      <c r="BF102" t="str">
        <f t="shared" si="92"/>
        <v/>
      </c>
      <c r="BG102" t="str">
        <f t="shared" si="92"/>
        <v/>
      </c>
      <c r="BH102" t="str">
        <f t="shared" si="92"/>
        <v/>
      </c>
      <c r="BI102" t="str">
        <f t="shared" si="92"/>
        <v/>
      </c>
      <c r="BJ102" t="str">
        <f t="shared" si="92"/>
        <v/>
      </c>
      <c r="BK102" t="str">
        <f t="shared" si="92"/>
        <v/>
      </c>
      <c r="BL102" t="str">
        <f t="shared" si="92"/>
        <v/>
      </c>
      <c r="BM102" t="str">
        <f t="shared" si="92"/>
        <v/>
      </c>
      <c r="BN102" t="str">
        <f t="shared" si="92"/>
        <v/>
      </c>
      <c r="BO102" t="str">
        <f t="shared" si="92"/>
        <v/>
      </c>
      <c r="BP102" t="str">
        <f t="shared" si="92"/>
        <v/>
      </c>
      <c r="BQ102" t="str">
        <f t="shared" si="92"/>
        <v/>
      </c>
      <c r="BR102" t="str">
        <f t="shared" si="92"/>
        <v/>
      </c>
      <c r="BS102" t="str">
        <f t="shared" si="92"/>
        <v/>
      </c>
      <c r="BT102" t="str">
        <f t="shared" si="92"/>
        <v/>
      </c>
      <c r="BU102" t="str">
        <f t="shared" si="92"/>
        <v/>
      </c>
      <c r="BV102" t="str">
        <f t="shared" si="90"/>
        <v/>
      </c>
      <c r="BW102" t="str">
        <f t="shared" si="90"/>
        <v/>
      </c>
      <c r="BX102" t="str">
        <f t="shared" si="90"/>
        <v/>
      </c>
      <c r="BY102" t="str">
        <f t="shared" si="90"/>
        <v/>
      </c>
      <c r="BZ102" t="str">
        <f t="shared" si="90"/>
        <v/>
      </c>
      <c r="CA102" t="str">
        <f t="shared" si="90"/>
        <v/>
      </c>
      <c r="CB102" t="str">
        <f t="shared" si="90"/>
        <v/>
      </c>
      <c r="CC102" t="str">
        <f t="shared" si="90"/>
        <v/>
      </c>
      <c r="CD102" t="str">
        <f t="shared" si="90"/>
        <v/>
      </c>
      <c r="CE102" t="str">
        <f t="shared" si="90"/>
        <v/>
      </c>
      <c r="CF102" t="str">
        <f t="shared" si="90"/>
        <v/>
      </c>
      <c r="CG102" t="str">
        <f t="shared" si="90"/>
        <v/>
      </c>
      <c r="CH102" t="str">
        <f t="shared" si="90"/>
        <v/>
      </c>
      <c r="CI102" t="str">
        <f t="shared" si="90"/>
        <v/>
      </c>
      <c r="CJ102" t="str">
        <f t="shared" si="90"/>
        <v/>
      </c>
      <c r="CK102" t="str">
        <f t="shared" si="90"/>
        <v/>
      </c>
      <c r="CL102" t="str">
        <f t="shared" si="94"/>
        <v/>
      </c>
      <c r="CM102" t="str">
        <f t="shared" si="94"/>
        <v/>
      </c>
      <c r="CN102" t="str">
        <f t="shared" si="94"/>
        <v/>
      </c>
      <c r="CO102" t="str">
        <f t="shared" si="94"/>
        <v/>
      </c>
      <c r="CP102" t="str">
        <f t="shared" si="94"/>
        <v/>
      </c>
      <c r="CQ102" t="str">
        <f t="shared" si="94"/>
        <v/>
      </c>
      <c r="CR102" t="str">
        <f t="shared" si="94"/>
        <v/>
      </c>
      <c r="CS102" t="str">
        <f t="shared" si="94"/>
        <v/>
      </c>
      <c r="CT102" t="str">
        <f t="shared" si="94"/>
        <v/>
      </c>
      <c r="CU102" t="str">
        <f t="shared" si="94"/>
        <v/>
      </c>
      <c r="CV102" t="str">
        <f t="shared" si="94"/>
        <v/>
      </c>
      <c r="CW102" t="str">
        <f t="shared" si="94"/>
        <v/>
      </c>
      <c r="CX102">
        <f t="shared" si="94"/>
        <v>0</v>
      </c>
      <c r="CY102">
        <f t="shared" si="94"/>
        <v>58</v>
      </c>
      <c r="CZ102">
        <f t="shared" si="94"/>
        <v>242</v>
      </c>
      <c r="DA102">
        <f t="shared" si="93"/>
        <v>166</v>
      </c>
      <c r="DB102">
        <f t="shared" si="93"/>
        <v>234</v>
      </c>
      <c r="DC102">
        <f t="shared" si="93"/>
        <v>232</v>
      </c>
      <c r="DD102">
        <f t="shared" si="93"/>
        <v>138</v>
      </c>
      <c r="DE102">
        <f t="shared" si="93"/>
        <v>241</v>
      </c>
      <c r="DF102">
        <f t="shared" si="93"/>
        <v>141</v>
      </c>
      <c r="DG102">
        <f t="shared" si="93"/>
        <v>77</v>
      </c>
      <c r="DH102">
        <f t="shared" si="93"/>
        <v>203</v>
      </c>
      <c r="DI102">
        <f t="shared" si="93"/>
        <v>0</v>
      </c>
      <c r="DJ102">
        <f t="shared" si="93"/>
        <v>0</v>
      </c>
      <c r="DK102">
        <f t="shared" si="93"/>
        <v>0</v>
      </c>
      <c r="DL102">
        <f t="shared" si="93"/>
        <v>0</v>
      </c>
      <c r="DM102">
        <f t="shared" si="93"/>
        <v>0</v>
      </c>
      <c r="DN102">
        <f t="shared" si="93"/>
        <v>0</v>
      </c>
      <c r="DO102">
        <f t="shared" si="93"/>
        <v>0</v>
      </c>
      <c r="DP102">
        <f t="shared" si="93"/>
        <v>0</v>
      </c>
      <c r="DQ102">
        <f t="shared" si="98"/>
        <v>0</v>
      </c>
      <c r="DR102">
        <f t="shared" si="95"/>
        <v>0</v>
      </c>
      <c r="DS102">
        <f t="shared" si="95"/>
        <v>0</v>
      </c>
      <c r="DT102">
        <f t="shared" si="95"/>
        <v>0</v>
      </c>
      <c r="DU102">
        <f t="shared" si="95"/>
        <v>0</v>
      </c>
      <c r="DV102">
        <f t="shared" si="95"/>
        <v>0</v>
      </c>
      <c r="DW102">
        <f t="shared" si="95"/>
        <v>0</v>
      </c>
      <c r="DX102">
        <f t="shared" si="95"/>
        <v>0</v>
      </c>
      <c r="DY102">
        <f t="shared" si="95"/>
        <v>0</v>
      </c>
      <c r="DZ102">
        <f t="shared" si="95"/>
        <v>0</v>
      </c>
      <c r="EA102">
        <f t="shared" si="95"/>
        <v>0</v>
      </c>
      <c r="EB102">
        <f t="shared" si="95"/>
        <v>0</v>
      </c>
      <c r="EC102">
        <f t="shared" si="95"/>
        <v>0</v>
      </c>
      <c r="ED102">
        <f t="shared" si="95"/>
        <v>0</v>
      </c>
      <c r="EE102">
        <f t="shared" si="95"/>
        <v>0</v>
      </c>
      <c r="EF102">
        <f t="shared" si="95"/>
        <v>0</v>
      </c>
      <c r="EG102">
        <f t="shared" si="91"/>
        <v>0</v>
      </c>
      <c r="EH102">
        <f t="shared" si="91"/>
        <v>0</v>
      </c>
      <c r="EI102">
        <f t="shared" si="91"/>
        <v>0</v>
      </c>
      <c r="EJ102">
        <f t="shared" si="91"/>
        <v>0</v>
      </c>
      <c r="EK102">
        <f t="shared" si="91"/>
        <v>0</v>
      </c>
      <c r="EL102">
        <f t="shared" si="91"/>
        <v>0</v>
      </c>
      <c r="EM102">
        <f t="shared" si="91"/>
        <v>0</v>
      </c>
      <c r="EN102">
        <f t="shared" si="91"/>
        <v>0</v>
      </c>
      <c r="EO102">
        <f t="shared" si="91"/>
        <v>0</v>
      </c>
      <c r="EP102">
        <f t="shared" si="91"/>
        <v>0</v>
      </c>
      <c r="EQ102">
        <f t="shared" si="91"/>
        <v>0</v>
      </c>
      <c r="ER102">
        <f t="shared" si="91"/>
        <v>0</v>
      </c>
      <c r="ES102">
        <f t="shared" si="91"/>
        <v>0</v>
      </c>
      <c r="ET102">
        <f t="shared" si="91"/>
        <v>0</v>
      </c>
      <c r="EU102">
        <f t="shared" si="91"/>
        <v>0</v>
      </c>
      <c r="EV102">
        <f t="shared" si="91"/>
        <v>0</v>
      </c>
      <c r="EW102">
        <f t="shared" si="89"/>
        <v>0</v>
      </c>
      <c r="EX102">
        <f t="shared" si="89"/>
        <v>0</v>
      </c>
      <c r="EY102">
        <f t="shared" si="89"/>
        <v>0</v>
      </c>
      <c r="EZ102">
        <f t="shared" si="89"/>
        <v>0</v>
      </c>
      <c r="FA102">
        <f t="shared" si="89"/>
        <v>0</v>
      </c>
      <c r="FB102">
        <f t="shared" si="89"/>
        <v>0</v>
      </c>
      <c r="FC102">
        <f t="shared" si="89"/>
        <v>0</v>
      </c>
      <c r="FD102">
        <f t="shared" si="89"/>
        <v>0</v>
      </c>
      <c r="FE102">
        <f t="shared" si="89"/>
        <v>0</v>
      </c>
      <c r="FG102" s="48" t="str">
        <f t="shared" si="80"/>
        <v/>
      </c>
      <c r="FI102" s="1" t="str">
        <f t="shared" si="77"/>
        <v/>
      </c>
      <c r="FJ102">
        <f t="shared" si="78"/>
        <v>94</v>
      </c>
      <c r="FK102">
        <f>FM8-FJ101+1</f>
        <v>-49</v>
      </c>
      <c r="FM102">
        <f>IF(FM101="","",IF($FI101="Y",0,INDEX(Capacity!$S$3:$T$258,MATCH(MOD(INDEX(Capacity!$V$3:$W$258,MATCH(INDEX($J101:$FE101,1,$FJ101),Capacity!$V$3:$V$258,0),2)+FM$9,255),Capacity!$S$3:$S$258,0),2)))</f>
        <v>65</v>
      </c>
      <c r="FN102">
        <f>IF(FN101="","",IF($FI101="Y",0,INDEX(Capacity!$S$3:$T$258,MATCH(MOD(INDEX(Capacity!$V$3:$W$258,MATCH(INDEX($J101:$FE101,1,$FJ101),Capacity!$V$3:$V$258,0),2)+FN$9,255),Capacity!$S$3:$S$258,0),2)))</f>
        <v>220</v>
      </c>
      <c r="FO102">
        <f>IF(FO101="","",IF($FI101="Y",0,INDEX(Capacity!$S$3:$T$258,MATCH(MOD(INDEX(Capacity!$V$3:$W$258,MATCH(INDEX($J101:$FE101,1,$FJ101),Capacity!$V$3:$V$258,0),2)+FO$9,255),Capacity!$S$3:$S$258,0),2)))</f>
        <v>8</v>
      </c>
      <c r="FP102">
        <f>IF(FP101="","",IF($FI101="Y",0,INDEX(Capacity!$S$3:$T$258,MATCH(MOD(INDEX(Capacity!$V$3:$W$258,MATCH(INDEX($J101:$FE101,1,$FJ101),Capacity!$V$3:$V$258,0),2)+FP$9,255),Capacity!$S$3:$S$258,0),2)))</f>
        <v>139</v>
      </c>
      <c r="FQ102">
        <f>IF(FQ101="","",IF($FI101="Y",0,INDEX(Capacity!$S$3:$T$258,MATCH(MOD(INDEX(Capacity!$V$3:$W$258,MATCH(INDEX($J101:$FE101,1,$FJ101),Capacity!$V$3:$V$258,0),2)+FQ$9,255),Capacity!$S$3:$S$258,0),2)))</f>
        <v>173</v>
      </c>
      <c r="FR102">
        <f>IF(FR101="","",IF($FI101="Y",0,INDEX(Capacity!$S$3:$T$258,MATCH(MOD(INDEX(Capacity!$V$3:$W$258,MATCH(INDEX($J101:$FE101,1,$FJ101),Capacity!$V$3:$V$258,0),2)+FR$9,255),Capacity!$S$3:$S$258,0),2)))</f>
        <v>80</v>
      </c>
      <c r="FS102">
        <f>IF(FS101="","",IF($FI101="Y",0,INDEX(Capacity!$S$3:$T$258,MATCH(MOD(INDEX(Capacity!$V$3:$W$258,MATCH(INDEX($J101:$FE101,1,$FJ101),Capacity!$V$3:$V$258,0),2)+FS$9,255),Capacity!$S$3:$S$258,0),2)))</f>
        <v>64</v>
      </c>
      <c r="FT102">
        <f>IF(FT101="","",IF($FI101="Y",0,INDEX(Capacity!$S$3:$T$258,MATCH(MOD(INDEX(Capacity!$V$3:$W$258,MATCH(INDEX($J101:$FE101,1,$FJ101),Capacity!$V$3:$V$258,0),2)+FT$9,255),Capacity!$S$3:$S$258,0),2)))</f>
        <v>1</v>
      </c>
      <c r="FU102">
        <f>IF(FU101="","",IF($FI101="Y",0,INDEX(Capacity!$S$3:$T$258,MATCH(MOD(INDEX(Capacity!$V$3:$W$258,MATCH(INDEX($J101:$FE101,1,$FJ101),Capacity!$V$3:$V$258,0),2)+FU$9,255),Capacity!$S$3:$S$258,0),2)))</f>
        <v>96</v>
      </c>
      <c r="FV102">
        <f>IF(FV101="","",IF($FI101="Y",0,INDEX(Capacity!$S$3:$T$258,MATCH(MOD(INDEX(Capacity!$V$3:$W$258,MATCH(INDEX($J101:$FE101,1,$FJ101),Capacity!$V$3:$V$258,0),2)+FV$9,255),Capacity!$S$3:$S$258,0),2)))</f>
        <v>9</v>
      </c>
      <c r="FW102">
        <f>IF(FW101="","",IF($FI101="Y",0,INDEX(Capacity!$S$3:$T$258,MATCH(MOD(INDEX(Capacity!$V$3:$W$258,MATCH(INDEX($J101:$FE101,1,$FJ101),Capacity!$V$3:$V$258,0),2)+FW$9,255),Capacity!$S$3:$S$258,0),2)))</f>
        <v>203</v>
      </c>
      <c r="FX102" t="str">
        <f>IF(FX101="","",IF($FI101="Y",0,INDEX(Capacity!$S$3:$T$258,MATCH(MOD(INDEX(Capacity!$V$3:$W$258,MATCH(INDEX($J101:$FE101,1,$FJ101),Capacity!$V$3:$V$258,0),2)+FX$9,255),Capacity!$S$3:$S$258,0),2)))</f>
        <v/>
      </c>
      <c r="FY102" t="str">
        <f>IF(FY101="","",IF($FI101="Y",0,INDEX(Capacity!$S$3:$T$258,MATCH(MOD(INDEX(Capacity!$V$3:$W$258,MATCH(INDEX($J101:$FE101,1,$FJ101),Capacity!$V$3:$V$258,0),2)+FY$9,255),Capacity!$S$3:$S$258,0),2)))</f>
        <v/>
      </c>
      <c r="FZ102" t="str">
        <f>IF(FZ101="","",IF($FI101="Y",0,INDEX(Capacity!$S$3:$T$258,MATCH(MOD(INDEX(Capacity!$V$3:$W$258,MATCH(INDEX($J101:$FE101,1,$FJ101),Capacity!$V$3:$V$258,0),2)+FZ$9,255),Capacity!$S$3:$S$258,0),2)))</f>
        <v/>
      </c>
      <c r="GA102" t="str">
        <f>IF(GA101="","",IF($FI101="Y",0,INDEX(Capacity!$S$3:$T$258,MATCH(MOD(INDEX(Capacity!$V$3:$W$258,MATCH(INDEX($J101:$FE101,1,$FJ101),Capacity!$V$3:$V$258,0),2)+GA$9,255),Capacity!$S$3:$S$258,0),2)))</f>
        <v/>
      </c>
      <c r="GB102" t="str">
        <f>IF(GB101="","",IF($FI101="Y",0,INDEX(Capacity!$S$3:$T$258,MATCH(MOD(INDEX(Capacity!$V$3:$W$258,MATCH(INDEX($J101:$FE101,1,$FJ101),Capacity!$V$3:$V$258,0),2)+GB$9,255),Capacity!$S$3:$S$258,0),2)))</f>
        <v/>
      </c>
      <c r="GC102" t="str">
        <f>IF(GC101="","",IF($FI101="Y",0,INDEX(Capacity!$S$3:$T$258,MATCH(MOD(INDEX(Capacity!$V$3:$W$258,MATCH(INDEX($J101:$FE101,1,$FJ101),Capacity!$V$3:$V$258,0),2)+GC$9,255),Capacity!$S$3:$S$258,0),2)))</f>
        <v/>
      </c>
      <c r="GD102" t="str">
        <f>IF(GD101="","",IF($FI101="Y",0,INDEX(Capacity!$S$3:$T$258,MATCH(MOD(INDEX(Capacity!$V$3:$W$258,MATCH(INDEX($J101:$FE101,1,$FJ101),Capacity!$V$3:$V$258,0),2)+GD$9,255),Capacity!$S$3:$S$258,0),2)))</f>
        <v/>
      </c>
      <c r="GE102" t="str">
        <f>IF(GE101="","",IF($FI101="Y",0,INDEX(Capacity!$S$3:$T$258,MATCH(MOD(INDEX(Capacity!$V$3:$W$258,MATCH(INDEX($J101:$FE101,1,$FJ101),Capacity!$V$3:$V$258,0),2)+GE$9,255),Capacity!$S$3:$S$258,0),2)))</f>
        <v/>
      </c>
      <c r="GF102" t="str">
        <f>IF(GF101="","",IF($FI101="Y",0,INDEX(Capacity!$S$3:$T$258,MATCH(MOD(INDEX(Capacity!$V$3:$W$258,MATCH(INDEX($J101:$FE101,1,$FJ101),Capacity!$V$3:$V$258,0),2)+GF$9,255),Capacity!$S$3:$S$258,0),2)))</f>
        <v/>
      </c>
      <c r="GG102" t="str">
        <f>IF(GG101="","",IF($FI101="Y",0,INDEX(Capacity!$S$3:$T$258,MATCH(MOD(INDEX(Capacity!$V$3:$W$258,MATCH(INDEX($J101:$FE101,1,$FJ101),Capacity!$V$3:$V$258,0),2)+GG$9,255),Capacity!$S$3:$S$258,0),2)))</f>
        <v/>
      </c>
      <c r="GH102" t="str">
        <f>IF(GH101="","",IF($FI101="Y",0,INDEX(Capacity!$S$3:$T$258,MATCH(MOD(INDEX(Capacity!$V$3:$W$258,MATCH(INDEX($J101:$FE101,1,$FJ101),Capacity!$V$3:$V$258,0),2)+GH$9,255),Capacity!$S$3:$S$258,0),2)))</f>
        <v/>
      </c>
      <c r="GI102" t="str">
        <f>IF(GI101="","",IF($FI101="Y",0,INDEX(Capacity!$S$3:$T$258,MATCH(MOD(INDEX(Capacity!$V$3:$W$258,MATCH(INDEX($J101:$FE101,1,$FJ101),Capacity!$V$3:$V$258,0),2)+GI$9,255),Capacity!$S$3:$S$258,0),2)))</f>
        <v/>
      </c>
      <c r="GJ102" t="str">
        <f>IF(GJ101="","",IF($FI101="Y",0,INDEX(Capacity!$S$3:$T$258,MATCH(MOD(INDEX(Capacity!$V$3:$W$258,MATCH(INDEX($J101:$FE101,1,$FJ101),Capacity!$V$3:$V$258,0),2)+GJ$9,255),Capacity!$S$3:$S$258,0),2)))</f>
        <v/>
      </c>
      <c r="GK102" t="str">
        <f>IF(GK101="","",IF($FI101="Y",0,INDEX(Capacity!$S$3:$T$258,MATCH(MOD(INDEX(Capacity!$V$3:$W$258,MATCH(INDEX($J101:$FE101,1,$FJ101),Capacity!$V$3:$V$258,0),2)+GK$9,255),Capacity!$S$3:$S$258,0),2)))</f>
        <v/>
      </c>
      <c r="GL102" t="str">
        <f>IF(GL101="","",IF($FI101="Y",0,INDEX(Capacity!$S$3:$T$258,MATCH(MOD(INDEX(Capacity!$V$3:$W$258,MATCH(INDEX($J101:$FE101,1,$FJ101),Capacity!$V$3:$V$258,0),2)+GL$9,255),Capacity!$S$3:$S$258,0),2)))</f>
        <v/>
      </c>
      <c r="GM102" t="str">
        <f>IF(GM101="","",IF($FI101="Y",0,INDEX(Capacity!$S$3:$T$258,MATCH(MOD(INDEX(Capacity!$V$3:$W$258,MATCH(INDEX($J101:$FE101,1,$FJ101),Capacity!$V$3:$V$258,0),2)+GM$9,255),Capacity!$S$3:$S$258,0),2)))</f>
        <v/>
      </c>
      <c r="GN102" t="str">
        <f>IF(GN101="","",IF($FI101="Y",0,INDEX(Capacity!$S$3:$T$258,MATCH(MOD(INDEX(Capacity!$V$3:$W$258,MATCH(INDEX($J101:$FE101,1,$FJ101),Capacity!$V$3:$V$258,0),2)+GN$9,255),Capacity!$S$3:$S$258,0),2)))</f>
        <v/>
      </c>
      <c r="GO102" t="str">
        <f>IF(GO101="","",IF($FI101="Y",0,INDEX(Capacity!$S$3:$T$258,MATCH(MOD(INDEX(Capacity!$V$3:$W$258,MATCH(INDEX($J101:$FE101,1,$FJ101),Capacity!$V$3:$V$258,0),2)+GO$9,255),Capacity!$S$3:$S$258,0),2)))</f>
        <v/>
      </c>
      <c r="GP102" t="str">
        <f>IF(GP101="","",IF($FI101="Y",0,INDEX(Capacity!$S$3:$T$258,MATCH(MOD(INDEX(Capacity!$V$3:$W$258,MATCH(INDEX($J101:$FE101,1,$FJ101),Capacity!$V$3:$V$258,0),2)+GP$9,255),Capacity!$S$3:$S$258,0),2)))</f>
        <v/>
      </c>
      <c r="GQ102" t="str">
        <f>IF(GQ101="","",IF($FI101="Y",0,INDEX(Capacity!$S$3:$T$258,MATCH(MOD(INDEX(Capacity!$V$3:$W$258,MATCH(INDEX($J101:$FE101,1,$FJ101),Capacity!$V$3:$V$258,0),2)+GQ$9,255),Capacity!$S$3:$S$258,0),2)))</f>
        <v/>
      </c>
      <c r="GR102" t="str">
        <f>IF(GR101="","",IF($FI101="Y",0,INDEX(Capacity!$S$3:$T$258,MATCH(MOD(INDEX(Capacity!$V$3:$W$258,MATCH(INDEX($J101:$FE101,1,$FJ101),Capacity!$V$3:$V$258,0),2)+GR$9,255),Capacity!$S$3:$S$258,0),2)))</f>
        <v/>
      </c>
      <c r="GS102" t="str">
        <f>IF(GS101="","",IF($FI101="Y",0,INDEX(Capacity!$S$3:$T$258,MATCH(MOD(INDEX(Capacity!$V$3:$W$258,MATCH(INDEX($J101:$FE101,1,$FJ101),Capacity!$V$3:$V$258,0),2)+GS$9,255),Capacity!$S$3:$S$258,0),2)))</f>
        <v/>
      </c>
      <c r="GT102" t="str">
        <f>IF(GT101="","",IF($FI101="Y",0,INDEX(Capacity!$S$3:$T$258,MATCH(MOD(INDEX(Capacity!$V$3:$W$258,MATCH(INDEX($J101:$FE101,1,$FJ101),Capacity!$V$3:$V$258,0),2)+GT$9,255),Capacity!$S$3:$S$258,0),2)))</f>
        <v/>
      </c>
      <c r="GU102" t="str">
        <f>IF(GU101="","",IF($FI101="Y",0,INDEX(Capacity!$S$3:$T$258,MATCH(MOD(INDEX(Capacity!$V$3:$W$258,MATCH(INDEX($J101:$FE101,1,$FJ101),Capacity!$V$3:$V$258,0),2)+GU$9,255),Capacity!$S$3:$S$258,0),2)))</f>
        <v/>
      </c>
      <c r="GV102" t="str">
        <f>IF(GV101="","",IF($FI101="Y",0,INDEX(Capacity!$S$3:$T$258,MATCH(MOD(INDEX(Capacity!$V$3:$W$258,MATCH(INDEX($J101:$FE101,1,$FJ101),Capacity!$V$3:$V$258,0),2)+GV$9,255),Capacity!$S$3:$S$258,0),2)))</f>
        <v/>
      </c>
      <c r="GW102" t="str">
        <f>IF(GW101="","",IF($FI101="Y",0,INDEX(Capacity!$S$3:$T$258,MATCH(MOD(INDEX(Capacity!$V$3:$W$258,MATCH(INDEX($J101:$FE101,1,$FJ101),Capacity!$V$3:$V$258,0),2)+GW$9,255),Capacity!$S$3:$S$258,0),2)))</f>
        <v/>
      </c>
      <c r="GX102" t="str">
        <f>IF(GX101="","",IF($FI101="Y",0,INDEX(Capacity!$S$3:$T$258,MATCH(MOD(INDEX(Capacity!$V$3:$W$258,MATCH(INDEX($J101:$FE101,1,$FJ101),Capacity!$V$3:$V$258,0),2)+GX$9,255),Capacity!$S$3:$S$258,0),2)))</f>
        <v/>
      </c>
      <c r="GY102" t="str">
        <f>IF(GY101="","",IF($FI101="Y",0,INDEX(Capacity!$S$3:$T$258,MATCH(MOD(INDEX(Capacity!$V$3:$W$258,MATCH(INDEX($J101:$FE101,1,$FJ101),Capacity!$V$3:$V$258,0),2)+GY$9,255),Capacity!$S$3:$S$258,0),2)))</f>
        <v/>
      </c>
      <c r="GZ102" t="str">
        <f>IF(GZ101="","",IF($FI101="Y",0,INDEX(Capacity!$S$3:$T$258,MATCH(MOD(INDEX(Capacity!$V$3:$W$258,MATCH(INDEX($J101:$FE101,1,$FJ101),Capacity!$V$3:$V$258,0),2)+GZ$9,255),Capacity!$S$3:$S$258,0),2)))</f>
        <v/>
      </c>
      <c r="HA102" t="str">
        <f>IF(HA101="","",IF($FI101="Y",0,INDEX(Capacity!$S$3:$T$258,MATCH(MOD(INDEX(Capacity!$V$3:$W$258,MATCH(INDEX($J101:$FE101,1,$FJ101),Capacity!$V$3:$V$258,0),2)+HA$9,255),Capacity!$S$3:$S$258,0),2)))</f>
        <v/>
      </c>
      <c r="HB102" t="str">
        <f>IF(HB101="","",IF($FI101="Y",0,INDEX(Capacity!$S$3:$T$258,MATCH(MOD(INDEX(Capacity!$V$3:$W$258,MATCH(INDEX($J101:$FE101,1,$FJ101),Capacity!$V$3:$V$258,0),2)+HB$9,255),Capacity!$S$3:$S$258,0),2)))</f>
        <v/>
      </c>
      <c r="HC102" t="str">
        <f>IF(HC101="","",IF($FI101="Y",0,INDEX(Capacity!$S$3:$T$258,MATCH(MOD(INDEX(Capacity!$V$3:$W$258,MATCH(INDEX($J101:$FE101,1,$FJ101),Capacity!$V$3:$V$258,0),2)+HC$9,255),Capacity!$S$3:$S$258,0),2)))</f>
        <v/>
      </c>
      <c r="HD102" t="str">
        <f>IF(HD101="","",IF($FI101="Y",0,INDEX(Capacity!$S$3:$T$258,MATCH(MOD(INDEX(Capacity!$V$3:$W$258,MATCH(INDEX($J101:$FE101,1,$FJ101),Capacity!$V$3:$V$258,0),2)+HD$9,255),Capacity!$S$3:$S$258,0),2)))</f>
        <v/>
      </c>
      <c r="HE102" t="str">
        <f>IF(HE101="","",IF($FI101="Y",0,INDEX(Capacity!$S$3:$T$258,MATCH(MOD(INDEX(Capacity!$V$3:$W$258,MATCH(INDEX($J101:$FE101,1,$FJ101),Capacity!$V$3:$V$258,0),2)+HE$9,255),Capacity!$S$3:$S$258,0),2)))</f>
        <v/>
      </c>
      <c r="HF102" t="str">
        <f>IF(HF101="","",IF($FI101="Y",0,INDEX(Capacity!$S$3:$T$258,MATCH(MOD(INDEX(Capacity!$V$3:$W$258,MATCH(INDEX($J101:$FE101,1,$FJ101),Capacity!$V$3:$V$258,0),2)+HF$9,255),Capacity!$S$3:$S$258,0),2)))</f>
        <v/>
      </c>
      <c r="HG102" t="str">
        <f>IF(HG101="","",IF($FI101="Y",0,INDEX(Capacity!$S$3:$T$258,MATCH(MOD(INDEX(Capacity!$V$3:$W$258,MATCH(INDEX($J101:$FE101,1,$FJ101),Capacity!$V$3:$V$258,0),2)+HG$9,255),Capacity!$S$3:$S$258,0),2)))</f>
        <v/>
      </c>
      <c r="HH102" t="str">
        <f>IF(HH101="","",IF($FI101="Y",0,INDEX(Capacity!$S$3:$T$258,MATCH(MOD(INDEX(Capacity!$V$3:$W$258,MATCH(INDEX($J101:$FE101,1,$FJ101),Capacity!$V$3:$V$258,0),2)+HH$9,255),Capacity!$S$3:$S$258,0),2)))</f>
        <v/>
      </c>
      <c r="HI102" t="str">
        <f>IF(HI101="","",IF($FI101="Y",0,INDEX(Capacity!$S$3:$T$258,MATCH(MOD(INDEX(Capacity!$V$3:$W$258,MATCH(INDEX($J101:$FE101,1,$FJ101),Capacity!$V$3:$V$258,0),2)+HI$9,255),Capacity!$S$3:$S$258,0),2)))</f>
        <v/>
      </c>
      <c r="HJ102" t="str">
        <f>IF(HJ101="","",IF($FI101="Y",0,INDEX(Capacity!$S$3:$T$258,MATCH(MOD(INDEX(Capacity!$V$3:$W$258,MATCH(INDEX($J101:$FE101,1,$FJ101),Capacity!$V$3:$V$258,0),2)+HJ$9,255),Capacity!$S$3:$S$258,0),2)))</f>
        <v/>
      </c>
      <c r="HK102" t="str">
        <f>IF(HK101="","",IF($FI101="Y",0,INDEX(Capacity!$S$3:$T$258,MATCH(MOD(INDEX(Capacity!$V$3:$W$258,MATCH(INDEX($J101:$FE101,1,$FJ101),Capacity!$V$3:$V$258,0),2)+HK$9,255),Capacity!$S$3:$S$258,0),2)))</f>
        <v/>
      </c>
      <c r="HL102" t="str">
        <f>IF(HL101="","",IF($FI101="Y",0,INDEX(Capacity!$S$3:$T$258,MATCH(MOD(INDEX(Capacity!$V$3:$W$258,MATCH(INDEX($J101:$FE101,1,$FJ101),Capacity!$V$3:$V$258,0),2)+HL$9,255),Capacity!$S$3:$S$258,0),2)))</f>
        <v/>
      </c>
      <c r="HM102" t="str">
        <f>IF(HM101="","",IF($FI101="Y",0,INDEX(Capacity!$S$3:$T$258,MATCH(MOD(INDEX(Capacity!$V$3:$W$258,MATCH(INDEX($J101:$FE101,1,$FJ101),Capacity!$V$3:$V$258,0),2)+HM$9,255),Capacity!$S$3:$S$258,0),2)))</f>
        <v/>
      </c>
      <c r="HN102" t="str">
        <f>IF(HN101="","",IF($FI101="Y",0,INDEX(Capacity!$S$3:$T$258,MATCH(MOD(INDEX(Capacity!$V$3:$W$258,MATCH(INDEX($J101:$FE101,1,$FJ101),Capacity!$V$3:$V$258,0),2)+HN$9,255),Capacity!$S$3:$S$258,0),2)))</f>
        <v/>
      </c>
      <c r="HO102" t="str">
        <f>IF(HO101="","",IF($FI101="Y",0,INDEX(Capacity!$S$3:$T$258,MATCH(MOD(INDEX(Capacity!$V$3:$W$258,MATCH(INDEX($J101:$FE101,1,$FJ101),Capacity!$V$3:$V$258,0),2)+HO$9,255),Capacity!$S$3:$S$258,0),2)))</f>
        <v/>
      </c>
      <c r="HP102" t="str">
        <f>IF(HP101="","",IF($FI101="Y",0,INDEX(Capacity!$S$3:$T$258,MATCH(MOD(INDEX(Capacity!$V$3:$W$258,MATCH(INDEX($J101:$FE101,1,$FJ101),Capacity!$V$3:$V$258,0),2)+HP$9,255),Capacity!$S$3:$S$258,0),2)))</f>
        <v/>
      </c>
      <c r="HQ102" t="str">
        <f>IF(HQ101="","",IF($FI101="Y",0,INDEX(Capacity!$S$3:$T$258,MATCH(MOD(INDEX(Capacity!$V$3:$W$258,MATCH(INDEX($J101:$FE101,1,$FJ101),Capacity!$V$3:$V$258,0),2)+HQ$9,255),Capacity!$S$3:$S$258,0),2)))</f>
        <v/>
      </c>
      <c r="HR102" t="str">
        <f>IF(HR101="","",IF($FI101="Y",0,INDEX(Capacity!$S$3:$T$258,MATCH(MOD(INDEX(Capacity!$V$3:$W$258,MATCH(INDEX($J101:$FE101,1,$FJ101),Capacity!$V$3:$V$258,0),2)+HR$9,255),Capacity!$S$3:$S$258,0),2)))</f>
        <v/>
      </c>
      <c r="HS102" t="str">
        <f>IF(HS101="","",IF($FI101="Y",0,INDEX(Capacity!$S$3:$T$258,MATCH(MOD(INDEX(Capacity!$V$3:$W$258,MATCH(INDEX($J101:$FE101,1,$FJ101),Capacity!$V$3:$V$258,0),2)+HS$9,255),Capacity!$S$3:$S$258,0),2)))</f>
        <v/>
      </c>
      <c r="HT102" t="str">
        <f>IF(HT101="","",IF($FI101="Y",0,INDEX(Capacity!$S$3:$T$258,MATCH(MOD(INDEX(Capacity!$V$3:$W$258,MATCH(INDEX($J101:$FE101,1,$FJ101),Capacity!$V$3:$V$258,0),2)+HT$9,255),Capacity!$S$3:$S$258,0),2)))</f>
        <v/>
      </c>
      <c r="HU102" t="str">
        <f>IF(HU101="","",IF($FI101="Y",0,INDEX(Capacity!$S$3:$T$258,MATCH(MOD(INDEX(Capacity!$V$3:$W$258,MATCH(INDEX($J101:$FE101,1,$FJ101),Capacity!$V$3:$V$258,0),2)+HU$9,255),Capacity!$S$3:$S$258,0),2)))</f>
        <v/>
      </c>
      <c r="HV102" t="str">
        <f>IF(HV101="","",IF($FI101="Y",0,INDEX(Capacity!$S$3:$T$258,MATCH(MOD(INDEX(Capacity!$V$3:$W$258,MATCH(INDEX($J101:$FE101,1,$FJ101),Capacity!$V$3:$V$258,0),2)+HV$9,255),Capacity!$S$3:$S$258,0),2)))</f>
        <v/>
      </c>
      <c r="HW102" t="str">
        <f>IF(HW101="","",IF($FI101="Y",0,INDEX(Capacity!$S$3:$T$258,MATCH(MOD(INDEX(Capacity!$V$3:$W$258,MATCH(INDEX($J101:$FE101,1,$FJ101),Capacity!$V$3:$V$258,0),2)+HW$9,255),Capacity!$S$3:$S$258,0),2)))</f>
        <v/>
      </c>
      <c r="HX102" t="str">
        <f>IF(HX101="","",IF($FI101="Y",0,INDEX(Capacity!$S$3:$T$258,MATCH(MOD(INDEX(Capacity!$V$3:$W$258,MATCH(INDEX($J101:$FE101,1,$FJ101),Capacity!$V$3:$V$258,0),2)+HX$9,255),Capacity!$S$3:$S$258,0),2)))</f>
        <v/>
      </c>
      <c r="HY102" t="str">
        <f>IF(HY101="","",IF($FI101="Y",0,INDEX(Capacity!$S$3:$T$258,MATCH(MOD(INDEX(Capacity!$V$3:$W$258,MATCH(INDEX($J101:$FE101,1,$FJ101),Capacity!$V$3:$V$258,0),2)+HY$9,255),Capacity!$S$3:$S$258,0),2)))</f>
        <v/>
      </c>
      <c r="HZ102" t="str">
        <f>IF(HZ101="","",IF($FI101="Y",0,INDEX(Capacity!$S$3:$T$258,MATCH(MOD(INDEX(Capacity!$V$3:$W$258,MATCH(INDEX($J101:$FE101,1,$FJ101),Capacity!$V$3:$V$258,0),2)+HZ$9,255),Capacity!$S$3:$S$258,0),2)))</f>
        <v/>
      </c>
      <c r="IA102" t="str">
        <f>IF(IA101="","",IF($FI101="Y",0,INDEX(Capacity!$S$3:$T$258,MATCH(MOD(INDEX(Capacity!$V$3:$W$258,MATCH(INDEX($J101:$FE101,1,$FJ101),Capacity!$V$3:$V$258,0),2)+IA$9,255),Capacity!$S$3:$S$258,0),2)))</f>
        <v/>
      </c>
      <c r="IB102" t="str">
        <f>IF(IB101="","",IF($FI101="Y",0,INDEX(Capacity!$S$3:$T$258,MATCH(MOD(INDEX(Capacity!$V$3:$W$258,MATCH(INDEX($J101:$FE101,1,$FJ101),Capacity!$V$3:$V$258,0),2)+IB$9,255),Capacity!$S$3:$S$258,0),2)))</f>
        <v/>
      </c>
      <c r="IC102" t="str">
        <f>IF(IC101="","",IF($FI101="Y",0,INDEX(Capacity!$S$3:$T$258,MATCH(MOD(INDEX(Capacity!$V$3:$W$258,MATCH(INDEX($J101:$FE101,1,$FJ101),Capacity!$V$3:$V$258,0),2)+IC$9,255),Capacity!$S$3:$S$258,0),2)))</f>
        <v/>
      </c>
      <c r="ID102" t="str">
        <f>IF(ID101="","",IF($FI101="Y",0,INDEX(Capacity!$S$3:$T$258,MATCH(MOD(INDEX(Capacity!$V$3:$W$258,MATCH(INDEX($J101:$FE101,1,$FJ101),Capacity!$V$3:$V$258,0),2)+ID$9,255),Capacity!$S$3:$S$258,0),2)))</f>
        <v/>
      </c>
      <c r="IE102" t="str">
        <f>IF(IE101="","",IF($FI101="Y",0,INDEX(Capacity!$S$3:$T$258,MATCH(MOD(INDEX(Capacity!$V$3:$W$258,MATCH(INDEX($J101:$FE101,1,$FJ101),Capacity!$V$3:$V$258,0),2)+IE$9,255),Capacity!$S$3:$S$258,0),2)))</f>
        <v/>
      </c>
      <c r="IF102" t="str">
        <f>IF(IF101="","",IF($FI101="Y",0,INDEX(Capacity!$S$3:$T$258,MATCH(MOD(INDEX(Capacity!$V$3:$W$258,MATCH(INDEX($J101:$FE101,1,$FJ101),Capacity!$V$3:$V$258,0),2)+IF$9,255),Capacity!$S$3:$S$258,0),2)))</f>
        <v/>
      </c>
      <c r="IG102" t="str">
        <f>IF(IG101="","",IF($FI101="Y",0,INDEX(Capacity!$S$3:$T$258,MATCH(MOD(INDEX(Capacity!$V$3:$W$258,MATCH(INDEX($J101:$FE101,1,$FJ101),Capacity!$V$3:$V$258,0),2)+IG$9,255),Capacity!$S$3:$S$258,0),2)))</f>
        <v/>
      </c>
      <c r="IH102" t="str">
        <f>IF(IH101="","",IF($FI101="Y",0,INDEX(Capacity!$S$3:$T$258,MATCH(MOD(INDEX(Capacity!$V$3:$W$258,MATCH(INDEX($J101:$FE101,1,$FJ101),Capacity!$V$3:$V$258,0),2)+IH$9,255),Capacity!$S$3:$S$258,0),2)))</f>
        <v/>
      </c>
      <c r="II102" t="str">
        <f>IF(II101="","",IF($FI101="Y",0,INDEX(Capacity!$S$3:$T$258,MATCH(MOD(INDEX(Capacity!$V$3:$W$258,MATCH(INDEX($J101:$FE101,1,$FJ101),Capacity!$V$3:$V$258,0),2)+II$9,255),Capacity!$S$3:$S$258,0),2)))</f>
        <v/>
      </c>
      <c r="IJ102" t="str">
        <f>IF(IJ101="","",IF($FI101="Y",0,INDEX(Capacity!$S$3:$T$258,MATCH(MOD(INDEX(Capacity!$V$3:$W$258,MATCH(INDEX($J101:$FE101,1,$FJ101),Capacity!$V$3:$V$258,0),2)+IJ$9,255),Capacity!$S$3:$S$258,0),2)))</f>
        <v/>
      </c>
      <c r="IK102" t="str">
        <f>IF(IK101="","",IF($FI101="Y",0,INDEX(Capacity!$S$3:$T$258,MATCH(MOD(INDEX(Capacity!$V$3:$W$258,MATCH(INDEX($J101:$FE101,1,$FJ101),Capacity!$V$3:$V$258,0),2)+IK$9,255),Capacity!$S$3:$S$258,0),2)))</f>
        <v/>
      </c>
      <c r="IL102" t="str">
        <f>IF(IL101="","",IF($FI101="Y",0,INDEX(Capacity!$S$3:$T$258,MATCH(MOD(INDEX(Capacity!$V$3:$W$258,MATCH(INDEX($J101:$FE101,1,$FJ101),Capacity!$V$3:$V$258,0),2)+IL$9,255),Capacity!$S$3:$S$258,0),2)))</f>
        <v/>
      </c>
      <c r="IM102" t="str">
        <f>IF(IM101="","",IF($FI101="Y",0,INDEX(Capacity!$S$3:$T$258,MATCH(MOD(INDEX(Capacity!$V$3:$W$258,MATCH(INDEX($J101:$FE101,1,$FJ101),Capacity!$V$3:$V$258,0),2)+IM$9,255),Capacity!$S$3:$S$258,0),2)))</f>
        <v/>
      </c>
      <c r="IN102" t="str">
        <f>IF(IN101="","",IF($FI101="Y",0,INDEX(Capacity!$S$3:$T$258,MATCH(MOD(INDEX(Capacity!$V$3:$W$258,MATCH(INDEX($J101:$FE101,1,$FJ101),Capacity!$V$3:$V$258,0),2)+IN$9,255),Capacity!$S$3:$S$258,0),2)))</f>
        <v/>
      </c>
      <c r="IO102" t="str">
        <f>IF(IO101="","",IF($FI101="Y",0,INDEX(Capacity!$S$3:$T$258,MATCH(MOD(INDEX(Capacity!$V$3:$W$258,MATCH(INDEX($J101:$FE101,1,$FJ101),Capacity!$V$3:$V$258,0),2)+IO$9,255),Capacity!$S$3:$S$258,0),2)))</f>
        <v/>
      </c>
      <c r="IP102" t="str">
        <f>IF(IP101="","",IF($FI101="Y",0,INDEX(Capacity!$S$3:$T$258,MATCH(MOD(INDEX(Capacity!$V$3:$W$258,MATCH(INDEX($J101:$FE101,1,$FJ101),Capacity!$V$3:$V$258,0),2)+IP$9,255),Capacity!$S$3:$S$258,0),2)))</f>
        <v/>
      </c>
      <c r="IQ102" t="str">
        <f>IF(IQ101="","",IF($FI101="Y",0,INDEX(Capacity!$S$3:$T$258,MATCH(MOD(INDEX(Capacity!$V$3:$W$258,MATCH(INDEX($J101:$FE101,1,$FJ101),Capacity!$V$3:$V$258,0),2)+IQ$9,255),Capacity!$S$3:$S$258,0),2)))</f>
        <v/>
      </c>
      <c r="IR102" t="str">
        <f>IF(IR101="","",IF($FI101="Y",0,INDEX(Capacity!$S$3:$T$258,MATCH(MOD(INDEX(Capacity!$V$3:$W$258,MATCH(INDEX($J101:$FE101,1,$FJ101),Capacity!$V$3:$V$258,0),2)+IR$9,255),Capacity!$S$3:$S$258,0),2)))</f>
        <v/>
      </c>
      <c r="IS102" t="str">
        <f>IF(IS101="","",IF($FI101="Y",0,INDEX(Capacity!$S$3:$T$258,MATCH(MOD(INDEX(Capacity!$V$3:$W$258,MATCH(INDEX($J101:$FE101,1,$FJ101),Capacity!$V$3:$V$258,0),2)+IS$9,255),Capacity!$S$3:$S$258,0),2)))</f>
        <v/>
      </c>
      <c r="IT102" t="str">
        <f>IF(IT101="","",IF($FI101="Y",0,INDEX(Capacity!$S$3:$T$258,MATCH(MOD(INDEX(Capacity!$V$3:$W$258,MATCH(INDEX($J101:$FE101,1,$FJ101),Capacity!$V$3:$V$258,0),2)+IT$9,255),Capacity!$S$3:$S$258,0),2)))</f>
        <v/>
      </c>
      <c r="IU102" t="str">
        <f>IF(IU101="","",IF($FI101="Y",0,INDEX(Capacity!$S$3:$T$258,MATCH(MOD(INDEX(Capacity!$V$3:$W$258,MATCH(INDEX($J101:$FE101,1,$FJ101),Capacity!$V$3:$V$258,0),2)+IU$9,255),Capacity!$S$3:$S$258,0),2)))</f>
        <v/>
      </c>
      <c r="IV102" t="str">
        <f>IF(IV101="","",IF($FI101="Y",0,INDEX(Capacity!$S$3:$T$258,MATCH(MOD(INDEX(Capacity!$V$3:$W$258,MATCH(INDEX($J101:$FE101,1,$FJ101),Capacity!$V$3:$V$258,0),2)+IV$9,255),Capacity!$S$3:$S$258,0),2)))</f>
        <v/>
      </c>
      <c r="IW102" t="str">
        <f>IF(IW101="","",IF($FI101="Y",0,INDEX(Capacity!$S$3:$T$258,MATCH(MOD(INDEX(Capacity!$V$3:$W$258,MATCH(INDEX($J101:$FE101,1,$FJ101),Capacity!$V$3:$V$258,0),2)+IW$9,255),Capacity!$S$3:$S$258,0),2)))</f>
        <v/>
      </c>
      <c r="IX102" t="str">
        <f>IF(IX101="","",IF($FI101="Y",0,INDEX(Capacity!$S$3:$T$258,MATCH(MOD(INDEX(Capacity!$V$3:$W$258,MATCH(INDEX($J101:$FE101,1,$FJ101),Capacity!$V$3:$V$258,0),2)+IX$9,255),Capacity!$S$3:$S$258,0),2)))</f>
        <v/>
      </c>
      <c r="IY102" t="str">
        <f>IF(IY101="","",IF($FI101="Y",0,INDEX(Capacity!$S$3:$T$258,MATCH(MOD(INDEX(Capacity!$V$3:$W$258,MATCH(INDEX($J101:$FE101,1,$FJ101),Capacity!$V$3:$V$258,0),2)+IY$9,255),Capacity!$S$3:$S$258,0),2)))</f>
        <v/>
      </c>
      <c r="IZ102" t="str">
        <f>IF(IZ101="","",IF($FI101="Y",0,INDEX(Capacity!$S$3:$T$258,MATCH(MOD(INDEX(Capacity!$V$3:$W$258,MATCH(INDEX($J101:$FE101,1,$FJ101),Capacity!$V$3:$V$258,0),2)+IZ$9,255),Capacity!$S$3:$S$258,0),2)))</f>
        <v/>
      </c>
      <c r="JA102" t="str">
        <f>IF(JA101="","",IF($FI101="Y",0,INDEX(Capacity!$S$3:$T$258,MATCH(MOD(INDEX(Capacity!$V$3:$W$258,MATCH(INDEX($J101:$FE101,1,$FJ101),Capacity!$V$3:$V$258,0),2)+JA$9,255),Capacity!$S$3:$S$258,0),2)))</f>
        <v/>
      </c>
      <c r="JB102" t="str">
        <f>IF(JB101="","",IF($FI101="Y",0,INDEX(Capacity!$S$3:$T$258,MATCH(MOD(INDEX(Capacity!$V$3:$W$258,MATCH(INDEX($J101:$FE101,1,$FJ101),Capacity!$V$3:$V$258,0),2)+JB$9,255),Capacity!$S$3:$S$258,0),2)))</f>
        <v/>
      </c>
      <c r="JC102" t="str">
        <f>IF(JC101="","",IF($FI101="Y",0,INDEX(Capacity!$S$3:$T$258,MATCH(MOD(INDEX(Capacity!$V$3:$W$258,MATCH(INDEX($J101:$FE101,1,$FJ101),Capacity!$V$3:$V$258,0),2)+JC$9,255),Capacity!$S$3:$S$258,0),2)))</f>
        <v/>
      </c>
      <c r="JD102" t="str">
        <f>IF(JD101="","",IF($FI101="Y",0,INDEX(Capacity!$S$3:$T$258,MATCH(MOD(INDEX(Capacity!$V$3:$W$258,MATCH(INDEX($J101:$FE101,1,$FJ101),Capacity!$V$3:$V$258,0),2)+JD$9,255),Capacity!$S$3:$S$258,0),2)))</f>
        <v/>
      </c>
      <c r="JE102" t="str">
        <f>IF(JE101="","",IF($FI101="Y",0,INDEX(Capacity!$S$3:$T$258,MATCH(MOD(INDEX(Capacity!$V$3:$W$258,MATCH(INDEX($J101:$FE101,1,$FJ101),Capacity!$V$3:$V$258,0),2)+JE$9,255),Capacity!$S$3:$S$258,0),2)))</f>
        <v/>
      </c>
      <c r="JF102" t="str">
        <f>IF(JF101="","",IF($FI101="Y",0,INDEX(Capacity!$S$3:$T$258,MATCH(MOD(INDEX(Capacity!$V$3:$W$258,MATCH(INDEX($J101:$FE101,1,$FJ101),Capacity!$V$3:$V$258,0),2)+JF$9,255),Capacity!$S$3:$S$258,0),2)))</f>
        <v/>
      </c>
      <c r="JG102" t="str">
        <f>IF(JG101="","",IF($FI101="Y",0,INDEX(Capacity!$S$3:$T$258,MATCH(MOD(INDEX(Capacity!$V$3:$W$258,MATCH(INDEX($J101:$FE101,1,$FJ101),Capacity!$V$3:$V$258,0),2)+JG$9,255),Capacity!$S$3:$S$258,0),2)))</f>
        <v/>
      </c>
      <c r="JH102" t="str">
        <f>IF(JH101="","",IF($FI101="Y",0,INDEX(Capacity!$S$3:$T$258,MATCH(MOD(INDEX(Capacity!$V$3:$W$258,MATCH(INDEX($J101:$FE101,1,$FJ101),Capacity!$V$3:$V$258,0),2)+JH$9,255),Capacity!$S$3:$S$258,0),2)))</f>
        <v/>
      </c>
      <c r="JI102" t="str">
        <f>IF(JI101="","",IF($FI101="Y",0,INDEX(Capacity!$S$3:$T$258,MATCH(MOD(INDEX(Capacity!$V$3:$W$258,MATCH(INDEX($J101:$FE101,1,$FJ101),Capacity!$V$3:$V$258,0),2)+JI$9,255),Capacity!$S$3:$S$258,0),2)))</f>
        <v/>
      </c>
      <c r="JJ102" t="str">
        <f>IF(JJ101="","",IF($FI101="Y",0,INDEX(Capacity!$S$3:$T$258,MATCH(MOD(INDEX(Capacity!$V$3:$W$258,MATCH(INDEX($J101:$FE101,1,$FJ101),Capacity!$V$3:$V$258,0),2)+JJ$9,255),Capacity!$S$3:$S$258,0),2)))</f>
        <v/>
      </c>
      <c r="JK102" t="str">
        <f>IF(JK101="","",IF($FI101="Y",0,INDEX(Capacity!$S$3:$T$258,MATCH(MOD(INDEX(Capacity!$V$3:$W$258,MATCH(INDEX($J101:$FE101,1,$FJ101),Capacity!$V$3:$V$258,0),2)+JK$9,255),Capacity!$S$3:$S$258,0),2)))</f>
        <v/>
      </c>
      <c r="JL102" t="str">
        <f>IF(JL101="","",IF($FI101="Y",0,INDEX(Capacity!$S$3:$T$258,MATCH(MOD(INDEX(Capacity!$V$3:$W$258,MATCH(INDEX($J101:$FE101,1,$FJ101),Capacity!$V$3:$V$258,0),2)+JL$9,255),Capacity!$S$3:$S$258,0),2)))</f>
        <v/>
      </c>
      <c r="JM102" t="str">
        <f>IF(JM101="","",IF($FI101="Y",0,INDEX(Capacity!$S$3:$T$258,MATCH(MOD(INDEX(Capacity!$V$3:$W$258,MATCH(INDEX($J101:$FE101,1,$FJ101),Capacity!$V$3:$V$258,0),2)+JM$9,255),Capacity!$S$3:$S$258,0),2)))</f>
        <v/>
      </c>
      <c r="JN102" t="str">
        <f>IF(JN101="","",IF($FI101="Y",0,INDEX(Capacity!$S$3:$T$258,MATCH(MOD(INDEX(Capacity!$V$3:$W$258,MATCH(INDEX($J101:$FE101,1,$FJ101),Capacity!$V$3:$V$258,0),2)+JN$9,255),Capacity!$S$3:$S$258,0),2)))</f>
        <v/>
      </c>
      <c r="JO102" t="str">
        <f>IF(JO101="","",IF($FI101="Y",0,INDEX(Capacity!$S$3:$T$258,MATCH(MOD(INDEX(Capacity!$V$3:$W$258,MATCH(INDEX($J101:$FE101,1,$FJ101),Capacity!$V$3:$V$258,0),2)+JO$9,255),Capacity!$S$3:$S$258,0),2)))</f>
        <v/>
      </c>
      <c r="JP102" t="str">
        <f>IF(JP101="","",IF($FI101="Y",0,INDEX(Capacity!$S$3:$T$258,MATCH(MOD(INDEX(Capacity!$V$3:$W$258,MATCH(INDEX($J101:$FE101,1,$FJ101),Capacity!$V$3:$V$258,0),2)+JP$9,255),Capacity!$S$3:$S$258,0),2)))</f>
        <v/>
      </c>
      <c r="JQ102" t="str">
        <f>IF(JQ101="","",IF($FI101="Y",0,INDEX(Capacity!$S$3:$T$258,MATCH(MOD(INDEX(Capacity!$V$3:$W$258,MATCH(INDEX($J101:$FE101,1,$FJ101),Capacity!$V$3:$V$258,0),2)+JQ$9,255),Capacity!$S$3:$S$258,0),2)))</f>
        <v/>
      </c>
      <c r="JR102" t="str">
        <f>IF(JR101="","",IF($FI101="Y",0,INDEX(Capacity!$S$3:$T$258,MATCH(MOD(INDEX(Capacity!$V$3:$W$258,MATCH(INDEX($J101:$FE101,1,$FJ101),Capacity!$V$3:$V$258,0),2)+JR$9,255),Capacity!$S$3:$S$258,0),2)))</f>
        <v/>
      </c>
      <c r="JS102" t="str">
        <f>IF(JS101="","",IF($FI101="Y",0,INDEX(Capacity!$S$3:$T$258,MATCH(MOD(INDEX(Capacity!$V$3:$W$258,MATCH(INDEX($J101:$FE101,1,$FJ101),Capacity!$V$3:$V$258,0),2)+JS$9,255),Capacity!$S$3:$S$258,0),2)))</f>
        <v/>
      </c>
      <c r="JT102" t="str">
        <f>IF(JT101="","",IF($FI101="Y",0,INDEX(Capacity!$S$3:$T$258,MATCH(MOD(INDEX(Capacity!$V$3:$W$258,MATCH(INDEX($J101:$FE101,1,$FJ101),Capacity!$V$3:$V$258,0),2)+JT$9,255),Capacity!$S$3:$S$258,0),2)))</f>
        <v/>
      </c>
      <c r="JU102" t="str">
        <f>IF(JU101="","",IF($FI101="Y",0,INDEX(Capacity!$S$3:$T$258,MATCH(MOD(INDEX(Capacity!$V$3:$W$258,MATCH(INDEX($J101:$FE101,1,$FJ101),Capacity!$V$3:$V$258,0),2)+JU$9,255),Capacity!$S$3:$S$258,0),2)))</f>
        <v/>
      </c>
      <c r="JV102" t="str">
        <f>IF(JV101="","",IF($FI101="Y",0,INDEX(Capacity!$S$3:$T$258,MATCH(MOD(INDEX(Capacity!$V$3:$W$258,MATCH(INDEX($J101:$FE101,1,$FJ101),Capacity!$V$3:$V$258,0),2)+JV$9,255),Capacity!$S$3:$S$258,0),2)))</f>
        <v/>
      </c>
      <c r="JW102" t="str">
        <f>IF(JW101="","",IF($FI101="Y",0,INDEX(Capacity!$S$3:$T$258,MATCH(MOD(INDEX(Capacity!$V$3:$W$258,MATCH(INDEX($J101:$FE101,1,$FJ101),Capacity!$V$3:$V$258,0),2)+JW$9,255),Capacity!$S$3:$S$258,0),2)))</f>
        <v/>
      </c>
      <c r="JX102" t="str">
        <f>IF(JX101="","",IF($FI101="Y",0,INDEX(Capacity!$S$3:$T$258,MATCH(MOD(INDEX(Capacity!$V$3:$W$258,MATCH(INDEX($J101:$FE101,1,$FJ101),Capacity!$V$3:$V$258,0),2)+JX$9,255),Capacity!$S$3:$S$258,0),2)))</f>
        <v/>
      </c>
      <c r="JY102" t="str">
        <f>IF(JY101="","",IF($FI101="Y",0,INDEX(Capacity!$S$3:$T$258,MATCH(MOD(INDEX(Capacity!$V$3:$W$258,MATCH(INDEX($J101:$FE101,1,$FJ101),Capacity!$V$3:$V$258,0),2)+JY$9,255),Capacity!$S$3:$S$258,0),2)))</f>
        <v/>
      </c>
      <c r="JZ102" t="str">
        <f>IF(JZ101="","",IF($FI101="Y",0,INDEX(Capacity!$S$3:$T$258,MATCH(MOD(INDEX(Capacity!$V$3:$W$258,MATCH(INDEX($J101:$FE101,1,$FJ101),Capacity!$V$3:$V$258,0),2)+JZ$9,255),Capacity!$S$3:$S$258,0),2)))</f>
        <v/>
      </c>
      <c r="KA102" t="str">
        <f>IF(KA101="","",IF($FI101="Y",0,INDEX(Capacity!$S$3:$T$258,MATCH(MOD(INDEX(Capacity!$V$3:$W$258,MATCH(INDEX($J101:$FE101,1,$FJ101),Capacity!$V$3:$V$258,0),2)+KA$9,255),Capacity!$S$3:$S$258,0),2)))</f>
        <v/>
      </c>
      <c r="KB102" t="str">
        <f>IF(KB101="","",IF($FI101="Y",0,INDEX(Capacity!$S$3:$T$258,MATCH(MOD(INDEX(Capacity!$V$3:$W$258,MATCH(INDEX($J101:$FE101,1,$FJ101),Capacity!$V$3:$V$258,0),2)+KB$9,255),Capacity!$S$3:$S$258,0),2)))</f>
        <v/>
      </c>
      <c r="KC102" t="str">
        <f>IF(KC101="","",IF($FI101="Y",0,INDEX(Capacity!$S$3:$T$258,MATCH(MOD(INDEX(Capacity!$V$3:$W$258,MATCH(INDEX($J101:$FE101,1,$FJ101),Capacity!$V$3:$V$258,0),2)+KC$9,255),Capacity!$S$3:$S$258,0),2)))</f>
        <v/>
      </c>
      <c r="KD102" t="str">
        <f>IF(KD101="","",IF($FI101="Y",0,INDEX(Capacity!$S$3:$T$258,MATCH(MOD(INDEX(Capacity!$V$3:$W$258,MATCH(INDEX($J101:$FE101,1,$FJ101),Capacity!$V$3:$V$258,0),2)+KD$9,255),Capacity!$S$3:$S$258,0),2)))</f>
        <v/>
      </c>
      <c r="KE102" t="str">
        <f>IF(KE101="","",IF($FI101="Y",0,INDEX(Capacity!$S$3:$T$258,MATCH(MOD(INDEX(Capacity!$V$3:$W$258,MATCH(INDEX($J101:$FE101,1,$FJ101),Capacity!$V$3:$V$258,0),2)+KE$9,255),Capacity!$S$3:$S$258,0),2)))</f>
        <v/>
      </c>
      <c r="KF102" t="str">
        <f>IF(KF101="","",IF($FI101="Y",0,INDEX(Capacity!$S$3:$T$258,MATCH(MOD(INDEX(Capacity!$V$3:$W$258,MATCH(INDEX($J101:$FE101,1,$FJ101),Capacity!$V$3:$V$258,0),2)+KF$9,255),Capacity!$S$3:$S$258,0),2)))</f>
        <v/>
      </c>
      <c r="KG102" t="str">
        <f>IF(KG101="","",IF($FI101="Y",0,INDEX(Capacity!$S$3:$T$258,MATCH(MOD(INDEX(Capacity!$V$3:$W$258,MATCH(INDEX($J101:$FE101,1,$FJ101),Capacity!$V$3:$V$258,0),2)+KG$9,255),Capacity!$S$3:$S$258,0),2)))</f>
        <v/>
      </c>
      <c r="KH102" t="str">
        <f>IF(KH101="","",IF($FI101="Y",0,INDEX(Capacity!$S$3:$T$258,MATCH(MOD(INDEX(Capacity!$V$3:$W$258,MATCH(INDEX($J101:$FE101,1,$FJ101),Capacity!$V$3:$V$258,0),2)+KH$9,255),Capacity!$S$3:$S$258,0),2)))</f>
        <v/>
      </c>
      <c r="KI102" t="str">
        <f>IF(KI101="","",IF($FI101="Y",0,INDEX(Capacity!$S$3:$T$258,MATCH(MOD(INDEX(Capacity!$V$3:$W$258,MATCH(INDEX($J101:$FE101,1,$FJ101),Capacity!$V$3:$V$258,0),2)+KI$9,255),Capacity!$S$3:$S$258,0),2)))</f>
        <v/>
      </c>
      <c r="KJ102" t="str">
        <f>IF(KJ101="","",IF($FI101="Y",0,INDEX(Capacity!$S$3:$T$258,MATCH(MOD(INDEX(Capacity!$V$3:$W$258,MATCH(INDEX($J101:$FE101,1,$FJ101),Capacity!$V$3:$V$258,0),2)+KJ$9,255),Capacity!$S$3:$S$258,0),2)))</f>
        <v/>
      </c>
      <c r="KK102" t="str">
        <f>IF(KK101="","",IF($FI101="Y",0,INDEX(Capacity!$S$3:$T$258,MATCH(MOD(INDEX(Capacity!$V$3:$W$258,MATCH(INDEX($J101:$FE101,1,$FJ101),Capacity!$V$3:$V$258,0),2)+KK$9,255),Capacity!$S$3:$S$258,0),2)))</f>
        <v/>
      </c>
      <c r="KL102" t="str">
        <f>IF(KL101="","",IF($FI101="Y",0,INDEX(Capacity!$S$3:$T$258,MATCH(MOD(INDEX(Capacity!$V$3:$W$258,MATCH(INDEX($J101:$FE101,1,$FJ101),Capacity!$V$3:$V$258,0),2)+KL$9,255),Capacity!$S$3:$S$258,0),2)))</f>
        <v/>
      </c>
      <c r="KM102" t="str">
        <f>IF(KM101="","",IF($FI101="Y",0,INDEX(Capacity!$S$3:$T$258,MATCH(MOD(INDEX(Capacity!$V$3:$W$258,MATCH(INDEX($J101:$FE101,1,$FJ101),Capacity!$V$3:$V$258,0),2)+KM$9,255),Capacity!$S$3:$S$258,0),2)))</f>
        <v/>
      </c>
      <c r="KN102" t="str">
        <f>IF(KN101="","",IF($FI101="Y",0,INDEX(Capacity!$S$3:$T$258,MATCH(MOD(INDEX(Capacity!$V$3:$W$258,MATCH(INDEX($J101:$FE101,1,$FJ101),Capacity!$V$3:$V$258,0),2)+KN$9,255),Capacity!$S$3:$S$258,0),2)))</f>
        <v/>
      </c>
      <c r="KO102" t="str">
        <f>IF(KO101="","",IF($FI101="Y",0,INDEX(Capacity!$S$3:$T$258,MATCH(MOD(INDEX(Capacity!$V$3:$W$258,MATCH(INDEX($J101:$FE101,1,$FJ101),Capacity!$V$3:$V$258,0),2)+KO$9,255),Capacity!$S$3:$S$258,0),2)))</f>
        <v/>
      </c>
      <c r="KP102" t="str">
        <f>IF(KP101="","",IF($FI101="Y",0,INDEX(Capacity!$S$3:$T$258,MATCH(MOD(INDEX(Capacity!$V$3:$W$258,MATCH(INDEX($J101:$FE101,1,$FJ101),Capacity!$V$3:$V$258,0),2)+KP$9,255),Capacity!$S$3:$S$258,0),2)))</f>
        <v/>
      </c>
      <c r="KQ102" t="str">
        <f>IF(KQ101="","",IF($FI101="Y",0,INDEX(Capacity!$S$3:$T$258,MATCH(MOD(INDEX(Capacity!$V$3:$W$258,MATCH(INDEX($J101:$FE101,1,$FJ101),Capacity!$V$3:$V$258,0),2)+KQ$9,255),Capacity!$S$3:$S$258,0),2)))</f>
        <v/>
      </c>
      <c r="KR102" t="str">
        <f>IF(KR101="","",IF($FI101="Y",0,INDEX(Capacity!$S$3:$T$258,MATCH(MOD(INDEX(Capacity!$V$3:$W$258,MATCH(INDEX($J101:$FE101,1,$FJ101),Capacity!$V$3:$V$258,0),2)+KR$9,255),Capacity!$S$3:$S$258,0),2)))</f>
        <v/>
      </c>
      <c r="KS102" t="str">
        <f>IF(KS101="","",IF($FI101="Y",0,INDEX(Capacity!$S$3:$T$258,MATCH(MOD(INDEX(Capacity!$V$3:$W$258,MATCH(INDEX($J101:$FE101,1,$FJ101),Capacity!$V$3:$V$258,0),2)+KS$9,255),Capacity!$S$3:$S$258,0),2)))</f>
        <v/>
      </c>
      <c r="KT102" t="str">
        <f>IF(KT101="","",IF($FI101="Y",0,INDEX(Capacity!$S$3:$T$258,MATCH(MOD(INDEX(Capacity!$V$3:$W$258,MATCH(INDEX($J101:$FE101,1,$FJ101),Capacity!$V$3:$V$258,0),2)+KT$9,255),Capacity!$S$3:$S$258,0),2)))</f>
        <v/>
      </c>
      <c r="KU102" t="str">
        <f>IF(KU101="","",IF($FI101="Y",0,INDEX(Capacity!$S$3:$T$258,MATCH(MOD(INDEX(Capacity!$V$3:$W$258,MATCH(INDEX($J101:$FE101,1,$FJ101),Capacity!$V$3:$V$258,0),2)+KU$9,255),Capacity!$S$3:$S$258,0),2)))</f>
        <v/>
      </c>
      <c r="KV102" t="str">
        <f>IF(KV101="","",IF($FI101="Y",0,INDEX(Capacity!$S$3:$T$258,MATCH(MOD(INDEX(Capacity!$V$3:$W$258,MATCH(INDEX($J101:$FE101,1,$FJ101),Capacity!$V$3:$V$258,0),2)+KV$9,255),Capacity!$S$3:$S$258,0),2)))</f>
        <v/>
      </c>
      <c r="KW102" t="str">
        <f>IF(KW101="","",IF($FI101="Y",0,INDEX(Capacity!$S$3:$T$258,MATCH(MOD(INDEX(Capacity!$V$3:$W$258,MATCH(INDEX($J101:$FE101,1,$FJ101),Capacity!$V$3:$V$258,0),2)+KW$9,255),Capacity!$S$3:$S$258,0),2)))</f>
        <v/>
      </c>
      <c r="KX102" t="str">
        <f>IF(KX101="","",IF($FI101="Y",0,INDEX(Capacity!$S$3:$T$258,MATCH(MOD(INDEX(Capacity!$V$3:$W$258,MATCH(INDEX($J101:$FE101,1,$FJ101),Capacity!$V$3:$V$258,0),2)+KX$9,255),Capacity!$S$3:$S$258,0),2)))</f>
        <v/>
      </c>
      <c r="KY102" t="str">
        <f>IF(KY101="","",IF($FI101="Y",0,INDEX(Capacity!$S$3:$T$258,MATCH(MOD(INDEX(Capacity!$V$3:$W$258,MATCH(INDEX($J101:$FE101,1,$FJ101),Capacity!$V$3:$V$258,0),2)+KY$9,255),Capacity!$S$3:$S$258,0),2)))</f>
        <v/>
      </c>
      <c r="KZ102" t="str">
        <f>IF(KZ101="","",IF($FI101="Y",0,INDEX(Capacity!$S$3:$T$258,MATCH(MOD(INDEX(Capacity!$V$3:$W$258,MATCH(INDEX($J101:$FE101,1,$FJ101),Capacity!$V$3:$V$258,0),2)+KZ$9,255),Capacity!$S$3:$S$258,0),2)))</f>
        <v/>
      </c>
      <c r="LA102" t="str">
        <f>IF(LA101="","",IF($FI101="Y",0,INDEX(Capacity!$S$3:$T$258,MATCH(MOD(INDEX(Capacity!$V$3:$W$258,MATCH(INDEX($J101:$FE101,1,$FJ101),Capacity!$V$3:$V$258,0),2)+LA$9,255),Capacity!$S$3:$S$258,0),2)))</f>
        <v/>
      </c>
      <c r="LB102" t="str">
        <f>IF(LB101="","",IF($FI101="Y",0,INDEX(Capacity!$S$3:$T$258,MATCH(MOD(INDEX(Capacity!$V$3:$W$258,MATCH(INDEX($J101:$FE101,1,$FJ101),Capacity!$V$3:$V$258,0),2)+LB$9,255),Capacity!$S$3:$S$258,0),2)))</f>
        <v/>
      </c>
      <c r="LC102" t="str">
        <f>IF(LC101="","",IF($FI101="Y",0,INDEX(Capacity!$S$3:$T$258,MATCH(MOD(INDEX(Capacity!$V$3:$W$258,MATCH(INDEX($J101:$FE101,1,$FJ101),Capacity!$V$3:$V$258,0),2)+LC$9,255),Capacity!$S$3:$S$258,0),2)))</f>
        <v/>
      </c>
      <c r="LD102" t="str">
        <f>IF(LD101="","",IF($FI101="Y",0,INDEX(Capacity!$S$3:$T$258,MATCH(MOD(INDEX(Capacity!$V$3:$W$258,MATCH(INDEX($J101:$FE101,1,$FJ101),Capacity!$V$3:$V$258,0),2)+LD$9,255),Capacity!$S$3:$S$258,0),2)))</f>
        <v/>
      </c>
      <c r="LE102" t="str">
        <f>IF(LE101="","",IF($FI101="Y",0,INDEX(Capacity!$S$3:$T$258,MATCH(MOD(INDEX(Capacity!$V$3:$W$258,MATCH(INDEX($J101:$FE101,1,$FJ101),Capacity!$V$3:$V$258,0),2)+LE$9,255),Capacity!$S$3:$S$258,0),2)))</f>
        <v/>
      </c>
      <c r="LF102" t="str">
        <f>IF(LF101="","",IF($FI101="Y",0,INDEX(Capacity!$S$3:$T$258,MATCH(MOD(INDEX(Capacity!$V$3:$W$258,MATCH(INDEX($J101:$FE101,1,$FJ101),Capacity!$V$3:$V$258,0),2)+LF$9,255),Capacity!$S$3:$S$258,0),2)))</f>
        <v/>
      </c>
      <c r="LG102" t="str">
        <f>IF(LG101="","",IF($FI101="Y",0,INDEX(Capacity!$S$3:$T$258,MATCH(MOD(INDEX(Capacity!$V$3:$W$258,MATCH(INDEX($J101:$FE101,1,$FJ101),Capacity!$V$3:$V$258,0),2)+LG$9,255),Capacity!$S$3:$S$258,0),2)))</f>
        <v/>
      </c>
      <c r="LH102" t="str">
        <f>IF(LH101="","",IF($FI101="Y",0,INDEX(Capacity!$S$3:$T$258,MATCH(MOD(INDEX(Capacity!$V$3:$W$258,MATCH(INDEX($J101:$FE101,1,$FJ101),Capacity!$V$3:$V$258,0),2)+LH$9,255),Capacity!$S$3:$S$258,0),2)))</f>
        <v/>
      </c>
    </row>
    <row r="103" spans="9:320" x14ac:dyDescent="0.25">
      <c r="I103" s="7">
        <f t="shared" si="79"/>
        <v>94</v>
      </c>
      <c r="J103" t="str">
        <f t="shared" si="97"/>
        <v/>
      </c>
      <c r="K103" t="str">
        <f t="shared" si="97"/>
        <v/>
      </c>
      <c r="L103" t="str">
        <f t="shared" si="97"/>
        <v/>
      </c>
      <c r="M103" t="str">
        <f t="shared" si="97"/>
        <v/>
      </c>
      <c r="N103" t="str">
        <f t="shared" si="97"/>
        <v/>
      </c>
      <c r="O103" t="str">
        <f t="shared" si="97"/>
        <v/>
      </c>
      <c r="P103" t="str">
        <f t="shared" si="97"/>
        <v/>
      </c>
      <c r="Q103" t="str">
        <f t="shared" si="97"/>
        <v/>
      </c>
      <c r="R103" t="str">
        <f t="shared" si="97"/>
        <v/>
      </c>
      <c r="S103" t="str">
        <f t="shared" si="97"/>
        <v/>
      </c>
      <c r="T103" t="str">
        <f t="shared" si="97"/>
        <v/>
      </c>
      <c r="U103" t="str">
        <f t="shared" si="97"/>
        <v/>
      </c>
      <c r="V103" t="str">
        <f t="shared" si="97"/>
        <v/>
      </c>
      <c r="W103" t="str">
        <f t="shared" si="97"/>
        <v/>
      </c>
      <c r="X103" t="str">
        <f t="shared" si="97"/>
        <v/>
      </c>
      <c r="Y103" t="str">
        <f t="shared" si="97"/>
        <v/>
      </c>
      <c r="Z103" t="str">
        <f t="shared" si="96"/>
        <v/>
      </c>
      <c r="AA103" t="str">
        <f t="shared" si="96"/>
        <v/>
      </c>
      <c r="AB103" t="str">
        <f t="shared" si="96"/>
        <v/>
      </c>
      <c r="AC103" t="str">
        <f t="shared" si="96"/>
        <v/>
      </c>
      <c r="AD103" t="str">
        <f t="shared" si="96"/>
        <v/>
      </c>
      <c r="AE103" t="str">
        <f t="shared" si="96"/>
        <v/>
      </c>
      <c r="AF103" t="str">
        <f t="shared" si="96"/>
        <v/>
      </c>
      <c r="AG103" t="str">
        <f t="shared" si="96"/>
        <v/>
      </c>
      <c r="AH103" t="str">
        <f t="shared" si="96"/>
        <v/>
      </c>
      <c r="AI103" t="str">
        <f t="shared" si="96"/>
        <v/>
      </c>
      <c r="AJ103" t="str">
        <f t="shared" si="96"/>
        <v/>
      </c>
      <c r="AK103" t="str">
        <f t="shared" si="96"/>
        <v/>
      </c>
      <c r="AL103" t="str">
        <f t="shared" si="96"/>
        <v/>
      </c>
      <c r="AM103" t="str">
        <f t="shared" si="96"/>
        <v/>
      </c>
      <c r="AN103" t="str">
        <f t="shared" si="96"/>
        <v/>
      </c>
      <c r="AO103" t="str">
        <f t="shared" si="96"/>
        <v/>
      </c>
      <c r="AP103" t="str">
        <f t="shared" si="100"/>
        <v/>
      </c>
      <c r="AQ103" t="str">
        <f t="shared" si="100"/>
        <v/>
      </c>
      <c r="AR103" t="str">
        <f t="shared" si="100"/>
        <v/>
      </c>
      <c r="AS103" t="str">
        <f t="shared" si="100"/>
        <v/>
      </c>
      <c r="AT103" t="str">
        <f t="shared" si="100"/>
        <v/>
      </c>
      <c r="AU103" t="str">
        <f t="shared" si="100"/>
        <v/>
      </c>
      <c r="AV103" t="str">
        <f t="shared" si="100"/>
        <v/>
      </c>
      <c r="AW103" t="str">
        <f t="shared" si="100"/>
        <v/>
      </c>
      <c r="AX103" t="str">
        <f t="shared" si="100"/>
        <v/>
      </c>
      <c r="AY103" t="str">
        <f t="shared" si="100"/>
        <v/>
      </c>
      <c r="AZ103" t="str">
        <f t="shared" si="100"/>
        <v/>
      </c>
      <c r="BA103" t="str">
        <f t="shared" si="100"/>
        <v/>
      </c>
      <c r="BB103" t="str">
        <f t="shared" si="100"/>
        <v/>
      </c>
      <c r="BC103" t="str">
        <f t="shared" si="100"/>
        <v/>
      </c>
      <c r="BD103" t="str">
        <f t="shared" si="100"/>
        <v/>
      </c>
      <c r="BE103" t="str">
        <f t="shared" si="99"/>
        <v/>
      </c>
      <c r="BF103" t="str">
        <f t="shared" si="92"/>
        <v/>
      </c>
      <c r="BG103" t="str">
        <f t="shared" si="92"/>
        <v/>
      </c>
      <c r="BH103" t="str">
        <f t="shared" si="92"/>
        <v/>
      </c>
      <c r="BI103" t="str">
        <f t="shared" si="92"/>
        <v/>
      </c>
      <c r="BJ103" t="str">
        <f t="shared" si="92"/>
        <v/>
      </c>
      <c r="BK103" t="str">
        <f t="shared" si="92"/>
        <v/>
      </c>
      <c r="BL103" t="str">
        <f t="shared" si="92"/>
        <v/>
      </c>
      <c r="BM103" t="str">
        <f t="shared" si="92"/>
        <v/>
      </c>
      <c r="BN103" t="str">
        <f t="shared" si="92"/>
        <v/>
      </c>
      <c r="BO103" t="str">
        <f t="shared" si="92"/>
        <v/>
      </c>
      <c r="BP103" t="str">
        <f t="shared" si="92"/>
        <v/>
      </c>
      <c r="BQ103" t="str">
        <f t="shared" si="92"/>
        <v/>
      </c>
      <c r="BR103" t="str">
        <f t="shared" si="92"/>
        <v/>
      </c>
      <c r="BS103" t="str">
        <f t="shared" si="92"/>
        <v/>
      </c>
      <c r="BT103" t="str">
        <f t="shared" si="92"/>
        <v/>
      </c>
      <c r="BU103" t="str">
        <f t="shared" si="92"/>
        <v/>
      </c>
      <c r="BV103" t="str">
        <f t="shared" si="90"/>
        <v/>
      </c>
      <c r="BW103" t="str">
        <f t="shared" si="90"/>
        <v/>
      </c>
      <c r="BX103" t="str">
        <f t="shared" si="90"/>
        <v/>
      </c>
      <c r="BY103" t="str">
        <f t="shared" si="90"/>
        <v/>
      </c>
      <c r="BZ103" t="str">
        <f t="shared" si="90"/>
        <v/>
      </c>
      <c r="CA103" t="str">
        <f t="shared" si="90"/>
        <v/>
      </c>
      <c r="CB103" t="str">
        <f t="shared" si="90"/>
        <v/>
      </c>
      <c r="CC103" t="str">
        <f t="shared" si="90"/>
        <v/>
      </c>
      <c r="CD103" t="str">
        <f t="shared" si="90"/>
        <v/>
      </c>
      <c r="CE103" t="str">
        <f t="shared" si="90"/>
        <v/>
      </c>
      <c r="CF103" t="str">
        <f t="shared" si="90"/>
        <v/>
      </c>
      <c r="CG103" t="str">
        <f t="shared" si="90"/>
        <v/>
      </c>
      <c r="CH103" t="str">
        <f t="shared" si="90"/>
        <v/>
      </c>
      <c r="CI103" t="str">
        <f t="shared" si="90"/>
        <v/>
      </c>
      <c r="CJ103" t="str">
        <f t="shared" si="90"/>
        <v/>
      </c>
      <c r="CK103" t="str">
        <f t="shared" si="90"/>
        <v/>
      </c>
      <c r="CL103" t="str">
        <f t="shared" si="94"/>
        <v/>
      </c>
      <c r="CM103" t="str">
        <f t="shared" si="94"/>
        <v/>
      </c>
      <c r="CN103" t="str">
        <f t="shared" si="94"/>
        <v/>
      </c>
      <c r="CO103" t="str">
        <f t="shared" si="94"/>
        <v/>
      </c>
      <c r="CP103" t="str">
        <f t="shared" si="94"/>
        <v/>
      </c>
      <c r="CQ103" t="str">
        <f t="shared" si="94"/>
        <v/>
      </c>
      <c r="CR103" t="str">
        <f t="shared" si="94"/>
        <v/>
      </c>
      <c r="CS103" t="str">
        <f t="shared" si="94"/>
        <v/>
      </c>
      <c r="CT103" t="str">
        <f t="shared" si="94"/>
        <v/>
      </c>
      <c r="CU103" t="str">
        <f t="shared" si="94"/>
        <v/>
      </c>
      <c r="CV103" t="str">
        <f t="shared" si="94"/>
        <v/>
      </c>
      <c r="CW103" t="str">
        <f t="shared" si="94"/>
        <v/>
      </c>
      <c r="CX103" t="str">
        <f t="shared" si="94"/>
        <v/>
      </c>
      <c r="CY103">
        <f t="shared" si="94"/>
        <v>0</v>
      </c>
      <c r="CZ103">
        <f t="shared" si="94"/>
        <v>210</v>
      </c>
      <c r="DA103">
        <f t="shared" si="93"/>
        <v>184</v>
      </c>
      <c r="DB103">
        <f t="shared" si="93"/>
        <v>74</v>
      </c>
      <c r="DC103">
        <f t="shared" si="93"/>
        <v>182</v>
      </c>
      <c r="DD103">
        <f t="shared" si="93"/>
        <v>70</v>
      </c>
      <c r="DE103">
        <f t="shared" si="93"/>
        <v>1</v>
      </c>
      <c r="DF103">
        <f t="shared" si="93"/>
        <v>71</v>
      </c>
      <c r="DG103">
        <f t="shared" si="93"/>
        <v>197</v>
      </c>
      <c r="DH103">
        <f t="shared" si="93"/>
        <v>31</v>
      </c>
      <c r="DI103">
        <f t="shared" si="93"/>
        <v>80</v>
      </c>
      <c r="DJ103">
        <f t="shared" si="93"/>
        <v>0</v>
      </c>
      <c r="DK103">
        <f t="shared" si="93"/>
        <v>0</v>
      </c>
      <c r="DL103">
        <f t="shared" si="93"/>
        <v>0</v>
      </c>
      <c r="DM103">
        <f t="shared" si="93"/>
        <v>0</v>
      </c>
      <c r="DN103">
        <f t="shared" si="93"/>
        <v>0</v>
      </c>
      <c r="DO103">
        <f t="shared" si="93"/>
        <v>0</v>
      </c>
      <c r="DP103">
        <f t="shared" si="93"/>
        <v>0</v>
      </c>
      <c r="DQ103">
        <f t="shared" si="98"/>
        <v>0</v>
      </c>
      <c r="DR103">
        <f t="shared" si="95"/>
        <v>0</v>
      </c>
      <c r="DS103">
        <f t="shared" si="95"/>
        <v>0</v>
      </c>
      <c r="DT103">
        <f t="shared" si="95"/>
        <v>0</v>
      </c>
      <c r="DU103">
        <f t="shared" si="95"/>
        <v>0</v>
      </c>
      <c r="DV103">
        <f t="shared" si="95"/>
        <v>0</v>
      </c>
      <c r="DW103">
        <f t="shared" si="95"/>
        <v>0</v>
      </c>
      <c r="DX103">
        <f t="shared" si="95"/>
        <v>0</v>
      </c>
      <c r="DY103">
        <f t="shared" si="95"/>
        <v>0</v>
      </c>
      <c r="DZ103">
        <f t="shared" si="95"/>
        <v>0</v>
      </c>
      <c r="EA103">
        <f t="shared" si="95"/>
        <v>0</v>
      </c>
      <c r="EB103">
        <f t="shared" si="95"/>
        <v>0</v>
      </c>
      <c r="EC103">
        <f t="shared" si="95"/>
        <v>0</v>
      </c>
      <c r="ED103">
        <f t="shared" si="95"/>
        <v>0</v>
      </c>
      <c r="EE103">
        <f t="shared" si="95"/>
        <v>0</v>
      </c>
      <c r="EF103">
        <f t="shared" si="95"/>
        <v>0</v>
      </c>
      <c r="EG103">
        <f t="shared" si="91"/>
        <v>0</v>
      </c>
      <c r="EH103">
        <f t="shared" si="91"/>
        <v>0</v>
      </c>
      <c r="EI103">
        <f t="shared" si="91"/>
        <v>0</v>
      </c>
      <c r="EJ103">
        <f t="shared" si="91"/>
        <v>0</v>
      </c>
      <c r="EK103">
        <f t="shared" si="91"/>
        <v>0</v>
      </c>
      <c r="EL103">
        <f t="shared" si="91"/>
        <v>0</v>
      </c>
      <c r="EM103">
        <f t="shared" si="91"/>
        <v>0</v>
      </c>
      <c r="EN103">
        <f t="shared" si="91"/>
        <v>0</v>
      </c>
      <c r="EO103">
        <f t="shared" si="91"/>
        <v>0</v>
      </c>
      <c r="EP103">
        <f t="shared" si="91"/>
        <v>0</v>
      </c>
      <c r="EQ103">
        <f t="shared" si="91"/>
        <v>0</v>
      </c>
      <c r="ER103">
        <f t="shared" si="91"/>
        <v>0</v>
      </c>
      <c r="ES103">
        <f t="shared" si="91"/>
        <v>0</v>
      </c>
      <c r="ET103">
        <f t="shared" si="91"/>
        <v>0</v>
      </c>
      <c r="EU103">
        <f t="shared" si="91"/>
        <v>0</v>
      </c>
      <c r="EV103">
        <f t="shared" si="91"/>
        <v>0</v>
      </c>
      <c r="EW103">
        <f t="shared" si="89"/>
        <v>0</v>
      </c>
      <c r="EX103">
        <f t="shared" si="89"/>
        <v>0</v>
      </c>
      <c r="EY103">
        <f t="shared" si="89"/>
        <v>0</v>
      </c>
      <c r="EZ103">
        <f t="shared" si="89"/>
        <v>0</v>
      </c>
      <c r="FA103">
        <f t="shared" si="89"/>
        <v>0</v>
      </c>
      <c r="FB103">
        <f t="shared" si="89"/>
        <v>0</v>
      </c>
      <c r="FC103">
        <f t="shared" si="89"/>
        <v>0</v>
      </c>
      <c r="FD103">
        <f t="shared" si="89"/>
        <v>0</v>
      </c>
      <c r="FE103">
        <f t="shared" si="89"/>
        <v>0</v>
      </c>
      <c r="FG103" s="48" t="str">
        <f t="shared" si="80"/>
        <v/>
      </c>
      <c r="FI103" s="1" t="str">
        <f t="shared" si="77"/>
        <v/>
      </c>
      <c r="FJ103">
        <f t="shared" si="78"/>
        <v>95</v>
      </c>
      <c r="FK103">
        <f>FM8-FJ102+1</f>
        <v>-50</v>
      </c>
      <c r="FM103">
        <f>IF(FM102="","",IF($FI102="Y",0,INDEX(Capacity!$S$3:$T$258,MATCH(MOD(INDEX(Capacity!$V$3:$W$258,MATCH(INDEX($J102:$FE102,1,$FJ102),Capacity!$V$3:$V$258,0),2)+FM$9,255),Capacity!$S$3:$S$258,0),2)))</f>
        <v>58</v>
      </c>
      <c r="FN103">
        <f>IF(FN102="","",IF($FI102="Y",0,INDEX(Capacity!$S$3:$T$258,MATCH(MOD(INDEX(Capacity!$V$3:$W$258,MATCH(INDEX($J102:$FE102,1,$FJ102),Capacity!$V$3:$V$258,0),2)+FN$9,255),Capacity!$S$3:$S$258,0),2)))</f>
        <v>32</v>
      </c>
      <c r="FO103">
        <f>IF(FO102="","",IF($FI102="Y",0,INDEX(Capacity!$S$3:$T$258,MATCH(MOD(INDEX(Capacity!$V$3:$W$258,MATCH(INDEX($J102:$FE102,1,$FJ102),Capacity!$V$3:$V$258,0),2)+FO$9,255),Capacity!$S$3:$S$258,0),2)))</f>
        <v>30</v>
      </c>
      <c r="FP103">
        <f>IF(FP102="","",IF($FI102="Y",0,INDEX(Capacity!$S$3:$T$258,MATCH(MOD(INDEX(Capacity!$V$3:$W$258,MATCH(INDEX($J102:$FE102,1,$FJ102),Capacity!$V$3:$V$258,0),2)+FP$9,255),Capacity!$S$3:$S$258,0),2)))</f>
        <v>160</v>
      </c>
      <c r="FQ103">
        <f>IF(FQ102="","",IF($FI102="Y",0,INDEX(Capacity!$S$3:$T$258,MATCH(MOD(INDEX(Capacity!$V$3:$W$258,MATCH(INDEX($J102:$FE102,1,$FJ102),Capacity!$V$3:$V$258,0),2)+FQ$9,255),Capacity!$S$3:$S$258,0),2)))</f>
        <v>94</v>
      </c>
      <c r="FR103">
        <f>IF(FR102="","",IF($FI102="Y",0,INDEX(Capacity!$S$3:$T$258,MATCH(MOD(INDEX(Capacity!$V$3:$W$258,MATCH(INDEX($J102:$FE102,1,$FJ102),Capacity!$V$3:$V$258,0),2)+FR$9,255),Capacity!$S$3:$S$258,0),2)))</f>
        <v>204</v>
      </c>
      <c r="FS103">
        <f>IF(FS102="","",IF($FI102="Y",0,INDEX(Capacity!$S$3:$T$258,MATCH(MOD(INDEX(Capacity!$V$3:$W$258,MATCH(INDEX($J102:$FE102,1,$FJ102),Capacity!$V$3:$V$258,0),2)+FS$9,255),Capacity!$S$3:$S$258,0),2)))</f>
        <v>240</v>
      </c>
      <c r="FT103">
        <f>IF(FT102="","",IF($FI102="Y",0,INDEX(Capacity!$S$3:$T$258,MATCH(MOD(INDEX(Capacity!$V$3:$W$258,MATCH(INDEX($J102:$FE102,1,$FJ102),Capacity!$V$3:$V$258,0),2)+FT$9,255),Capacity!$S$3:$S$258,0),2)))</f>
        <v>202</v>
      </c>
      <c r="FU103">
        <f>IF(FU102="","",IF($FI102="Y",0,INDEX(Capacity!$S$3:$T$258,MATCH(MOD(INDEX(Capacity!$V$3:$W$258,MATCH(INDEX($J102:$FE102,1,$FJ102),Capacity!$V$3:$V$258,0),2)+FU$9,255),Capacity!$S$3:$S$258,0),2)))</f>
        <v>136</v>
      </c>
      <c r="FV103">
        <f>IF(FV102="","",IF($FI102="Y",0,INDEX(Capacity!$S$3:$T$258,MATCH(MOD(INDEX(Capacity!$V$3:$W$258,MATCH(INDEX($J102:$FE102,1,$FJ102),Capacity!$V$3:$V$258,0),2)+FV$9,255),Capacity!$S$3:$S$258,0),2)))</f>
        <v>212</v>
      </c>
      <c r="FW103">
        <f>IF(FW102="","",IF($FI102="Y",0,INDEX(Capacity!$S$3:$T$258,MATCH(MOD(INDEX(Capacity!$V$3:$W$258,MATCH(INDEX($J102:$FE102,1,$FJ102),Capacity!$V$3:$V$258,0),2)+FW$9,255),Capacity!$S$3:$S$258,0),2)))</f>
        <v>80</v>
      </c>
      <c r="FX103" t="str">
        <f>IF(FX102="","",IF($FI102="Y",0,INDEX(Capacity!$S$3:$T$258,MATCH(MOD(INDEX(Capacity!$V$3:$W$258,MATCH(INDEX($J102:$FE102,1,$FJ102),Capacity!$V$3:$V$258,0),2)+FX$9,255),Capacity!$S$3:$S$258,0),2)))</f>
        <v/>
      </c>
      <c r="FY103" t="str">
        <f>IF(FY102="","",IF($FI102="Y",0,INDEX(Capacity!$S$3:$T$258,MATCH(MOD(INDEX(Capacity!$V$3:$W$258,MATCH(INDEX($J102:$FE102,1,$FJ102),Capacity!$V$3:$V$258,0),2)+FY$9,255),Capacity!$S$3:$S$258,0),2)))</f>
        <v/>
      </c>
      <c r="FZ103" t="str">
        <f>IF(FZ102="","",IF($FI102="Y",0,INDEX(Capacity!$S$3:$T$258,MATCH(MOD(INDEX(Capacity!$V$3:$W$258,MATCH(INDEX($J102:$FE102,1,$FJ102),Capacity!$V$3:$V$258,0),2)+FZ$9,255),Capacity!$S$3:$S$258,0),2)))</f>
        <v/>
      </c>
      <c r="GA103" t="str">
        <f>IF(GA102="","",IF($FI102="Y",0,INDEX(Capacity!$S$3:$T$258,MATCH(MOD(INDEX(Capacity!$V$3:$W$258,MATCH(INDEX($J102:$FE102,1,$FJ102),Capacity!$V$3:$V$258,0),2)+GA$9,255),Capacity!$S$3:$S$258,0),2)))</f>
        <v/>
      </c>
      <c r="GB103" t="str">
        <f>IF(GB102="","",IF($FI102="Y",0,INDEX(Capacity!$S$3:$T$258,MATCH(MOD(INDEX(Capacity!$V$3:$W$258,MATCH(INDEX($J102:$FE102,1,$FJ102),Capacity!$V$3:$V$258,0),2)+GB$9,255),Capacity!$S$3:$S$258,0),2)))</f>
        <v/>
      </c>
      <c r="GC103" t="str">
        <f>IF(GC102="","",IF($FI102="Y",0,INDEX(Capacity!$S$3:$T$258,MATCH(MOD(INDEX(Capacity!$V$3:$W$258,MATCH(INDEX($J102:$FE102,1,$FJ102),Capacity!$V$3:$V$258,0),2)+GC$9,255),Capacity!$S$3:$S$258,0),2)))</f>
        <v/>
      </c>
      <c r="GD103" t="str">
        <f>IF(GD102="","",IF($FI102="Y",0,INDEX(Capacity!$S$3:$T$258,MATCH(MOD(INDEX(Capacity!$V$3:$W$258,MATCH(INDEX($J102:$FE102,1,$FJ102),Capacity!$V$3:$V$258,0),2)+GD$9,255),Capacity!$S$3:$S$258,0),2)))</f>
        <v/>
      </c>
      <c r="GE103" t="str">
        <f>IF(GE102="","",IF($FI102="Y",0,INDEX(Capacity!$S$3:$T$258,MATCH(MOD(INDEX(Capacity!$V$3:$W$258,MATCH(INDEX($J102:$FE102,1,$FJ102),Capacity!$V$3:$V$258,0),2)+GE$9,255),Capacity!$S$3:$S$258,0),2)))</f>
        <v/>
      </c>
      <c r="GF103" t="str">
        <f>IF(GF102="","",IF($FI102="Y",0,INDEX(Capacity!$S$3:$T$258,MATCH(MOD(INDEX(Capacity!$V$3:$W$258,MATCH(INDEX($J102:$FE102,1,$FJ102),Capacity!$V$3:$V$258,0),2)+GF$9,255),Capacity!$S$3:$S$258,0),2)))</f>
        <v/>
      </c>
      <c r="GG103" t="str">
        <f>IF(GG102="","",IF($FI102="Y",0,INDEX(Capacity!$S$3:$T$258,MATCH(MOD(INDEX(Capacity!$V$3:$W$258,MATCH(INDEX($J102:$FE102,1,$FJ102),Capacity!$V$3:$V$258,0),2)+GG$9,255),Capacity!$S$3:$S$258,0),2)))</f>
        <v/>
      </c>
      <c r="GH103" t="str">
        <f>IF(GH102="","",IF($FI102="Y",0,INDEX(Capacity!$S$3:$T$258,MATCH(MOD(INDEX(Capacity!$V$3:$W$258,MATCH(INDEX($J102:$FE102,1,$FJ102),Capacity!$V$3:$V$258,0),2)+GH$9,255),Capacity!$S$3:$S$258,0),2)))</f>
        <v/>
      </c>
      <c r="GI103" t="str">
        <f>IF(GI102="","",IF($FI102="Y",0,INDEX(Capacity!$S$3:$T$258,MATCH(MOD(INDEX(Capacity!$V$3:$W$258,MATCH(INDEX($J102:$FE102,1,$FJ102),Capacity!$V$3:$V$258,0),2)+GI$9,255),Capacity!$S$3:$S$258,0),2)))</f>
        <v/>
      </c>
      <c r="GJ103" t="str">
        <f>IF(GJ102="","",IF($FI102="Y",0,INDEX(Capacity!$S$3:$T$258,MATCH(MOD(INDEX(Capacity!$V$3:$W$258,MATCH(INDEX($J102:$FE102,1,$FJ102),Capacity!$V$3:$V$258,0),2)+GJ$9,255),Capacity!$S$3:$S$258,0),2)))</f>
        <v/>
      </c>
      <c r="GK103" t="str">
        <f>IF(GK102="","",IF($FI102="Y",0,INDEX(Capacity!$S$3:$T$258,MATCH(MOD(INDEX(Capacity!$V$3:$W$258,MATCH(INDEX($J102:$FE102,1,$FJ102),Capacity!$V$3:$V$258,0),2)+GK$9,255),Capacity!$S$3:$S$258,0),2)))</f>
        <v/>
      </c>
      <c r="GL103" t="str">
        <f>IF(GL102="","",IF($FI102="Y",0,INDEX(Capacity!$S$3:$T$258,MATCH(MOD(INDEX(Capacity!$V$3:$W$258,MATCH(INDEX($J102:$FE102,1,$FJ102),Capacity!$V$3:$V$258,0),2)+GL$9,255),Capacity!$S$3:$S$258,0),2)))</f>
        <v/>
      </c>
      <c r="GM103" t="str">
        <f>IF(GM102="","",IF($FI102="Y",0,INDEX(Capacity!$S$3:$T$258,MATCH(MOD(INDEX(Capacity!$V$3:$W$258,MATCH(INDEX($J102:$FE102,1,$FJ102),Capacity!$V$3:$V$258,0),2)+GM$9,255),Capacity!$S$3:$S$258,0),2)))</f>
        <v/>
      </c>
      <c r="GN103" t="str">
        <f>IF(GN102="","",IF($FI102="Y",0,INDEX(Capacity!$S$3:$T$258,MATCH(MOD(INDEX(Capacity!$V$3:$W$258,MATCH(INDEX($J102:$FE102,1,$FJ102),Capacity!$V$3:$V$258,0),2)+GN$9,255),Capacity!$S$3:$S$258,0),2)))</f>
        <v/>
      </c>
      <c r="GO103" t="str">
        <f>IF(GO102="","",IF($FI102="Y",0,INDEX(Capacity!$S$3:$T$258,MATCH(MOD(INDEX(Capacity!$V$3:$W$258,MATCH(INDEX($J102:$FE102,1,$FJ102),Capacity!$V$3:$V$258,0),2)+GO$9,255),Capacity!$S$3:$S$258,0),2)))</f>
        <v/>
      </c>
      <c r="GP103" t="str">
        <f>IF(GP102="","",IF($FI102="Y",0,INDEX(Capacity!$S$3:$T$258,MATCH(MOD(INDEX(Capacity!$V$3:$W$258,MATCH(INDEX($J102:$FE102,1,$FJ102),Capacity!$V$3:$V$258,0),2)+GP$9,255),Capacity!$S$3:$S$258,0),2)))</f>
        <v/>
      </c>
      <c r="GQ103" t="str">
        <f>IF(GQ102="","",IF($FI102="Y",0,INDEX(Capacity!$S$3:$T$258,MATCH(MOD(INDEX(Capacity!$V$3:$W$258,MATCH(INDEX($J102:$FE102,1,$FJ102),Capacity!$V$3:$V$258,0),2)+GQ$9,255),Capacity!$S$3:$S$258,0),2)))</f>
        <v/>
      </c>
      <c r="GR103" t="str">
        <f>IF(GR102="","",IF($FI102="Y",0,INDEX(Capacity!$S$3:$T$258,MATCH(MOD(INDEX(Capacity!$V$3:$W$258,MATCH(INDEX($J102:$FE102,1,$FJ102),Capacity!$V$3:$V$258,0),2)+GR$9,255),Capacity!$S$3:$S$258,0),2)))</f>
        <v/>
      </c>
      <c r="GS103" t="str">
        <f>IF(GS102="","",IF($FI102="Y",0,INDEX(Capacity!$S$3:$T$258,MATCH(MOD(INDEX(Capacity!$V$3:$W$258,MATCH(INDEX($J102:$FE102,1,$FJ102),Capacity!$V$3:$V$258,0),2)+GS$9,255),Capacity!$S$3:$S$258,0),2)))</f>
        <v/>
      </c>
      <c r="GT103" t="str">
        <f>IF(GT102="","",IF($FI102="Y",0,INDEX(Capacity!$S$3:$T$258,MATCH(MOD(INDEX(Capacity!$V$3:$W$258,MATCH(INDEX($J102:$FE102,1,$FJ102),Capacity!$V$3:$V$258,0),2)+GT$9,255),Capacity!$S$3:$S$258,0),2)))</f>
        <v/>
      </c>
      <c r="GU103" t="str">
        <f>IF(GU102="","",IF($FI102="Y",0,INDEX(Capacity!$S$3:$T$258,MATCH(MOD(INDEX(Capacity!$V$3:$W$258,MATCH(INDEX($J102:$FE102,1,$FJ102),Capacity!$V$3:$V$258,0),2)+GU$9,255),Capacity!$S$3:$S$258,0),2)))</f>
        <v/>
      </c>
      <c r="GV103" t="str">
        <f>IF(GV102="","",IF($FI102="Y",0,INDEX(Capacity!$S$3:$T$258,MATCH(MOD(INDEX(Capacity!$V$3:$W$258,MATCH(INDEX($J102:$FE102,1,$FJ102),Capacity!$V$3:$V$258,0),2)+GV$9,255),Capacity!$S$3:$S$258,0),2)))</f>
        <v/>
      </c>
      <c r="GW103" t="str">
        <f>IF(GW102="","",IF($FI102="Y",0,INDEX(Capacity!$S$3:$T$258,MATCH(MOD(INDEX(Capacity!$V$3:$W$258,MATCH(INDEX($J102:$FE102,1,$FJ102),Capacity!$V$3:$V$258,0),2)+GW$9,255),Capacity!$S$3:$S$258,0),2)))</f>
        <v/>
      </c>
      <c r="GX103" t="str">
        <f>IF(GX102="","",IF($FI102="Y",0,INDEX(Capacity!$S$3:$T$258,MATCH(MOD(INDEX(Capacity!$V$3:$W$258,MATCH(INDEX($J102:$FE102,1,$FJ102),Capacity!$V$3:$V$258,0),2)+GX$9,255),Capacity!$S$3:$S$258,0),2)))</f>
        <v/>
      </c>
      <c r="GY103" t="str">
        <f>IF(GY102="","",IF($FI102="Y",0,INDEX(Capacity!$S$3:$T$258,MATCH(MOD(INDEX(Capacity!$V$3:$W$258,MATCH(INDEX($J102:$FE102,1,$FJ102),Capacity!$V$3:$V$258,0),2)+GY$9,255),Capacity!$S$3:$S$258,0),2)))</f>
        <v/>
      </c>
      <c r="GZ103" t="str">
        <f>IF(GZ102="","",IF($FI102="Y",0,INDEX(Capacity!$S$3:$T$258,MATCH(MOD(INDEX(Capacity!$V$3:$W$258,MATCH(INDEX($J102:$FE102,1,$FJ102),Capacity!$V$3:$V$258,0),2)+GZ$9,255),Capacity!$S$3:$S$258,0),2)))</f>
        <v/>
      </c>
      <c r="HA103" t="str">
        <f>IF(HA102="","",IF($FI102="Y",0,INDEX(Capacity!$S$3:$T$258,MATCH(MOD(INDEX(Capacity!$V$3:$W$258,MATCH(INDEX($J102:$FE102,1,$FJ102),Capacity!$V$3:$V$258,0),2)+HA$9,255),Capacity!$S$3:$S$258,0),2)))</f>
        <v/>
      </c>
      <c r="HB103" t="str">
        <f>IF(HB102="","",IF($FI102="Y",0,INDEX(Capacity!$S$3:$T$258,MATCH(MOD(INDEX(Capacity!$V$3:$W$258,MATCH(INDEX($J102:$FE102,1,$FJ102),Capacity!$V$3:$V$258,0),2)+HB$9,255),Capacity!$S$3:$S$258,0),2)))</f>
        <v/>
      </c>
      <c r="HC103" t="str">
        <f>IF(HC102="","",IF($FI102="Y",0,INDEX(Capacity!$S$3:$T$258,MATCH(MOD(INDEX(Capacity!$V$3:$W$258,MATCH(INDEX($J102:$FE102,1,$FJ102),Capacity!$V$3:$V$258,0),2)+HC$9,255),Capacity!$S$3:$S$258,0),2)))</f>
        <v/>
      </c>
      <c r="HD103" t="str">
        <f>IF(HD102="","",IF($FI102="Y",0,INDEX(Capacity!$S$3:$T$258,MATCH(MOD(INDEX(Capacity!$V$3:$W$258,MATCH(INDEX($J102:$FE102,1,$FJ102),Capacity!$V$3:$V$258,0),2)+HD$9,255),Capacity!$S$3:$S$258,0),2)))</f>
        <v/>
      </c>
      <c r="HE103" t="str">
        <f>IF(HE102="","",IF($FI102="Y",0,INDEX(Capacity!$S$3:$T$258,MATCH(MOD(INDEX(Capacity!$V$3:$W$258,MATCH(INDEX($J102:$FE102,1,$FJ102),Capacity!$V$3:$V$258,0),2)+HE$9,255),Capacity!$S$3:$S$258,0),2)))</f>
        <v/>
      </c>
      <c r="HF103" t="str">
        <f>IF(HF102="","",IF($FI102="Y",0,INDEX(Capacity!$S$3:$T$258,MATCH(MOD(INDEX(Capacity!$V$3:$W$258,MATCH(INDEX($J102:$FE102,1,$FJ102),Capacity!$V$3:$V$258,0),2)+HF$9,255),Capacity!$S$3:$S$258,0),2)))</f>
        <v/>
      </c>
      <c r="HG103" t="str">
        <f>IF(HG102="","",IF($FI102="Y",0,INDEX(Capacity!$S$3:$T$258,MATCH(MOD(INDEX(Capacity!$V$3:$W$258,MATCH(INDEX($J102:$FE102,1,$FJ102),Capacity!$V$3:$V$258,0),2)+HG$9,255),Capacity!$S$3:$S$258,0),2)))</f>
        <v/>
      </c>
      <c r="HH103" t="str">
        <f>IF(HH102="","",IF($FI102="Y",0,INDEX(Capacity!$S$3:$T$258,MATCH(MOD(INDEX(Capacity!$V$3:$W$258,MATCH(INDEX($J102:$FE102,1,$FJ102),Capacity!$V$3:$V$258,0),2)+HH$9,255),Capacity!$S$3:$S$258,0),2)))</f>
        <v/>
      </c>
      <c r="HI103" t="str">
        <f>IF(HI102="","",IF($FI102="Y",0,INDEX(Capacity!$S$3:$T$258,MATCH(MOD(INDEX(Capacity!$V$3:$W$258,MATCH(INDEX($J102:$FE102,1,$FJ102),Capacity!$V$3:$V$258,0),2)+HI$9,255),Capacity!$S$3:$S$258,0),2)))</f>
        <v/>
      </c>
      <c r="HJ103" t="str">
        <f>IF(HJ102="","",IF($FI102="Y",0,INDEX(Capacity!$S$3:$T$258,MATCH(MOD(INDEX(Capacity!$V$3:$W$258,MATCH(INDEX($J102:$FE102,1,$FJ102),Capacity!$V$3:$V$258,0),2)+HJ$9,255),Capacity!$S$3:$S$258,0),2)))</f>
        <v/>
      </c>
      <c r="HK103" t="str">
        <f>IF(HK102="","",IF($FI102="Y",0,INDEX(Capacity!$S$3:$T$258,MATCH(MOD(INDEX(Capacity!$V$3:$W$258,MATCH(INDEX($J102:$FE102,1,$FJ102),Capacity!$V$3:$V$258,0),2)+HK$9,255),Capacity!$S$3:$S$258,0),2)))</f>
        <v/>
      </c>
      <c r="HL103" t="str">
        <f>IF(HL102="","",IF($FI102="Y",0,INDEX(Capacity!$S$3:$T$258,MATCH(MOD(INDEX(Capacity!$V$3:$W$258,MATCH(INDEX($J102:$FE102,1,$FJ102),Capacity!$V$3:$V$258,0),2)+HL$9,255),Capacity!$S$3:$S$258,0),2)))</f>
        <v/>
      </c>
      <c r="HM103" t="str">
        <f>IF(HM102="","",IF($FI102="Y",0,INDEX(Capacity!$S$3:$T$258,MATCH(MOD(INDEX(Capacity!$V$3:$W$258,MATCH(INDEX($J102:$FE102,1,$FJ102),Capacity!$V$3:$V$258,0),2)+HM$9,255),Capacity!$S$3:$S$258,0),2)))</f>
        <v/>
      </c>
      <c r="HN103" t="str">
        <f>IF(HN102="","",IF($FI102="Y",0,INDEX(Capacity!$S$3:$T$258,MATCH(MOD(INDEX(Capacity!$V$3:$W$258,MATCH(INDEX($J102:$FE102,1,$FJ102),Capacity!$V$3:$V$258,0),2)+HN$9,255),Capacity!$S$3:$S$258,0),2)))</f>
        <v/>
      </c>
      <c r="HO103" t="str">
        <f>IF(HO102="","",IF($FI102="Y",0,INDEX(Capacity!$S$3:$T$258,MATCH(MOD(INDEX(Capacity!$V$3:$W$258,MATCH(INDEX($J102:$FE102,1,$FJ102),Capacity!$V$3:$V$258,0),2)+HO$9,255),Capacity!$S$3:$S$258,0),2)))</f>
        <v/>
      </c>
      <c r="HP103" t="str">
        <f>IF(HP102="","",IF($FI102="Y",0,INDEX(Capacity!$S$3:$T$258,MATCH(MOD(INDEX(Capacity!$V$3:$W$258,MATCH(INDEX($J102:$FE102,1,$FJ102),Capacity!$V$3:$V$258,0),2)+HP$9,255),Capacity!$S$3:$S$258,0),2)))</f>
        <v/>
      </c>
      <c r="HQ103" t="str">
        <f>IF(HQ102="","",IF($FI102="Y",0,INDEX(Capacity!$S$3:$T$258,MATCH(MOD(INDEX(Capacity!$V$3:$W$258,MATCH(INDEX($J102:$FE102,1,$FJ102),Capacity!$V$3:$V$258,0),2)+HQ$9,255),Capacity!$S$3:$S$258,0),2)))</f>
        <v/>
      </c>
      <c r="HR103" t="str">
        <f>IF(HR102="","",IF($FI102="Y",0,INDEX(Capacity!$S$3:$T$258,MATCH(MOD(INDEX(Capacity!$V$3:$W$258,MATCH(INDEX($J102:$FE102,1,$FJ102),Capacity!$V$3:$V$258,0),2)+HR$9,255),Capacity!$S$3:$S$258,0),2)))</f>
        <v/>
      </c>
      <c r="HS103" t="str">
        <f>IF(HS102="","",IF($FI102="Y",0,INDEX(Capacity!$S$3:$T$258,MATCH(MOD(INDEX(Capacity!$V$3:$W$258,MATCH(INDEX($J102:$FE102,1,$FJ102),Capacity!$V$3:$V$258,0),2)+HS$9,255),Capacity!$S$3:$S$258,0),2)))</f>
        <v/>
      </c>
      <c r="HT103" t="str">
        <f>IF(HT102="","",IF($FI102="Y",0,INDEX(Capacity!$S$3:$T$258,MATCH(MOD(INDEX(Capacity!$V$3:$W$258,MATCH(INDEX($J102:$FE102,1,$FJ102),Capacity!$V$3:$V$258,0),2)+HT$9,255),Capacity!$S$3:$S$258,0),2)))</f>
        <v/>
      </c>
      <c r="HU103" t="str">
        <f>IF(HU102="","",IF($FI102="Y",0,INDEX(Capacity!$S$3:$T$258,MATCH(MOD(INDEX(Capacity!$V$3:$W$258,MATCH(INDEX($J102:$FE102,1,$FJ102),Capacity!$V$3:$V$258,0),2)+HU$9,255),Capacity!$S$3:$S$258,0),2)))</f>
        <v/>
      </c>
      <c r="HV103" t="str">
        <f>IF(HV102="","",IF($FI102="Y",0,INDEX(Capacity!$S$3:$T$258,MATCH(MOD(INDEX(Capacity!$V$3:$W$258,MATCH(INDEX($J102:$FE102,1,$FJ102),Capacity!$V$3:$V$258,0),2)+HV$9,255),Capacity!$S$3:$S$258,0),2)))</f>
        <v/>
      </c>
      <c r="HW103" t="str">
        <f>IF(HW102="","",IF($FI102="Y",0,INDEX(Capacity!$S$3:$T$258,MATCH(MOD(INDEX(Capacity!$V$3:$W$258,MATCH(INDEX($J102:$FE102,1,$FJ102),Capacity!$V$3:$V$258,0),2)+HW$9,255),Capacity!$S$3:$S$258,0),2)))</f>
        <v/>
      </c>
      <c r="HX103" t="str">
        <f>IF(HX102="","",IF($FI102="Y",0,INDEX(Capacity!$S$3:$T$258,MATCH(MOD(INDEX(Capacity!$V$3:$W$258,MATCH(INDEX($J102:$FE102,1,$FJ102),Capacity!$V$3:$V$258,0),2)+HX$9,255),Capacity!$S$3:$S$258,0),2)))</f>
        <v/>
      </c>
      <c r="HY103" t="str">
        <f>IF(HY102="","",IF($FI102="Y",0,INDEX(Capacity!$S$3:$T$258,MATCH(MOD(INDEX(Capacity!$V$3:$W$258,MATCH(INDEX($J102:$FE102,1,$FJ102),Capacity!$V$3:$V$258,0),2)+HY$9,255),Capacity!$S$3:$S$258,0),2)))</f>
        <v/>
      </c>
      <c r="HZ103" t="str">
        <f>IF(HZ102="","",IF($FI102="Y",0,INDEX(Capacity!$S$3:$T$258,MATCH(MOD(INDEX(Capacity!$V$3:$W$258,MATCH(INDEX($J102:$FE102,1,$FJ102),Capacity!$V$3:$V$258,0),2)+HZ$9,255),Capacity!$S$3:$S$258,0),2)))</f>
        <v/>
      </c>
      <c r="IA103" t="str">
        <f>IF(IA102="","",IF($FI102="Y",0,INDEX(Capacity!$S$3:$T$258,MATCH(MOD(INDEX(Capacity!$V$3:$W$258,MATCH(INDEX($J102:$FE102,1,$FJ102),Capacity!$V$3:$V$258,0),2)+IA$9,255),Capacity!$S$3:$S$258,0),2)))</f>
        <v/>
      </c>
      <c r="IB103" t="str">
        <f>IF(IB102="","",IF($FI102="Y",0,INDEX(Capacity!$S$3:$T$258,MATCH(MOD(INDEX(Capacity!$V$3:$W$258,MATCH(INDEX($J102:$FE102,1,$FJ102),Capacity!$V$3:$V$258,0),2)+IB$9,255),Capacity!$S$3:$S$258,0),2)))</f>
        <v/>
      </c>
      <c r="IC103" t="str">
        <f>IF(IC102="","",IF($FI102="Y",0,INDEX(Capacity!$S$3:$T$258,MATCH(MOD(INDEX(Capacity!$V$3:$W$258,MATCH(INDEX($J102:$FE102,1,$FJ102),Capacity!$V$3:$V$258,0),2)+IC$9,255),Capacity!$S$3:$S$258,0),2)))</f>
        <v/>
      </c>
      <c r="ID103" t="str">
        <f>IF(ID102="","",IF($FI102="Y",0,INDEX(Capacity!$S$3:$T$258,MATCH(MOD(INDEX(Capacity!$V$3:$W$258,MATCH(INDEX($J102:$FE102,1,$FJ102),Capacity!$V$3:$V$258,0),2)+ID$9,255),Capacity!$S$3:$S$258,0),2)))</f>
        <v/>
      </c>
      <c r="IE103" t="str">
        <f>IF(IE102="","",IF($FI102="Y",0,INDEX(Capacity!$S$3:$T$258,MATCH(MOD(INDEX(Capacity!$V$3:$W$258,MATCH(INDEX($J102:$FE102,1,$FJ102),Capacity!$V$3:$V$258,0),2)+IE$9,255),Capacity!$S$3:$S$258,0),2)))</f>
        <v/>
      </c>
      <c r="IF103" t="str">
        <f>IF(IF102="","",IF($FI102="Y",0,INDEX(Capacity!$S$3:$T$258,MATCH(MOD(INDEX(Capacity!$V$3:$W$258,MATCH(INDEX($J102:$FE102,1,$FJ102),Capacity!$V$3:$V$258,0),2)+IF$9,255),Capacity!$S$3:$S$258,0),2)))</f>
        <v/>
      </c>
      <c r="IG103" t="str">
        <f>IF(IG102="","",IF($FI102="Y",0,INDEX(Capacity!$S$3:$T$258,MATCH(MOD(INDEX(Capacity!$V$3:$W$258,MATCH(INDEX($J102:$FE102,1,$FJ102),Capacity!$V$3:$V$258,0),2)+IG$9,255),Capacity!$S$3:$S$258,0),2)))</f>
        <v/>
      </c>
      <c r="IH103" t="str">
        <f>IF(IH102="","",IF($FI102="Y",0,INDEX(Capacity!$S$3:$T$258,MATCH(MOD(INDEX(Capacity!$V$3:$W$258,MATCH(INDEX($J102:$FE102,1,$FJ102),Capacity!$V$3:$V$258,0),2)+IH$9,255),Capacity!$S$3:$S$258,0),2)))</f>
        <v/>
      </c>
      <c r="II103" t="str">
        <f>IF(II102="","",IF($FI102="Y",0,INDEX(Capacity!$S$3:$T$258,MATCH(MOD(INDEX(Capacity!$V$3:$W$258,MATCH(INDEX($J102:$FE102,1,$FJ102),Capacity!$V$3:$V$258,0),2)+II$9,255),Capacity!$S$3:$S$258,0),2)))</f>
        <v/>
      </c>
      <c r="IJ103" t="str">
        <f>IF(IJ102="","",IF($FI102="Y",0,INDEX(Capacity!$S$3:$T$258,MATCH(MOD(INDEX(Capacity!$V$3:$W$258,MATCH(INDEX($J102:$FE102,1,$FJ102),Capacity!$V$3:$V$258,0),2)+IJ$9,255),Capacity!$S$3:$S$258,0),2)))</f>
        <v/>
      </c>
      <c r="IK103" t="str">
        <f>IF(IK102="","",IF($FI102="Y",0,INDEX(Capacity!$S$3:$T$258,MATCH(MOD(INDEX(Capacity!$V$3:$W$258,MATCH(INDEX($J102:$FE102,1,$FJ102),Capacity!$V$3:$V$258,0),2)+IK$9,255),Capacity!$S$3:$S$258,0),2)))</f>
        <v/>
      </c>
      <c r="IL103" t="str">
        <f>IF(IL102="","",IF($FI102="Y",0,INDEX(Capacity!$S$3:$T$258,MATCH(MOD(INDEX(Capacity!$V$3:$W$258,MATCH(INDEX($J102:$FE102,1,$FJ102),Capacity!$V$3:$V$258,0),2)+IL$9,255),Capacity!$S$3:$S$258,0),2)))</f>
        <v/>
      </c>
      <c r="IM103" t="str">
        <f>IF(IM102="","",IF($FI102="Y",0,INDEX(Capacity!$S$3:$T$258,MATCH(MOD(INDEX(Capacity!$V$3:$W$258,MATCH(INDEX($J102:$FE102,1,$FJ102),Capacity!$V$3:$V$258,0),2)+IM$9,255),Capacity!$S$3:$S$258,0),2)))</f>
        <v/>
      </c>
      <c r="IN103" t="str">
        <f>IF(IN102="","",IF($FI102="Y",0,INDEX(Capacity!$S$3:$T$258,MATCH(MOD(INDEX(Capacity!$V$3:$W$258,MATCH(INDEX($J102:$FE102,1,$FJ102),Capacity!$V$3:$V$258,0),2)+IN$9,255),Capacity!$S$3:$S$258,0),2)))</f>
        <v/>
      </c>
      <c r="IO103" t="str">
        <f>IF(IO102="","",IF($FI102="Y",0,INDEX(Capacity!$S$3:$T$258,MATCH(MOD(INDEX(Capacity!$V$3:$W$258,MATCH(INDEX($J102:$FE102,1,$FJ102),Capacity!$V$3:$V$258,0),2)+IO$9,255),Capacity!$S$3:$S$258,0),2)))</f>
        <v/>
      </c>
      <c r="IP103" t="str">
        <f>IF(IP102="","",IF($FI102="Y",0,INDEX(Capacity!$S$3:$T$258,MATCH(MOD(INDEX(Capacity!$V$3:$W$258,MATCH(INDEX($J102:$FE102,1,$FJ102),Capacity!$V$3:$V$258,0),2)+IP$9,255),Capacity!$S$3:$S$258,0),2)))</f>
        <v/>
      </c>
      <c r="IQ103" t="str">
        <f>IF(IQ102="","",IF($FI102="Y",0,INDEX(Capacity!$S$3:$T$258,MATCH(MOD(INDEX(Capacity!$V$3:$W$258,MATCH(INDEX($J102:$FE102,1,$FJ102),Capacity!$V$3:$V$258,0),2)+IQ$9,255),Capacity!$S$3:$S$258,0),2)))</f>
        <v/>
      </c>
      <c r="IR103" t="str">
        <f>IF(IR102="","",IF($FI102="Y",0,INDEX(Capacity!$S$3:$T$258,MATCH(MOD(INDEX(Capacity!$V$3:$W$258,MATCH(INDEX($J102:$FE102,1,$FJ102),Capacity!$V$3:$V$258,0),2)+IR$9,255),Capacity!$S$3:$S$258,0),2)))</f>
        <v/>
      </c>
      <c r="IS103" t="str">
        <f>IF(IS102="","",IF($FI102="Y",0,INDEX(Capacity!$S$3:$T$258,MATCH(MOD(INDEX(Capacity!$V$3:$W$258,MATCH(INDEX($J102:$FE102,1,$FJ102),Capacity!$V$3:$V$258,0),2)+IS$9,255),Capacity!$S$3:$S$258,0),2)))</f>
        <v/>
      </c>
      <c r="IT103" t="str">
        <f>IF(IT102="","",IF($FI102="Y",0,INDEX(Capacity!$S$3:$T$258,MATCH(MOD(INDEX(Capacity!$V$3:$W$258,MATCH(INDEX($J102:$FE102,1,$FJ102),Capacity!$V$3:$V$258,0),2)+IT$9,255),Capacity!$S$3:$S$258,0),2)))</f>
        <v/>
      </c>
      <c r="IU103" t="str">
        <f>IF(IU102="","",IF($FI102="Y",0,INDEX(Capacity!$S$3:$T$258,MATCH(MOD(INDEX(Capacity!$V$3:$W$258,MATCH(INDEX($J102:$FE102,1,$FJ102),Capacity!$V$3:$V$258,0),2)+IU$9,255),Capacity!$S$3:$S$258,0),2)))</f>
        <v/>
      </c>
      <c r="IV103" t="str">
        <f>IF(IV102="","",IF($FI102="Y",0,INDEX(Capacity!$S$3:$T$258,MATCH(MOD(INDEX(Capacity!$V$3:$W$258,MATCH(INDEX($J102:$FE102,1,$FJ102),Capacity!$V$3:$V$258,0),2)+IV$9,255),Capacity!$S$3:$S$258,0),2)))</f>
        <v/>
      </c>
      <c r="IW103" t="str">
        <f>IF(IW102="","",IF($FI102="Y",0,INDEX(Capacity!$S$3:$T$258,MATCH(MOD(INDEX(Capacity!$V$3:$W$258,MATCH(INDEX($J102:$FE102,1,$FJ102),Capacity!$V$3:$V$258,0),2)+IW$9,255),Capacity!$S$3:$S$258,0),2)))</f>
        <v/>
      </c>
      <c r="IX103" t="str">
        <f>IF(IX102="","",IF($FI102="Y",0,INDEX(Capacity!$S$3:$T$258,MATCH(MOD(INDEX(Capacity!$V$3:$W$258,MATCH(INDEX($J102:$FE102,1,$FJ102),Capacity!$V$3:$V$258,0),2)+IX$9,255),Capacity!$S$3:$S$258,0),2)))</f>
        <v/>
      </c>
      <c r="IY103" t="str">
        <f>IF(IY102="","",IF($FI102="Y",0,INDEX(Capacity!$S$3:$T$258,MATCH(MOD(INDEX(Capacity!$V$3:$W$258,MATCH(INDEX($J102:$FE102,1,$FJ102),Capacity!$V$3:$V$258,0),2)+IY$9,255),Capacity!$S$3:$S$258,0),2)))</f>
        <v/>
      </c>
      <c r="IZ103" t="str">
        <f>IF(IZ102="","",IF($FI102="Y",0,INDEX(Capacity!$S$3:$T$258,MATCH(MOD(INDEX(Capacity!$V$3:$W$258,MATCH(INDEX($J102:$FE102,1,$FJ102),Capacity!$V$3:$V$258,0),2)+IZ$9,255),Capacity!$S$3:$S$258,0),2)))</f>
        <v/>
      </c>
      <c r="JA103" t="str">
        <f>IF(JA102="","",IF($FI102="Y",0,INDEX(Capacity!$S$3:$T$258,MATCH(MOD(INDEX(Capacity!$V$3:$W$258,MATCH(INDEX($J102:$FE102,1,$FJ102),Capacity!$V$3:$V$258,0),2)+JA$9,255),Capacity!$S$3:$S$258,0),2)))</f>
        <v/>
      </c>
      <c r="JB103" t="str">
        <f>IF(JB102="","",IF($FI102="Y",0,INDEX(Capacity!$S$3:$T$258,MATCH(MOD(INDEX(Capacity!$V$3:$W$258,MATCH(INDEX($J102:$FE102,1,$FJ102),Capacity!$V$3:$V$258,0),2)+JB$9,255),Capacity!$S$3:$S$258,0),2)))</f>
        <v/>
      </c>
      <c r="JC103" t="str">
        <f>IF(JC102="","",IF($FI102="Y",0,INDEX(Capacity!$S$3:$T$258,MATCH(MOD(INDEX(Capacity!$V$3:$W$258,MATCH(INDEX($J102:$FE102,1,$FJ102),Capacity!$V$3:$V$258,0),2)+JC$9,255),Capacity!$S$3:$S$258,0),2)))</f>
        <v/>
      </c>
      <c r="JD103" t="str">
        <f>IF(JD102="","",IF($FI102="Y",0,INDEX(Capacity!$S$3:$T$258,MATCH(MOD(INDEX(Capacity!$V$3:$W$258,MATCH(INDEX($J102:$FE102,1,$FJ102),Capacity!$V$3:$V$258,0),2)+JD$9,255),Capacity!$S$3:$S$258,0),2)))</f>
        <v/>
      </c>
      <c r="JE103" t="str">
        <f>IF(JE102="","",IF($FI102="Y",0,INDEX(Capacity!$S$3:$T$258,MATCH(MOD(INDEX(Capacity!$V$3:$W$258,MATCH(INDEX($J102:$FE102,1,$FJ102),Capacity!$V$3:$V$258,0),2)+JE$9,255),Capacity!$S$3:$S$258,0),2)))</f>
        <v/>
      </c>
      <c r="JF103" t="str">
        <f>IF(JF102="","",IF($FI102="Y",0,INDEX(Capacity!$S$3:$T$258,MATCH(MOD(INDEX(Capacity!$V$3:$W$258,MATCH(INDEX($J102:$FE102,1,$FJ102),Capacity!$V$3:$V$258,0),2)+JF$9,255),Capacity!$S$3:$S$258,0),2)))</f>
        <v/>
      </c>
      <c r="JG103" t="str">
        <f>IF(JG102="","",IF($FI102="Y",0,INDEX(Capacity!$S$3:$T$258,MATCH(MOD(INDEX(Capacity!$V$3:$W$258,MATCH(INDEX($J102:$FE102,1,$FJ102),Capacity!$V$3:$V$258,0),2)+JG$9,255),Capacity!$S$3:$S$258,0),2)))</f>
        <v/>
      </c>
      <c r="JH103" t="str">
        <f>IF(JH102="","",IF($FI102="Y",0,INDEX(Capacity!$S$3:$T$258,MATCH(MOD(INDEX(Capacity!$V$3:$W$258,MATCH(INDEX($J102:$FE102,1,$FJ102),Capacity!$V$3:$V$258,0),2)+JH$9,255),Capacity!$S$3:$S$258,0),2)))</f>
        <v/>
      </c>
      <c r="JI103" t="str">
        <f>IF(JI102="","",IF($FI102="Y",0,INDEX(Capacity!$S$3:$T$258,MATCH(MOD(INDEX(Capacity!$V$3:$W$258,MATCH(INDEX($J102:$FE102,1,$FJ102),Capacity!$V$3:$V$258,0),2)+JI$9,255),Capacity!$S$3:$S$258,0),2)))</f>
        <v/>
      </c>
      <c r="JJ103" t="str">
        <f>IF(JJ102="","",IF($FI102="Y",0,INDEX(Capacity!$S$3:$T$258,MATCH(MOD(INDEX(Capacity!$V$3:$W$258,MATCH(INDEX($J102:$FE102,1,$FJ102),Capacity!$V$3:$V$258,0),2)+JJ$9,255),Capacity!$S$3:$S$258,0),2)))</f>
        <v/>
      </c>
      <c r="JK103" t="str">
        <f>IF(JK102="","",IF($FI102="Y",0,INDEX(Capacity!$S$3:$T$258,MATCH(MOD(INDEX(Capacity!$V$3:$W$258,MATCH(INDEX($J102:$FE102,1,$FJ102),Capacity!$V$3:$V$258,0),2)+JK$9,255),Capacity!$S$3:$S$258,0),2)))</f>
        <v/>
      </c>
      <c r="JL103" t="str">
        <f>IF(JL102="","",IF($FI102="Y",0,INDEX(Capacity!$S$3:$T$258,MATCH(MOD(INDEX(Capacity!$V$3:$W$258,MATCH(INDEX($J102:$FE102,1,$FJ102),Capacity!$V$3:$V$258,0),2)+JL$9,255),Capacity!$S$3:$S$258,0),2)))</f>
        <v/>
      </c>
      <c r="JM103" t="str">
        <f>IF(JM102="","",IF($FI102="Y",0,INDEX(Capacity!$S$3:$T$258,MATCH(MOD(INDEX(Capacity!$V$3:$W$258,MATCH(INDEX($J102:$FE102,1,$FJ102),Capacity!$V$3:$V$258,0),2)+JM$9,255),Capacity!$S$3:$S$258,0),2)))</f>
        <v/>
      </c>
      <c r="JN103" t="str">
        <f>IF(JN102="","",IF($FI102="Y",0,INDEX(Capacity!$S$3:$T$258,MATCH(MOD(INDEX(Capacity!$V$3:$W$258,MATCH(INDEX($J102:$FE102,1,$FJ102),Capacity!$V$3:$V$258,0),2)+JN$9,255),Capacity!$S$3:$S$258,0),2)))</f>
        <v/>
      </c>
      <c r="JO103" t="str">
        <f>IF(JO102="","",IF($FI102="Y",0,INDEX(Capacity!$S$3:$T$258,MATCH(MOD(INDEX(Capacity!$V$3:$W$258,MATCH(INDEX($J102:$FE102,1,$FJ102),Capacity!$V$3:$V$258,0),2)+JO$9,255),Capacity!$S$3:$S$258,0),2)))</f>
        <v/>
      </c>
      <c r="JP103" t="str">
        <f>IF(JP102="","",IF($FI102="Y",0,INDEX(Capacity!$S$3:$T$258,MATCH(MOD(INDEX(Capacity!$V$3:$W$258,MATCH(INDEX($J102:$FE102,1,$FJ102),Capacity!$V$3:$V$258,0),2)+JP$9,255),Capacity!$S$3:$S$258,0),2)))</f>
        <v/>
      </c>
      <c r="JQ103" t="str">
        <f>IF(JQ102="","",IF($FI102="Y",0,INDEX(Capacity!$S$3:$T$258,MATCH(MOD(INDEX(Capacity!$V$3:$W$258,MATCH(INDEX($J102:$FE102,1,$FJ102),Capacity!$V$3:$V$258,0),2)+JQ$9,255),Capacity!$S$3:$S$258,0),2)))</f>
        <v/>
      </c>
      <c r="JR103" t="str">
        <f>IF(JR102="","",IF($FI102="Y",0,INDEX(Capacity!$S$3:$T$258,MATCH(MOD(INDEX(Capacity!$V$3:$W$258,MATCH(INDEX($J102:$FE102,1,$FJ102),Capacity!$V$3:$V$258,0),2)+JR$9,255),Capacity!$S$3:$S$258,0),2)))</f>
        <v/>
      </c>
      <c r="JS103" t="str">
        <f>IF(JS102="","",IF($FI102="Y",0,INDEX(Capacity!$S$3:$T$258,MATCH(MOD(INDEX(Capacity!$V$3:$W$258,MATCH(INDEX($J102:$FE102,1,$FJ102),Capacity!$V$3:$V$258,0),2)+JS$9,255),Capacity!$S$3:$S$258,0),2)))</f>
        <v/>
      </c>
      <c r="JT103" t="str">
        <f>IF(JT102="","",IF($FI102="Y",0,INDEX(Capacity!$S$3:$T$258,MATCH(MOD(INDEX(Capacity!$V$3:$W$258,MATCH(INDEX($J102:$FE102,1,$FJ102),Capacity!$V$3:$V$258,0),2)+JT$9,255),Capacity!$S$3:$S$258,0),2)))</f>
        <v/>
      </c>
      <c r="JU103" t="str">
        <f>IF(JU102="","",IF($FI102="Y",0,INDEX(Capacity!$S$3:$T$258,MATCH(MOD(INDEX(Capacity!$V$3:$W$258,MATCH(INDEX($J102:$FE102,1,$FJ102),Capacity!$V$3:$V$258,0),2)+JU$9,255),Capacity!$S$3:$S$258,0),2)))</f>
        <v/>
      </c>
      <c r="JV103" t="str">
        <f>IF(JV102="","",IF($FI102="Y",0,INDEX(Capacity!$S$3:$T$258,MATCH(MOD(INDEX(Capacity!$V$3:$W$258,MATCH(INDEX($J102:$FE102,1,$FJ102),Capacity!$V$3:$V$258,0),2)+JV$9,255),Capacity!$S$3:$S$258,0),2)))</f>
        <v/>
      </c>
      <c r="JW103" t="str">
        <f>IF(JW102="","",IF($FI102="Y",0,INDEX(Capacity!$S$3:$T$258,MATCH(MOD(INDEX(Capacity!$V$3:$W$258,MATCH(INDEX($J102:$FE102,1,$FJ102),Capacity!$V$3:$V$258,0),2)+JW$9,255),Capacity!$S$3:$S$258,0),2)))</f>
        <v/>
      </c>
      <c r="JX103" t="str">
        <f>IF(JX102="","",IF($FI102="Y",0,INDEX(Capacity!$S$3:$T$258,MATCH(MOD(INDEX(Capacity!$V$3:$W$258,MATCH(INDEX($J102:$FE102,1,$FJ102),Capacity!$V$3:$V$258,0),2)+JX$9,255),Capacity!$S$3:$S$258,0),2)))</f>
        <v/>
      </c>
      <c r="JY103" t="str">
        <f>IF(JY102="","",IF($FI102="Y",0,INDEX(Capacity!$S$3:$T$258,MATCH(MOD(INDEX(Capacity!$V$3:$W$258,MATCH(INDEX($J102:$FE102,1,$FJ102),Capacity!$V$3:$V$258,0),2)+JY$9,255),Capacity!$S$3:$S$258,0),2)))</f>
        <v/>
      </c>
      <c r="JZ103" t="str">
        <f>IF(JZ102="","",IF($FI102="Y",0,INDEX(Capacity!$S$3:$T$258,MATCH(MOD(INDEX(Capacity!$V$3:$W$258,MATCH(INDEX($J102:$FE102,1,$FJ102),Capacity!$V$3:$V$258,0),2)+JZ$9,255),Capacity!$S$3:$S$258,0),2)))</f>
        <v/>
      </c>
      <c r="KA103" t="str">
        <f>IF(KA102="","",IF($FI102="Y",0,INDEX(Capacity!$S$3:$T$258,MATCH(MOD(INDEX(Capacity!$V$3:$W$258,MATCH(INDEX($J102:$FE102,1,$FJ102),Capacity!$V$3:$V$258,0),2)+KA$9,255),Capacity!$S$3:$S$258,0),2)))</f>
        <v/>
      </c>
      <c r="KB103" t="str">
        <f>IF(KB102="","",IF($FI102="Y",0,INDEX(Capacity!$S$3:$T$258,MATCH(MOD(INDEX(Capacity!$V$3:$W$258,MATCH(INDEX($J102:$FE102,1,$FJ102),Capacity!$V$3:$V$258,0),2)+KB$9,255),Capacity!$S$3:$S$258,0),2)))</f>
        <v/>
      </c>
      <c r="KC103" t="str">
        <f>IF(KC102="","",IF($FI102="Y",0,INDEX(Capacity!$S$3:$T$258,MATCH(MOD(INDEX(Capacity!$V$3:$W$258,MATCH(INDEX($J102:$FE102,1,$FJ102),Capacity!$V$3:$V$258,0),2)+KC$9,255),Capacity!$S$3:$S$258,0),2)))</f>
        <v/>
      </c>
      <c r="KD103" t="str">
        <f>IF(KD102="","",IF($FI102="Y",0,INDEX(Capacity!$S$3:$T$258,MATCH(MOD(INDEX(Capacity!$V$3:$W$258,MATCH(INDEX($J102:$FE102,1,$FJ102),Capacity!$V$3:$V$258,0),2)+KD$9,255),Capacity!$S$3:$S$258,0),2)))</f>
        <v/>
      </c>
      <c r="KE103" t="str">
        <f>IF(KE102="","",IF($FI102="Y",0,INDEX(Capacity!$S$3:$T$258,MATCH(MOD(INDEX(Capacity!$V$3:$W$258,MATCH(INDEX($J102:$FE102,1,$FJ102),Capacity!$V$3:$V$258,0),2)+KE$9,255),Capacity!$S$3:$S$258,0),2)))</f>
        <v/>
      </c>
      <c r="KF103" t="str">
        <f>IF(KF102="","",IF($FI102="Y",0,INDEX(Capacity!$S$3:$T$258,MATCH(MOD(INDEX(Capacity!$V$3:$W$258,MATCH(INDEX($J102:$FE102,1,$FJ102),Capacity!$V$3:$V$258,0),2)+KF$9,255),Capacity!$S$3:$S$258,0),2)))</f>
        <v/>
      </c>
      <c r="KG103" t="str">
        <f>IF(KG102="","",IF($FI102="Y",0,INDEX(Capacity!$S$3:$T$258,MATCH(MOD(INDEX(Capacity!$V$3:$W$258,MATCH(INDEX($J102:$FE102,1,$FJ102),Capacity!$V$3:$V$258,0),2)+KG$9,255),Capacity!$S$3:$S$258,0),2)))</f>
        <v/>
      </c>
      <c r="KH103" t="str">
        <f>IF(KH102="","",IF($FI102="Y",0,INDEX(Capacity!$S$3:$T$258,MATCH(MOD(INDEX(Capacity!$V$3:$W$258,MATCH(INDEX($J102:$FE102,1,$FJ102),Capacity!$V$3:$V$258,0),2)+KH$9,255),Capacity!$S$3:$S$258,0),2)))</f>
        <v/>
      </c>
      <c r="KI103" t="str">
        <f>IF(KI102="","",IF($FI102="Y",0,INDEX(Capacity!$S$3:$T$258,MATCH(MOD(INDEX(Capacity!$V$3:$W$258,MATCH(INDEX($J102:$FE102,1,$FJ102),Capacity!$V$3:$V$258,0),2)+KI$9,255),Capacity!$S$3:$S$258,0),2)))</f>
        <v/>
      </c>
      <c r="KJ103" t="str">
        <f>IF(KJ102="","",IF($FI102="Y",0,INDEX(Capacity!$S$3:$T$258,MATCH(MOD(INDEX(Capacity!$V$3:$W$258,MATCH(INDEX($J102:$FE102,1,$FJ102),Capacity!$V$3:$V$258,0),2)+KJ$9,255),Capacity!$S$3:$S$258,0),2)))</f>
        <v/>
      </c>
      <c r="KK103" t="str">
        <f>IF(KK102="","",IF($FI102="Y",0,INDEX(Capacity!$S$3:$T$258,MATCH(MOD(INDEX(Capacity!$V$3:$W$258,MATCH(INDEX($J102:$FE102,1,$FJ102),Capacity!$V$3:$V$258,0),2)+KK$9,255),Capacity!$S$3:$S$258,0),2)))</f>
        <v/>
      </c>
      <c r="KL103" t="str">
        <f>IF(KL102="","",IF($FI102="Y",0,INDEX(Capacity!$S$3:$T$258,MATCH(MOD(INDEX(Capacity!$V$3:$W$258,MATCH(INDEX($J102:$FE102,1,$FJ102),Capacity!$V$3:$V$258,0),2)+KL$9,255),Capacity!$S$3:$S$258,0),2)))</f>
        <v/>
      </c>
      <c r="KM103" t="str">
        <f>IF(KM102="","",IF($FI102="Y",0,INDEX(Capacity!$S$3:$T$258,MATCH(MOD(INDEX(Capacity!$V$3:$W$258,MATCH(INDEX($J102:$FE102,1,$FJ102),Capacity!$V$3:$V$258,0),2)+KM$9,255),Capacity!$S$3:$S$258,0),2)))</f>
        <v/>
      </c>
      <c r="KN103" t="str">
        <f>IF(KN102="","",IF($FI102="Y",0,INDEX(Capacity!$S$3:$T$258,MATCH(MOD(INDEX(Capacity!$V$3:$W$258,MATCH(INDEX($J102:$FE102,1,$FJ102),Capacity!$V$3:$V$258,0),2)+KN$9,255),Capacity!$S$3:$S$258,0),2)))</f>
        <v/>
      </c>
      <c r="KO103" t="str">
        <f>IF(KO102="","",IF($FI102="Y",0,INDEX(Capacity!$S$3:$T$258,MATCH(MOD(INDEX(Capacity!$V$3:$W$258,MATCH(INDEX($J102:$FE102,1,$FJ102),Capacity!$V$3:$V$258,0),2)+KO$9,255),Capacity!$S$3:$S$258,0),2)))</f>
        <v/>
      </c>
      <c r="KP103" t="str">
        <f>IF(KP102="","",IF($FI102="Y",0,INDEX(Capacity!$S$3:$T$258,MATCH(MOD(INDEX(Capacity!$V$3:$W$258,MATCH(INDEX($J102:$FE102,1,$FJ102),Capacity!$V$3:$V$258,0),2)+KP$9,255),Capacity!$S$3:$S$258,0),2)))</f>
        <v/>
      </c>
      <c r="KQ103" t="str">
        <f>IF(KQ102="","",IF($FI102="Y",0,INDEX(Capacity!$S$3:$T$258,MATCH(MOD(INDEX(Capacity!$V$3:$W$258,MATCH(INDEX($J102:$FE102,1,$FJ102),Capacity!$V$3:$V$258,0),2)+KQ$9,255),Capacity!$S$3:$S$258,0),2)))</f>
        <v/>
      </c>
      <c r="KR103" t="str">
        <f>IF(KR102="","",IF($FI102="Y",0,INDEX(Capacity!$S$3:$T$258,MATCH(MOD(INDEX(Capacity!$V$3:$W$258,MATCH(INDEX($J102:$FE102,1,$FJ102),Capacity!$V$3:$V$258,0),2)+KR$9,255),Capacity!$S$3:$S$258,0),2)))</f>
        <v/>
      </c>
      <c r="KS103" t="str">
        <f>IF(KS102="","",IF($FI102="Y",0,INDEX(Capacity!$S$3:$T$258,MATCH(MOD(INDEX(Capacity!$V$3:$W$258,MATCH(INDEX($J102:$FE102,1,$FJ102),Capacity!$V$3:$V$258,0),2)+KS$9,255),Capacity!$S$3:$S$258,0),2)))</f>
        <v/>
      </c>
      <c r="KT103" t="str">
        <f>IF(KT102="","",IF($FI102="Y",0,INDEX(Capacity!$S$3:$T$258,MATCH(MOD(INDEX(Capacity!$V$3:$W$258,MATCH(INDEX($J102:$FE102,1,$FJ102),Capacity!$V$3:$V$258,0),2)+KT$9,255),Capacity!$S$3:$S$258,0),2)))</f>
        <v/>
      </c>
      <c r="KU103" t="str">
        <f>IF(KU102="","",IF($FI102="Y",0,INDEX(Capacity!$S$3:$T$258,MATCH(MOD(INDEX(Capacity!$V$3:$W$258,MATCH(INDEX($J102:$FE102,1,$FJ102),Capacity!$V$3:$V$258,0),2)+KU$9,255),Capacity!$S$3:$S$258,0),2)))</f>
        <v/>
      </c>
      <c r="KV103" t="str">
        <f>IF(KV102="","",IF($FI102="Y",0,INDEX(Capacity!$S$3:$T$258,MATCH(MOD(INDEX(Capacity!$V$3:$W$258,MATCH(INDEX($J102:$FE102,1,$FJ102),Capacity!$V$3:$V$258,0),2)+KV$9,255),Capacity!$S$3:$S$258,0),2)))</f>
        <v/>
      </c>
      <c r="KW103" t="str">
        <f>IF(KW102="","",IF($FI102="Y",0,INDEX(Capacity!$S$3:$T$258,MATCH(MOD(INDEX(Capacity!$V$3:$W$258,MATCH(INDEX($J102:$FE102,1,$FJ102),Capacity!$V$3:$V$258,0),2)+KW$9,255),Capacity!$S$3:$S$258,0),2)))</f>
        <v/>
      </c>
      <c r="KX103" t="str">
        <f>IF(KX102="","",IF($FI102="Y",0,INDEX(Capacity!$S$3:$T$258,MATCH(MOD(INDEX(Capacity!$V$3:$W$258,MATCH(INDEX($J102:$FE102,1,$FJ102),Capacity!$V$3:$V$258,0),2)+KX$9,255),Capacity!$S$3:$S$258,0),2)))</f>
        <v/>
      </c>
      <c r="KY103" t="str">
        <f>IF(KY102="","",IF($FI102="Y",0,INDEX(Capacity!$S$3:$T$258,MATCH(MOD(INDEX(Capacity!$V$3:$W$258,MATCH(INDEX($J102:$FE102,1,$FJ102),Capacity!$V$3:$V$258,0),2)+KY$9,255),Capacity!$S$3:$S$258,0),2)))</f>
        <v/>
      </c>
      <c r="KZ103" t="str">
        <f>IF(KZ102="","",IF($FI102="Y",0,INDEX(Capacity!$S$3:$T$258,MATCH(MOD(INDEX(Capacity!$V$3:$W$258,MATCH(INDEX($J102:$FE102,1,$FJ102),Capacity!$V$3:$V$258,0),2)+KZ$9,255),Capacity!$S$3:$S$258,0),2)))</f>
        <v/>
      </c>
      <c r="LA103" t="str">
        <f>IF(LA102="","",IF($FI102="Y",0,INDEX(Capacity!$S$3:$T$258,MATCH(MOD(INDEX(Capacity!$V$3:$W$258,MATCH(INDEX($J102:$FE102,1,$FJ102),Capacity!$V$3:$V$258,0),2)+LA$9,255),Capacity!$S$3:$S$258,0),2)))</f>
        <v/>
      </c>
      <c r="LB103" t="str">
        <f>IF(LB102="","",IF($FI102="Y",0,INDEX(Capacity!$S$3:$T$258,MATCH(MOD(INDEX(Capacity!$V$3:$W$258,MATCH(INDEX($J102:$FE102,1,$FJ102),Capacity!$V$3:$V$258,0),2)+LB$9,255),Capacity!$S$3:$S$258,0),2)))</f>
        <v/>
      </c>
      <c r="LC103" t="str">
        <f>IF(LC102="","",IF($FI102="Y",0,INDEX(Capacity!$S$3:$T$258,MATCH(MOD(INDEX(Capacity!$V$3:$W$258,MATCH(INDEX($J102:$FE102,1,$FJ102),Capacity!$V$3:$V$258,0),2)+LC$9,255),Capacity!$S$3:$S$258,0),2)))</f>
        <v/>
      </c>
      <c r="LD103" t="str">
        <f>IF(LD102="","",IF($FI102="Y",0,INDEX(Capacity!$S$3:$T$258,MATCH(MOD(INDEX(Capacity!$V$3:$W$258,MATCH(INDEX($J102:$FE102,1,$FJ102),Capacity!$V$3:$V$258,0),2)+LD$9,255),Capacity!$S$3:$S$258,0),2)))</f>
        <v/>
      </c>
      <c r="LE103" t="str">
        <f>IF(LE102="","",IF($FI102="Y",0,INDEX(Capacity!$S$3:$T$258,MATCH(MOD(INDEX(Capacity!$V$3:$W$258,MATCH(INDEX($J102:$FE102,1,$FJ102),Capacity!$V$3:$V$258,0),2)+LE$9,255),Capacity!$S$3:$S$258,0),2)))</f>
        <v/>
      </c>
      <c r="LF103" t="str">
        <f>IF(LF102="","",IF($FI102="Y",0,INDEX(Capacity!$S$3:$T$258,MATCH(MOD(INDEX(Capacity!$V$3:$W$258,MATCH(INDEX($J102:$FE102,1,$FJ102),Capacity!$V$3:$V$258,0),2)+LF$9,255),Capacity!$S$3:$S$258,0),2)))</f>
        <v/>
      </c>
      <c r="LG103" t="str">
        <f>IF(LG102="","",IF($FI102="Y",0,INDEX(Capacity!$S$3:$T$258,MATCH(MOD(INDEX(Capacity!$V$3:$W$258,MATCH(INDEX($J102:$FE102,1,$FJ102),Capacity!$V$3:$V$258,0),2)+LG$9,255),Capacity!$S$3:$S$258,0),2)))</f>
        <v/>
      </c>
      <c r="LH103" t="str">
        <f>IF(LH102="","",IF($FI102="Y",0,INDEX(Capacity!$S$3:$T$258,MATCH(MOD(INDEX(Capacity!$V$3:$W$258,MATCH(INDEX($J102:$FE102,1,$FJ102),Capacity!$V$3:$V$258,0),2)+LH$9,255),Capacity!$S$3:$S$258,0),2)))</f>
        <v/>
      </c>
    </row>
    <row r="104" spans="9:320" x14ac:dyDescent="0.25">
      <c r="I104" s="7">
        <f t="shared" si="79"/>
        <v>95</v>
      </c>
      <c r="J104" t="str">
        <f t="shared" si="97"/>
        <v/>
      </c>
      <c r="K104" t="str">
        <f t="shared" si="97"/>
        <v/>
      </c>
      <c r="L104" t="str">
        <f t="shared" si="97"/>
        <v/>
      </c>
      <c r="M104" t="str">
        <f t="shared" si="97"/>
        <v/>
      </c>
      <c r="N104" t="str">
        <f t="shared" si="97"/>
        <v/>
      </c>
      <c r="O104" t="str">
        <f t="shared" si="97"/>
        <v/>
      </c>
      <c r="P104" t="str">
        <f t="shared" si="97"/>
        <v/>
      </c>
      <c r="Q104" t="str">
        <f t="shared" si="97"/>
        <v/>
      </c>
      <c r="R104" t="str">
        <f t="shared" si="97"/>
        <v/>
      </c>
      <c r="S104" t="str">
        <f t="shared" si="97"/>
        <v/>
      </c>
      <c r="T104" t="str">
        <f t="shared" si="97"/>
        <v/>
      </c>
      <c r="U104" t="str">
        <f t="shared" si="97"/>
        <v/>
      </c>
      <c r="V104" t="str">
        <f t="shared" si="97"/>
        <v/>
      </c>
      <c r="W104" t="str">
        <f t="shared" si="97"/>
        <v/>
      </c>
      <c r="X104" t="str">
        <f t="shared" si="97"/>
        <v/>
      </c>
      <c r="Y104" t="str">
        <f t="shared" si="97"/>
        <v/>
      </c>
      <c r="Z104" t="str">
        <f t="shared" si="96"/>
        <v/>
      </c>
      <c r="AA104" t="str">
        <f t="shared" si="96"/>
        <v/>
      </c>
      <c r="AB104" t="str">
        <f t="shared" si="96"/>
        <v/>
      </c>
      <c r="AC104" t="str">
        <f t="shared" si="96"/>
        <v/>
      </c>
      <c r="AD104" t="str">
        <f t="shared" si="96"/>
        <v/>
      </c>
      <c r="AE104" t="str">
        <f t="shared" si="96"/>
        <v/>
      </c>
      <c r="AF104" t="str">
        <f t="shared" si="96"/>
        <v/>
      </c>
      <c r="AG104" t="str">
        <f t="shared" si="96"/>
        <v/>
      </c>
      <c r="AH104" t="str">
        <f t="shared" si="96"/>
        <v/>
      </c>
      <c r="AI104" t="str">
        <f t="shared" si="96"/>
        <v/>
      </c>
      <c r="AJ104" t="str">
        <f t="shared" si="96"/>
        <v/>
      </c>
      <c r="AK104" t="str">
        <f t="shared" si="96"/>
        <v/>
      </c>
      <c r="AL104" t="str">
        <f t="shared" si="96"/>
        <v/>
      </c>
      <c r="AM104" t="str">
        <f t="shared" si="96"/>
        <v/>
      </c>
      <c r="AN104" t="str">
        <f t="shared" si="96"/>
        <v/>
      </c>
      <c r="AO104" t="str">
        <f t="shared" si="96"/>
        <v/>
      </c>
      <c r="AP104" t="str">
        <f t="shared" si="100"/>
        <v/>
      </c>
      <c r="AQ104" t="str">
        <f t="shared" si="100"/>
        <v/>
      </c>
      <c r="AR104" t="str">
        <f t="shared" si="100"/>
        <v/>
      </c>
      <c r="AS104" t="str">
        <f t="shared" si="100"/>
        <v/>
      </c>
      <c r="AT104" t="str">
        <f t="shared" si="100"/>
        <v/>
      </c>
      <c r="AU104" t="str">
        <f t="shared" si="100"/>
        <v/>
      </c>
      <c r="AV104" t="str">
        <f t="shared" si="100"/>
        <v/>
      </c>
      <c r="AW104" t="str">
        <f t="shared" si="100"/>
        <v/>
      </c>
      <c r="AX104" t="str">
        <f t="shared" si="100"/>
        <v/>
      </c>
      <c r="AY104" t="str">
        <f t="shared" si="100"/>
        <v/>
      </c>
      <c r="AZ104" t="str">
        <f t="shared" si="100"/>
        <v/>
      </c>
      <c r="BA104" t="str">
        <f t="shared" si="100"/>
        <v/>
      </c>
      <c r="BB104" t="str">
        <f t="shared" si="100"/>
        <v/>
      </c>
      <c r="BC104" t="str">
        <f t="shared" si="100"/>
        <v/>
      </c>
      <c r="BD104" t="str">
        <f t="shared" si="100"/>
        <v/>
      </c>
      <c r="BE104" t="str">
        <f t="shared" si="99"/>
        <v/>
      </c>
      <c r="BF104" t="str">
        <f t="shared" si="92"/>
        <v/>
      </c>
      <c r="BG104" t="str">
        <f t="shared" si="92"/>
        <v/>
      </c>
      <c r="BH104" t="str">
        <f t="shared" si="92"/>
        <v/>
      </c>
      <c r="BI104" t="str">
        <f t="shared" si="92"/>
        <v/>
      </c>
      <c r="BJ104" t="str">
        <f t="shared" si="92"/>
        <v/>
      </c>
      <c r="BK104" t="str">
        <f t="shared" si="92"/>
        <v/>
      </c>
      <c r="BL104" t="str">
        <f t="shared" si="92"/>
        <v/>
      </c>
      <c r="BM104" t="str">
        <f t="shared" si="92"/>
        <v/>
      </c>
      <c r="BN104" t="str">
        <f t="shared" si="92"/>
        <v/>
      </c>
      <c r="BO104" t="str">
        <f t="shared" si="92"/>
        <v/>
      </c>
      <c r="BP104" t="str">
        <f t="shared" si="92"/>
        <v/>
      </c>
      <c r="BQ104" t="str">
        <f t="shared" si="92"/>
        <v/>
      </c>
      <c r="BR104" t="str">
        <f t="shared" si="92"/>
        <v/>
      </c>
      <c r="BS104" t="str">
        <f t="shared" si="92"/>
        <v/>
      </c>
      <c r="BT104" t="str">
        <f t="shared" si="92"/>
        <v/>
      </c>
      <c r="BU104" t="str">
        <f t="shared" si="92"/>
        <v/>
      </c>
      <c r="BV104" t="str">
        <f t="shared" si="90"/>
        <v/>
      </c>
      <c r="BW104" t="str">
        <f t="shared" si="90"/>
        <v/>
      </c>
      <c r="BX104" t="str">
        <f t="shared" si="90"/>
        <v/>
      </c>
      <c r="BY104" t="str">
        <f t="shared" si="90"/>
        <v/>
      </c>
      <c r="BZ104" t="str">
        <f t="shared" si="90"/>
        <v/>
      </c>
      <c r="CA104" t="str">
        <f t="shared" si="90"/>
        <v/>
      </c>
      <c r="CB104" t="str">
        <f t="shared" si="90"/>
        <v/>
      </c>
      <c r="CC104" t="str">
        <f t="shared" si="90"/>
        <v/>
      </c>
      <c r="CD104" t="str">
        <f t="shared" si="90"/>
        <v/>
      </c>
      <c r="CE104" t="str">
        <f t="shared" si="90"/>
        <v/>
      </c>
      <c r="CF104" t="str">
        <f t="shared" si="90"/>
        <v/>
      </c>
      <c r="CG104" t="str">
        <f t="shared" si="90"/>
        <v/>
      </c>
      <c r="CH104" t="str">
        <f t="shared" si="90"/>
        <v/>
      </c>
      <c r="CI104" t="str">
        <f t="shared" si="90"/>
        <v/>
      </c>
      <c r="CJ104" t="str">
        <f t="shared" si="90"/>
        <v/>
      </c>
      <c r="CK104" t="str">
        <f t="shared" si="90"/>
        <v/>
      </c>
      <c r="CL104" t="str">
        <f t="shared" si="94"/>
        <v/>
      </c>
      <c r="CM104" t="str">
        <f t="shared" si="94"/>
        <v/>
      </c>
      <c r="CN104" t="str">
        <f t="shared" si="94"/>
        <v/>
      </c>
      <c r="CO104" t="str">
        <f t="shared" si="94"/>
        <v/>
      </c>
      <c r="CP104" t="str">
        <f t="shared" si="94"/>
        <v/>
      </c>
      <c r="CQ104" t="str">
        <f t="shared" si="94"/>
        <v/>
      </c>
      <c r="CR104" t="str">
        <f t="shared" si="94"/>
        <v/>
      </c>
      <c r="CS104" t="str">
        <f t="shared" si="94"/>
        <v/>
      </c>
      <c r="CT104" t="str">
        <f t="shared" si="94"/>
        <v/>
      </c>
      <c r="CU104" t="str">
        <f t="shared" si="94"/>
        <v/>
      </c>
      <c r="CV104" t="str">
        <f t="shared" si="94"/>
        <v/>
      </c>
      <c r="CW104" t="str">
        <f t="shared" si="94"/>
        <v/>
      </c>
      <c r="CX104" t="str">
        <f t="shared" si="94"/>
        <v/>
      </c>
      <c r="CY104" t="str">
        <f t="shared" si="94"/>
        <v/>
      </c>
      <c r="CZ104">
        <f t="shared" si="94"/>
        <v>0</v>
      </c>
      <c r="DA104">
        <f t="shared" si="93"/>
        <v>24</v>
      </c>
      <c r="DB104">
        <f t="shared" si="93"/>
        <v>44</v>
      </c>
      <c r="DC104">
        <f t="shared" si="93"/>
        <v>172</v>
      </c>
      <c r="DD104">
        <f t="shared" si="93"/>
        <v>125</v>
      </c>
      <c r="DE104">
        <f t="shared" si="93"/>
        <v>218</v>
      </c>
      <c r="DF104">
        <f t="shared" si="93"/>
        <v>80</v>
      </c>
      <c r="DG104">
        <f t="shared" si="93"/>
        <v>0</v>
      </c>
      <c r="DH104">
        <f t="shared" si="93"/>
        <v>141</v>
      </c>
      <c r="DI104">
        <f t="shared" si="93"/>
        <v>243</v>
      </c>
      <c r="DJ104">
        <f t="shared" si="93"/>
        <v>13</v>
      </c>
      <c r="DK104">
        <f t="shared" si="93"/>
        <v>0</v>
      </c>
      <c r="DL104">
        <f t="shared" si="93"/>
        <v>0</v>
      </c>
      <c r="DM104">
        <f t="shared" si="93"/>
        <v>0</v>
      </c>
      <c r="DN104">
        <f t="shared" si="93"/>
        <v>0</v>
      </c>
      <c r="DO104">
        <f t="shared" si="93"/>
        <v>0</v>
      </c>
      <c r="DP104">
        <f t="shared" si="93"/>
        <v>0</v>
      </c>
      <c r="DQ104">
        <f t="shared" si="98"/>
        <v>0</v>
      </c>
      <c r="DR104">
        <f t="shared" si="95"/>
        <v>0</v>
      </c>
      <c r="DS104">
        <f t="shared" si="95"/>
        <v>0</v>
      </c>
      <c r="DT104">
        <f t="shared" si="95"/>
        <v>0</v>
      </c>
      <c r="DU104">
        <f t="shared" si="95"/>
        <v>0</v>
      </c>
      <c r="DV104">
        <f t="shared" si="95"/>
        <v>0</v>
      </c>
      <c r="DW104">
        <f t="shared" si="95"/>
        <v>0</v>
      </c>
      <c r="DX104">
        <f t="shared" si="95"/>
        <v>0</v>
      </c>
      <c r="DY104">
        <f t="shared" si="95"/>
        <v>0</v>
      </c>
      <c r="DZ104">
        <f t="shared" si="95"/>
        <v>0</v>
      </c>
      <c r="EA104">
        <f t="shared" si="95"/>
        <v>0</v>
      </c>
      <c r="EB104">
        <f t="shared" si="95"/>
        <v>0</v>
      </c>
      <c r="EC104">
        <f t="shared" si="95"/>
        <v>0</v>
      </c>
      <c r="ED104">
        <f t="shared" si="95"/>
        <v>0</v>
      </c>
      <c r="EE104">
        <f t="shared" si="95"/>
        <v>0</v>
      </c>
      <c r="EF104">
        <f t="shared" si="95"/>
        <v>0</v>
      </c>
      <c r="EG104">
        <f t="shared" si="91"/>
        <v>0</v>
      </c>
      <c r="EH104">
        <f t="shared" si="91"/>
        <v>0</v>
      </c>
      <c r="EI104">
        <f t="shared" si="91"/>
        <v>0</v>
      </c>
      <c r="EJ104">
        <f t="shared" si="91"/>
        <v>0</v>
      </c>
      <c r="EK104">
        <f t="shared" si="91"/>
        <v>0</v>
      </c>
      <c r="EL104">
        <f t="shared" si="91"/>
        <v>0</v>
      </c>
      <c r="EM104">
        <f t="shared" si="91"/>
        <v>0</v>
      </c>
      <c r="EN104">
        <f t="shared" si="91"/>
        <v>0</v>
      </c>
      <c r="EO104">
        <f t="shared" si="91"/>
        <v>0</v>
      </c>
      <c r="EP104">
        <f t="shared" si="91"/>
        <v>0</v>
      </c>
      <c r="EQ104">
        <f t="shared" si="91"/>
        <v>0</v>
      </c>
      <c r="ER104">
        <f t="shared" si="91"/>
        <v>0</v>
      </c>
      <c r="ES104">
        <f t="shared" si="91"/>
        <v>0</v>
      </c>
      <c r="ET104">
        <f t="shared" si="91"/>
        <v>0</v>
      </c>
      <c r="EU104">
        <f t="shared" si="91"/>
        <v>0</v>
      </c>
      <c r="EV104">
        <f t="shared" si="91"/>
        <v>0</v>
      </c>
      <c r="EW104">
        <f t="shared" ref="EW104:FE118" si="101">IFERROR(IF(INDEX($FM$10:$LH$118,$I104,$FK104-EW$8+1)="",_xlfn.BITXOR(EW103,0),_xlfn.BITXOR(EW103,INDEX($FM$10:$LH$118,$I104,$FK104-EW$8+1))),"")</f>
        <v>0</v>
      </c>
      <c r="EX104">
        <f t="shared" si="101"/>
        <v>0</v>
      </c>
      <c r="EY104">
        <f t="shared" si="101"/>
        <v>0</v>
      </c>
      <c r="EZ104">
        <f t="shared" si="101"/>
        <v>0</v>
      </c>
      <c r="FA104">
        <f t="shared" si="101"/>
        <v>0</v>
      </c>
      <c r="FB104">
        <f t="shared" si="101"/>
        <v>0</v>
      </c>
      <c r="FC104">
        <f t="shared" si="101"/>
        <v>0</v>
      </c>
      <c r="FD104">
        <f t="shared" si="101"/>
        <v>0</v>
      </c>
      <c r="FE104">
        <f t="shared" si="101"/>
        <v>0</v>
      </c>
      <c r="FG104" s="48" t="str">
        <f t="shared" si="80"/>
        <v/>
      </c>
      <c r="FI104" s="1" t="str">
        <f t="shared" si="77"/>
        <v/>
      </c>
      <c r="FJ104">
        <f t="shared" si="78"/>
        <v>96</v>
      </c>
      <c r="FK104">
        <f>FM8-FJ103+1</f>
        <v>-51</v>
      </c>
      <c r="FM104">
        <f>IF(FM103="","",IF($FI103="Y",0,INDEX(Capacity!$S$3:$T$258,MATCH(MOD(INDEX(Capacity!$V$3:$W$258,MATCH(INDEX($J103:$FE103,1,$FJ103),Capacity!$V$3:$V$258,0),2)+FM$9,255),Capacity!$S$3:$S$258,0),2)))</f>
        <v>210</v>
      </c>
      <c r="FN104">
        <f>IF(FN103="","",IF($FI103="Y",0,INDEX(Capacity!$S$3:$T$258,MATCH(MOD(INDEX(Capacity!$V$3:$W$258,MATCH(INDEX($J103:$FE103,1,$FJ103),Capacity!$V$3:$V$258,0),2)+FN$9,255),Capacity!$S$3:$S$258,0),2)))</f>
        <v>160</v>
      </c>
      <c r="FO104">
        <f>IF(FO103="","",IF($FI103="Y",0,INDEX(Capacity!$S$3:$T$258,MATCH(MOD(INDEX(Capacity!$V$3:$W$258,MATCH(INDEX($J103:$FE103,1,$FJ103),Capacity!$V$3:$V$258,0),2)+FO$9,255),Capacity!$S$3:$S$258,0),2)))</f>
        <v>102</v>
      </c>
      <c r="FP104">
        <f>IF(FP103="","",IF($FI103="Y",0,INDEX(Capacity!$S$3:$T$258,MATCH(MOD(INDEX(Capacity!$V$3:$W$258,MATCH(INDEX($J103:$FE103,1,$FJ103),Capacity!$V$3:$V$258,0),2)+FP$9,255),Capacity!$S$3:$S$258,0),2)))</f>
        <v>26</v>
      </c>
      <c r="FQ104">
        <f>IF(FQ103="","",IF($FI103="Y",0,INDEX(Capacity!$S$3:$T$258,MATCH(MOD(INDEX(Capacity!$V$3:$W$258,MATCH(INDEX($J103:$FE103,1,$FJ103),Capacity!$V$3:$V$258,0),2)+FQ$9,255),Capacity!$S$3:$S$258,0),2)))</f>
        <v>59</v>
      </c>
      <c r="FR104">
        <f>IF(FR103="","",IF($FI103="Y",0,INDEX(Capacity!$S$3:$T$258,MATCH(MOD(INDEX(Capacity!$V$3:$W$258,MATCH(INDEX($J103:$FE103,1,$FJ103),Capacity!$V$3:$V$258,0),2)+FR$9,255),Capacity!$S$3:$S$258,0),2)))</f>
        <v>219</v>
      </c>
      <c r="FS104">
        <f>IF(FS103="","",IF($FI103="Y",0,INDEX(Capacity!$S$3:$T$258,MATCH(MOD(INDEX(Capacity!$V$3:$W$258,MATCH(INDEX($J103:$FE103,1,$FJ103),Capacity!$V$3:$V$258,0),2)+FS$9,255),Capacity!$S$3:$S$258,0),2)))</f>
        <v>23</v>
      </c>
      <c r="FT104">
        <f>IF(FT103="","",IF($FI103="Y",0,INDEX(Capacity!$S$3:$T$258,MATCH(MOD(INDEX(Capacity!$V$3:$W$258,MATCH(INDEX($J103:$FE103,1,$FJ103),Capacity!$V$3:$V$258,0),2)+FT$9,255),Capacity!$S$3:$S$258,0),2)))</f>
        <v>197</v>
      </c>
      <c r="FU104">
        <f>IF(FU103="","",IF($FI103="Y",0,INDEX(Capacity!$S$3:$T$258,MATCH(MOD(INDEX(Capacity!$V$3:$W$258,MATCH(INDEX($J103:$FE103,1,$FJ103),Capacity!$V$3:$V$258,0),2)+FU$9,255),Capacity!$S$3:$S$258,0),2)))</f>
        <v>146</v>
      </c>
      <c r="FV104">
        <f>IF(FV103="","",IF($FI103="Y",0,INDEX(Capacity!$S$3:$T$258,MATCH(MOD(INDEX(Capacity!$V$3:$W$258,MATCH(INDEX($J103:$FE103,1,$FJ103),Capacity!$V$3:$V$258,0),2)+FV$9,255),Capacity!$S$3:$S$258,0),2)))</f>
        <v>163</v>
      </c>
      <c r="FW104">
        <f>IF(FW103="","",IF($FI103="Y",0,INDEX(Capacity!$S$3:$T$258,MATCH(MOD(INDEX(Capacity!$V$3:$W$258,MATCH(INDEX($J103:$FE103,1,$FJ103),Capacity!$V$3:$V$258,0),2)+FW$9,255),Capacity!$S$3:$S$258,0),2)))</f>
        <v>13</v>
      </c>
      <c r="FX104" t="str">
        <f>IF(FX103="","",IF($FI103="Y",0,INDEX(Capacity!$S$3:$T$258,MATCH(MOD(INDEX(Capacity!$V$3:$W$258,MATCH(INDEX($J103:$FE103,1,$FJ103),Capacity!$V$3:$V$258,0),2)+FX$9,255),Capacity!$S$3:$S$258,0),2)))</f>
        <v/>
      </c>
      <c r="FY104" t="str">
        <f>IF(FY103="","",IF($FI103="Y",0,INDEX(Capacity!$S$3:$T$258,MATCH(MOD(INDEX(Capacity!$V$3:$W$258,MATCH(INDEX($J103:$FE103,1,$FJ103),Capacity!$V$3:$V$258,0),2)+FY$9,255),Capacity!$S$3:$S$258,0),2)))</f>
        <v/>
      </c>
      <c r="FZ104" t="str">
        <f>IF(FZ103="","",IF($FI103="Y",0,INDEX(Capacity!$S$3:$T$258,MATCH(MOD(INDEX(Capacity!$V$3:$W$258,MATCH(INDEX($J103:$FE103,1,$FJ103),Capacity!$V$3:$V$258,0),2)+FZ$9,255),Capacity!$S$3:$S$258,0),2)))</f>
        <v/>
      </c>
      <c r="GA104" t="str">
        <f>IF(GA103="","",IF($FI103="Y",0,INDEX(Capacity!$S$3:$T$258,MATCH(MOD(INDEX(Capacity!$V$3:$W$258,MATCH(INDEX($J103:$FE103,1,$FJ103),Capacity!$V$3:$V$258,0),2)+GA$9,255),Capacity!$S$3:$S$258,0),2)))</f>
        <v/>
      </c>
      <c r="GB104" t="str">
        <f>IF(GB103="","",IF($FI103="Y",0,INDEX(Capacity!$S$3:$T$258,MATCH(MOD(INDEX(Capacity!$V$3:$W$258,MATCH(INDEX($J103:$FE103,1,$FJ103),Capacity!$V$3:$V$258,0),2)+GB$9,255),Capacity!$S$3:$S$258,0),2)))</f>
        <v/>
      </c>
      <c r="GC104" t="str">
        <f>IF(GC103="","",IF($FI103="Y",0,INDEX(Capacity!$S$3:$T$258,MATCH(MOD(INDEX(Capacity!$V$3:$W$258,MATCH(INDEX($J103:$FE103,1,$FJ103),Capacity!$V$3:$V$258,0),2)+GC$9,255),Capacity!$S$3:$S$258,0),2)))</f>
        <v/>
      </c>
      <c r="GD104" t="str">
        <f>IF(GD103="","",IF($FI103="Y",0,INDEX(Capacity!$S$3:$T$258,MATCH(MOD(INDEX(Capacity!$V$3:$W$258,MATCH(INDEX($J103:$FE103,1,$FJ103),Capacity!$V$3:$V$258,0),2)+GD$9,255),Capacity!$S$3:$S$258,0),2)))</f>
        <v/>
      </c>
      <c r="GE104" t="str">
        <f>IF(GE103="","",IF($FI103="Y",0,INDEX(Capacity!$S$3:$T$258,MATCH(MOD(INDEX(Capacity!$V$3:$W$258,MATCH(INDEX($J103:$FE103,1,$FJ103),Capacity!$V$3:$V$258,0),2)+GE$9,255),Capacity!$S$3:$S$258,0),2)))</f>
        <v/>
      </c>
      <c r="GF104" t="str">
        <f>IF(GF103="","",IF($FI103="Y",0,INDEX(Capacity!$S$3:$T$258,MATCH(MOD(INDEX(Capacity!$V$3:$W$258,MATCH(INDEX($J103:$FE103,1,$FJ103),Capacity!$V$3:$V$258,0),2)+GF$9,255),Capacity!$S$3:$S$258,0),2)))</f>
        <v/>
      </c>
      <c r="GG104" t="str">
        <f>IF(GG103="","",IF($FI103="Y",0,INDEX(Capacity!$S$3:$T$258,MATCH(MOD(INDEX(Capacity!$V$3:$W$258,MATCH(INDEX($J103:$FE103,1,$FJ103),Capacity!$V$3:$V$258,0),2)+GG$9,255),Capacity!$S$3:$S$258,0),2)))</f>
        <v/>
      </c>
      <c r="GH104" t="str">
        <f>IF(GH103="","",IF($FI103="Y",0,INDEX(Capacity!$S$3:$T$258,MATCH(MOD(INDEX(Capacity!$V$3:$W$258,MATCH(INDEX($J103:$FE103,1,$FJ103),Capacity!$V$3:$V$258,0),2)+GH$9,255),Capacity!$S$3:$S$258,0),2)))</f>
        <v/>
      </c>
      <c r="GI104" t="str">
        <f>IF(GI103="","",IF($FI103="Y",0,INDEX(Capacity!$S$3:$T$258,MATCH(MOD(INDEX(Capacity!$V$3:$W$258,MATCH(INDEX($J103:$FE103,1,$FJ103),Capacity!$V$3:$V$258,0),2)+GI$9,255),Capacity!$S$3:$S$258,0),2)))</f>
        <v/>
      </c>
      <c r="GJ104" t="str">
        <f>IF(GJ103="","",IF($FI103="Y",0,INDEX(Capacity!$S$3:$T$258,MATCH(MOD(INDEX(Capacity!$V$3:$W$258,MATCH(INDEX($J103:$FE103,1,$FJ103),Capacity!$V$3:$V$258,0),2)+GJ$9,255),Capacity!$S$3:$S$258,0),2)))</f>
        <v/>
      </c>
      <c r="GK104" t="str">
        <f>IF(GK103="","",IF($FI103="Y",0,INDEX(Capacity!$S$3:$T$258,MATCH(MOD(INDEX(Capacity!$V$3:$W$258,MATCH(INDEX($J103:$FE103,1,$FJ103),Capacity!$V$3:$V$258,0),2)+GK$9,255),Capacity!$S$3:$S$258,0),2)))</f>
        <v/>
      </c>
      <c r="GL104" t="str">
        <f>IF(GL103="","",IF($FI103="Y",0,INDEX(Capacity!$S$3:$T$258,MATCH(MOD(INDEX(Capacity!$V$3:$W$258,MATCH(INDEX($J103:$FE103,1,$FJ103),Capacity!$V$3:$V$258,0),2)+GL$9,255),Capacity!$S$3:$S$258,0),2)))</f>
        <v/>
      </c>
      <c r="GM104" t="str">
        <f>IF(GM103="","",IF($FI103="Y",0,INDEX(Capacity!$S$3:$T$258,MATCH(MOD(INDEX(Capacity!$V$3:$W$258,MATCH(INDEX($J103:$FE103,1,$FJ103),Capacity!$V$3:$V$258,0),2)+GM$9,255),Capacity!$S$3:$S$258,0),2)))</f>
        <v/>
      </c>
      <c r="GN104" t="str">
        <f>IF(GN103="","",IF($FI103="Y",0,INDEX(Capacity!$S$3:$T$258,MATCH(MOD(INDEX(Capacity!$V$3:$W$258,MATCH(INDEX($J103:$FE103,1,$FJ103),Capacity!$V$3:$V$258,0),2)+GN$9,255),Capacity!$S$3:$S$258,0),2)))</f>
        <v/>
      </c>
      <c r="GO104" t="str">
        <f>IF(GO103="","",IF($FI103="Y",0,INDEX(Capacity!$S$3:$T$258,MATCH(MOD(INDEX(Capacity!$V$3:$W$258,MATCH(INDEX($J103:$FE103,1,$FJ103),Capacity!$V$3:$V$258,0),2)+GO$9,255),Capacity!$S$3:$S$258,0),2)))</f>
        <v/>
      </c>
      <c r="GP104" t="str">
        <f>IF(GP103="","",IF($FI103="Y",0,INDEX(Capacity!$S$3:$T$258,MATCH(MOD(INDEX(Capacity!$V$3:$W$258,MATCH(INDEX($J103:$FE103,1,$FJ103),Capacity!$V$3:$V$258,0),2)+GP$9,255),Capacity!$S$3:$S$258,0),2)))</f>
        <v/>
      </c>
      <c r="GQ104" t="str">
        <f>IF(GQ103="","",IF($FI103="Y",0,INDEX(Capacity!$S$3:$T$258,MATCH(MOD(INDEX(Capacity!$V$3:$W$258,MATCH(INDEX($J103:$FE103,1,$FJ103),Capacity!$V$3:$V$258,0),2)+GQ$9,255),Capacity!$S$3:$S$258,0),2)))</f>
        <v/>
      </c>
      <c r="GR104" t="str">
        <f>IF(GR103="","",IF($FI103="Y",0,INDEX(Capacity!$S$3:$T$258,MATCH(MOD(INDEX(Capacity!$V$3:$W$258,MATCH(INDEX($J103:$FE103,1,$FJ103),Capacity!$V$3:$V$258,0),2)+GR$9,255),Capacity!$S$3:$S$258,0),2)))</f>
        <v/>
      </c>
      <c r="GS104" t="str">
        <f>IF(GS103="","",IF($FI103="Y",0,INDEX(Capacity!$S$3:$T$258,MATCH(MOD(INDEX(Capacity!$V$3:$W$258,MATCH(INDEX($J103:$FE103,1,$FJ103),Capacity!$V$3:$V$258,0),2)+GS$9,255),Capacity!$S$3:$S$258,0),2)))</f>
        <v/>
      </c>
      <c r="GT104" t="str">
        <f>IF(GT103="","",IF($FI103="Y",0,INDEX(Capacity!$S$3:$T$258,MATCH(MOD(INDEX(Capacity!$V$3:$W$258,MATCH(INDEX($J103:$FE103,1,$FJ103),Capacity!$V$3:$V$258,0),2)+GT$9,255),Capacity!$S$3:$S$258,0),2)))</f>
        <v/>
      </c>
      <c r="GU104" t="str">
        <f>IF(GU103="","",IF($FI103="Y",0,INDEX(Capacity!$S$3:$T$258,MATCH(MOD(INDEX(Capacity!$V$3:$W$258,MATCH(INDEX($J103:$FE103,1,$FJ103),Capacity!$V$3:$V$258,0),2)+GU$9,255),Capacity!$S$3:$S$258,0),2)))</f>
        <v/>
      </c>
      <c r="GV104" t="str">
        <f>IF(GV103="","",IF($FI103="Y",0,INDEX(Capacity!$S$3:$T$258,MATCH(MOD(INDEX(Capacity!$V$3:$W$258,MATCH(INDEX($J103:$FE103,1,$FJ103),Capacity!$V$3:$V$258,0),2)+GV$9,255),Capacity!$S$3:$S$258,0),2)))</f>
        <v/>
      </c>
      <c r="GW104" t="str">
        <f>IF(GW103="","",IF($FI103="Y",0,INDEX(Capacity!$S$3:$T$258,MATCH(MOD(INDEX(Capacity!$V$3:$W$258,MATCH(INDEX($J103:$FE103,1,$FJ103),Capacity!$V$3:$V$258,0),2)+GW$9,255),Capacity!$S$3:$S$258,0),2)))</f>
        <v/>
      </c>
      <c r="GX104" t="str">
        <f>IF(GX103="","",IF($FI103="Y",0,INDEX(Capacity!$S$3:$T$258,MATCH(MOD(INDEX(Capacity!$V$3:$W$258,MATCH(INDEX($J103:$FE103,1,$FJ103),Capacity!$V$3:$V$258,0),2)+GX$9,255),Capacity!$S$3:$S$258,0),2)))</f>
        <v/>
      </c>
      <c r="GY104" t="str">
        <f>IF(GY103="","",IF($FI103="Y",0,INDEX(Capacity!$S$3:$T$258,MATCH(MOD(INDEX(Capacity!$V$3:$W$258,MATCH(INDEX($J103:$FE103,1,$FJ103),Capacity!$V$3:$V$258,0),2)+GY$9,255),Capacity!$S$3:$S$258,0),2)))</f>
        <v/>
      </c>
      <c r="GZ104" t="str">
        <f>IF(GZ103="","",IF($FI103="Y",0,INDEX(Capacity!$S$3:$T$258,MATCH(MOD(INDEX(Capacity!$V$3:$W$258,MATCH(INDEX($J103:$FE103,1,$FJ103),Capacity!$V$3:$V$258,0),2)+GZ$9,255),Capacity!$S$3:$S$258,0),2)))</f>
        <v/>
      </c>
      <c r="HA104" t="str">
        <f>IF(HA103="","",IF($FI103="Y",0,INDEX(Capacity!$S$3:$T$258,MATCH(MOD(INDEX(Capacity!$V$3:$W$258,MATCH(INDEX($J103:$FE103,1,$FJ103),Capacity!$V$3:$V$258,0),2)+HA$9,255),Capacity!$S$3:$S$258,0),2)))</f>
        <v/>
      </c>
      <c r="HB104" t="str">
        <f>IF(HB103="","",IF($FI103="Y",0,INDEX(Capacity!$S$3:$T$258,MATCH(MOD(INDEX(Capacity!$V$3:$W$258,MATCH(INDEX($J103:$FE103,1,$FJ103),Capacity!$V$3:$V$258,0),2)+HB$9,255),Capacity!$S$3:$S$258,0),2)))</f>
        <v/>
      </c>
      <c r="HC104" t="str">
        <f>IF(HC103="","",IF($FI103="Y",0,INDEX(Capacity!$S$3:$T$258,MATCH(MOD(INDEX(Capacity!$V$3:$W$258,MATCH(INDEX($J103:$FE103,1,$FJ103),Capacity!$V$3:$V$258,0),2)+HC$9,255),Capacity!$S$3:$S$258,0),2)))</f>
        <v/>
      </c>
      <c r="HD104" t="str">
        <f>IF(HD103="","",IF($FI103="Y",0,INDEX(Capacity!$S$3:$T$258,MATCH(MOD(INDEX(Capacity!$V$3:$W$258,MATCH(INDEX($J103:$FE103,1,$FJ103),Capacity!$V$3:$V$258,0),2)+HD$9,255),Capacity!$S$3:$S$258,0),2)))</f>
        <v/>
      </c>
      <c r="HE104" t="str">
        <f>IF(HE103="","",IF($FI103="Y",0,INDEX(Capacity!$S$3:$T$258,MATCH(MOD(INDEX(Capacity!$V$3:$W$258,MATCH(INDEX($J103:$FE103,1,$FJ103),Capacity!$V$3:$V$258,0),2)+HE$9,255),Capacity!$S$3:$S$258,0),2)))</f>
        <v/>
      </c>
      <c r="HF104" t="str">
        <f>IF(HF103="","",IF($FI103="Y",0,INDEX(Capacity!$S$3:$T$258,MATCH(MOD(INDEX(Capacity!$V$3:$W$258,MATCH(INDEX($J103:$FE103,1,$FJ103),Capacity!$V$3:$V$258,0),2)+HF$9,255),Capacity!$S$3:$S$258,0),2)))</f>
        <v/>
      </c>
      <c r="HG104" t="str">
        <f>IF(HG103="","",IF($FI103="Y",0,INDEX(Capacity!$S$3:$T$258,MATCH(MOD(INDEX(Capacity!$V$3:$W$258,MATCH(INDEX($J103:$FE103,1,$FJ103),Capacity!$V$3:$V$258,0),2)+HG$9,255),Capacity!$S$3:$S$258,0),2)))</f>
        <v/>
      </c>
      <c r="HH104" t="str">
        <f>IF(HH103="","",IF($FI103="Y",0,INDEX(Capacity!$S$3:$T$258,MATCH(MOD(INDEX(Capacity!$V$3:$W$258,MATCH(INDEX($J103:$FE103,1,$FJ103),Capacity!$V$3:$V$258,0),2)+HH$9,255),Capacity!$S$3:$S$258,0),2)))</f>
        <v/>
      </c>
      <c r="HI104" t="str">
        <f>IF(HI103="","",IF($FI103="Y",0,INDEX(Capacity!$S$3:$T$258,MATCH(MOD(INDEX(Capacity!$V$3:$W$258,MATCH(INDEX($J103:$FE103,1,$FJ103),Capacity!$V$3:$V$258,0),2)+HI$9,255),Capacity!$S$3:$S$258,0),2)))</f>
        <v/>
      </c>
      <c r="HJ104" t="str">
        <f>IF(HJ103="","",IF($FI103="Y",0,INDEX(Capacity!$S$3:$T$258,MATCH(MOD(INDEX(Capacity!$V$3:$W$258,MATCH(INDEX($J103:$FE103,1,$FJ103),Capacity!$V$3:$V$258,0),2)+HJ$9,255),Capacity!$S$3:$S$258,0),2)))</f>
        <v/>
      </c>
      <c r="HK104" t="str">
        <f>IF(HK103="","",IF($FI103="Y",0,INDEX(Capacity!$S$3:$T$258,MATCH(MOD(INDEX(Capacity!$V$3:$W$258,MATCH(INDEX($J103:$FE103,1,$FJ103),Capacity!$V$3:$V$258,0),2)+HK$9,255),Capacity!$S$3:$S$258,0),2)))</f>
        <v/>
      </c>
      <c r="HL104" t="str">
        <f>IF(HL103="","",IF($FI103="Y",0,INDEX(Capacity!$S$3:$T$258,MATCH(MOD(INDEX(Capacity!$V$3:$W$258,MATCH(INDEX($J103:$FE103,1,$FJ103),Capacity!$V$3:$V$258,0),2)+HL$9,255),Capacity!$S$3:$S$258,0),2)))</f>
        <v/>
      </c>
      <c r="HM104" t="str">
        <f>IF(HM103="","",IF($FI103="Y",0,INDEX(Capacity!$S$3:$T$258,MATCH(MOD(INDEX(Capacity!$V$3:$W$258,MATCH(INDEX($J103:$FE103,1,$FJ103),Capacity!$V$3:$V$258,0),2)+HM$9,255),Capacity!$S$3:$S$258,0),2)))</f>
        <v/>
      </c>
      <c r="HN104" t="str">
        <f>IF(HN103="","",IF($FI103="Y",0,INDEX(Capacity!$S$3:$T$258,MATCH(MOD(INDEX(Capacity!$V$3:$W$258,MATCH(INDEX($J103:$FE103,1,$FJ103),Capacity!$V$3:$V$258,0),2)+HN$9,255),Capacity!$S$3:$S$258,0),2)))</f>
        <v/>
      </c>
      <c r="HO104" t="str">
        <f>IF(HO103="","",IF($FI103="Y",0,INDEX(Capacity!$S$3:$T$258,MATCH(MOD(INDEX(Capacity!$V$3:$W$258,MATCH(INDEX($J103:$FE103,1,$FJ103),Capacity!$V$3:$V$258,0),2)+HO$9,255),Capacity!$S$3:$S$258,0),2)))</f>
        <v/>
      </c>
      <c r="HP104" t="str">
        <f>IF(HP103="","",IF($FI103="Y",0,INDEX(Capacity!$S$3:$T$258,MATCH(MOD(INDEX(Capacity!$V$3:$W$258,MATCH(INDEX($J103:$FE103,1,$FJ103),Capacity!$V$3:$V$258,0),2)+HP$9,255),Capacity!$S$3:$S$258,0),2)))</f>
        <v/>
      </c>
      <c r="HQ104" t="str">
        <f>IF(HQ103="","",IF($FI103="Y",0,INDEX(Capacity!$S$3:$T$258,MATCH(MOD(INDEX(Capacity!$V$3:$W$258,MATCH(INDEX($J103:$FE103,1,$FJ103),Capacity!$V$3:$V$258,0),2)+HQ$9,255),Capacity!$S$3:$S$258,0),2)))</f>
        <v/>
      </c>
      <c r="HR104" t="str">
        <f>IF(HR103="","",IF($FI103="Y",0,INDEX(Capacity!$S$3:$T$258,MATCH(MOD(INDEX(Capacity!$V$3:$W$258,MATCH(INDEX($J103:$FE103,1,$FJ103),Capacity!$V$3:$V$258,0),2)+HR$9,255),Capacity!$S$3:$S$258,0),2)))</f>
        <v/>
      </c>
      <c r="HS104" t="str">
        <f>IF(HS103="","",IF($FI103="Y",0,INDEX(Capacity!$S$3:$T$258,MATCH(MOD(INDEX(Capacity!$V$3:$W$258,MATCH(INDEX($J103:$FE103,1,$FJ103),Capacity!$V$3:$V$258,0),2)+HS$9,255),Capacity!$S$3:$S$258,0),2)))</f>
        <v/>
      </c>
      <c r="HT104" t="str">
        <f>IF(HT103="","",IF($FI103="Y",0,INDEX(Capacity!$S$3:$T$258,MATCH(MOD(INDEX(Capacity!$V$3:$W$258,MATCH(INDEX($J103:$FE103,1,$FJ103),Capacity!$V$3:$V$258,0),2)+HT$9,255),Capacity!$S$3:$S$258,0),2)))</f>
        <v/>
      </c>
      <c r="HU104" t="str">
        <f>IF(HU103="","",IF($FI103="Y",0,INDEX(Capacity!$S$3:$T$258,MATCH(MOD(INDEX(Capacity!$V$3:$W$258,MATCH(INDEX($J103:$FE103,1,$FJ103),Capacity!$V$3:$V$258,0),2)+HU$9,255),Capacity!$S$3:$S$258,0),2)))</f>
        <v/>
      </c>
      <c r="HV104" t="str">
        <f>IF(HV103="","",IF($FI103="Y",0,INDEX(Capacity!$S$3:$T$258,MATCH(MOD(INDEX(Capacity!$V$3:$W$258,MATCH(INDEX($J103:$FE103,1,$FJ103),Capacity!$V$3:$V$258,0),2)+HV$9,255),Capacity!$S$3:$S$258,0),2)))</f>
        <v/>
      </c>
      <c r="HW104" t="str">
        <f>IF(HW103="","",IF($FI103="Y",0,INDEX(Capacity!$S$3:$T$258,MATCH(MOD(INDEX(Capacity!$V$3:$W$258,MATCH(INDEX($J103:$FE103,1,$FJ103),Capacity!$V$3:$V$258,0),2)+HW$9,255),Capacity!$S$3:$S$258,0),2)))</f>
        <v/>
      </c>
      <c r="HX104" t="str">
        <f>IF(HX103="","",IF($FI103="Y",0,INDEX(Capacity!$S$3:$T$258,MATCH(MOD(INDEX(Capacity!$V$3:$W$258,MATCH(INDEX($J103:$FE103,1,$FJ103),Capacity!$V$3:$V$258,0),2)+HX$9,255),Capacity!$S$3:$S$258,0),2)))</f>
        <v/>
      </c>
      <c r="HY104" t="str">
        <f>IF(HY103="","",IF($FI103="Y",0,INDEX(Capacity!$S$3:$T$258,MATCH(MOD(INDEX(Capacity!$V$3:$W$258,MATCH(INDEX($J103:$FE103,1,$FJ103),Capacity!$V$3:$V$258,0),2)+HY$9,255),Capacity!$S$3:$S$258,0),2)))</f>
        <v/>
      </c>
      <c r="HZ104" t="str">
        <f>IF(HZ103="","",IF($FI103="Y",0,INDEX(Capacity!$S$3:$T$258,MATCH(MOD(INDEX(Capacity!$V$3:$W$258,MATCH(INDEX($J103:$FE103,1,$FJ103),Capacity!$V$3:$V$258,0),2)+HZ$9,255),Capacity!$S$3:$S$258,0),2)))</f>
        <v/>
      </c>
      <c r="IA104" t="str">
        <f>IF(IA103="","",IF($FI103="Y",0,INDEX(Capacity!$S$3:$T$258,MATCH(MOD(INDEX(Capacity!$V$3:$W$258,MATCH(INDEX($J103:$FE103,1,$FJ103),Capacity!$V$3:$V$258,0),2)+IA$9,255),Capacity!$S$3:$S$258,0),2)))</f>
        <v/>
      </c>
      <c r="IB104" t="str">
        <f>IF(IB103="","",IF($FI103="Y",0,INDEX(Capacity!$S$3:$T$258,MATCH(MOD(INDEX(Capacity!$V$3:$W$258,MATCH(INDEX($J103:$FE103,1,$FJ103),Capacity!$V$3:$V$258,0),2)+IB$9,255),Capacity!$S$3:$S$258,0),2)))</f>
        <v/>
      </c>
      <c r="IC104" t="str">
        <f>IF(IC103="","",IF($FI103="Y",0,INDEX(Capacity!$S$3:$T$258,MATCH(MOD(INDEX(Capacity!$V$3:$W$258,MATCH(INDEX($J103:$FE103,1,$FJ103),Capacity!$V$3:$V$258,0),2)+IC$9,255),Capacity!$S$3:$S$258,0),2)))</f>
        <v/>
      </c>
      <c r="ID104" t="str">
        <f>IF(ID103="","",IF($FI103="Y",0,INDEX(Capacity!$S$3:$T$258,MATCH(MOD(INDEX(Capacity!$V$3:$W$258,MATCH(INDEX($J103:$FE103,1,$FJ103),Capacity!$V$3:$V$258,0),2)+ID$9,255),Capacity!$S$3:$S$258,0),2)))</f>
        <v/>
      </c>
      <c r="IE104" t="str">
        <f>IF(IE103="","",IF($FI103="Y",0,INDEX(Capacity!$S$3:$T$258,MATCH(MOD(INDEX(Capacity!$V$3:$W$258,MATCH(INDEX($J103:$FE103,1,$FJ103),Capacity!$V$3:$V$258,0),2)+IE$9,255),Capacity!$S$3:$S$258,0),2)))</f>
        <v/>
      </c>
      <c r="IF104" t="str">
        <f>IF(IF103="","",IF($FI103="Y",0,INDEX(Capacity!$S$3:$T$258,MATCH(MOD(INDEX(Capacity!$V$3:$W$258,MATCH(INDEX($J103:$FE103,1,$FJ103),Capacity!$V$3:$V$258,0),2)+IF$9,255),Capacity!$S$3:$S$258,0),2)))</f>
        <v/>
      </c>
      <c r="IG104" t="str">
        <f>IF(IG103="","",IF($FI103="Y",0,INDEX(Capacity!$S$3:$T$258,MATCH(MOD(INDEX(Capacity!$V$3:$W$258,MATCH(INDEX($J103:$FE103,1,$FJ103),Capacity!$V$3:$V$258,0),2)+IG$9,255),Capacity!$S$3:$S$258,0),2)))</f>
        <v/>
      </c>
      <c r="IH104" t="str">
        <f>IF(IH103="","",IF($FI103="Y",0,INDEX(Capacity!$S$3:$T$258,MATCH(MOD(INDEX(Capacity!$V$3:$W$258,MATCH(INDEX($J103:$FE103,1,$FJ103),Capacity!$V$3:$V$258,0),2)+IH$9,255),Capacity!$S$3:$S$258,0),2)))</f>
        <v/>
      </c>
      <c r="II104" t="str">
        <f>IF(II103="","",IF($FI103="Y",0,INDEX(Capacity!$S$3:$T$258,MATCH(MOD(INDEX(Capacity!$V$3:$W$258,MATCH(INDEX($J103:$FE103,1,$FJ103),Capacity!$V$3:$V$258,0),2)+II$9,255),Capacity!$S$3:$S$258,0),2)))</f>
        <v/>
      </c>
      <c r="IJ104" t="str">
        <f>IF(IJ103="","",IF($FI103="Y",0,INDEX(Capacity!$S$3:$T$258,MATCH(MOD(INDEX(Capacity!$V$3:$W$258,MATCH(INDEX($J103:$FE103,1,$FJ103),Capacity!$V$3:$V$258,0),2)+IJ$9,255),Capacity!$S$3:$S$258,0),2)))</f>
        <v/>
      </c>
      <c r="IK104" t="str">
        <f>IF(IK103="","",IF($FI103="Y",0,INDEX(Capacity!$S$3:$T$258,MATCH(MOD(INDEX(Capacity!$V$3:$W$258,MATCH(INDEX($J103:$FE103,1,$FJ103),Capacity!$V$3:$V$258,0),2)+IK$9,255),Capacity!$S$3:$S$258,0),2)))</f>
        <v/>
      </c>
      <c r="IL104" t="str">
        <f>IF(IL103="","",IF($FI103="Y",0,INDEX(Capacity!$S$3:$T$258,MATCH(MOD(INDEX(Capacity!$V$3:$W$258,MATCH(INDEX($J103:$FE103,1,$FJ103),Capacity!$V$3:$V$258,0),2)+IL$9,255),Capacity!$S$3:$S$258,0),2)))</f>
        <v/>
      </c>
      <c r="IM104" t="str">
        <f>IF(IM103="","",IF($FI103="Y",0,INDEX(Capacity!$S$3:$T$258,MATCH(MOD(INDEX(Capacity!$V$3:$W$258,MATCH(INDEX($J103:$FE103,1,$FJ103),Capacity!$V$3:$V$258,0),2)+IM$9,255),Capacity!$S$3:$S$258,0),2)))</f>
        <v/>
      </c>
      <c r="IN104" t="str">
        <f>IF(IN103="","",IF($FI103="Y",0,INDEX(Capacity!$S$3:$T$258,MATCH(MOD(INDEX(Capacity!$V$3:$W$258,MATCH(INDEX($J103:$FE103,1,$FJ103),Capacity!$V$3:$V$258,0),2)+IN$9,255),Capacity!$S$3:$S$258,0),2)))</f>
        <v/>
      </c>
      <c r="IO104" t="str">
        <f>IF(IO103="","",IF($FI103="Y",0,INDEX(Capacity!$S$3:$T$258,MATCH(MOD(INDEX(Capacity!$V$3:$W$258,MATCH(INDEX($J103:$FE103,1,$FJ103),Capacity!$V$3:$V$258,0),2)+IO$9,255),Capacity!$S$3:$S$258,0),2)))</f>
        <v/>
      </c>
      <c r="IP104" t="str">
        <f>IF(IP103="","",IF($FI103="Y",0,INDEX(Capacity!$S$3:$T$258,MATCH(MOD(INDEX(Capacity!$V$3:$W$258,MATCH(INDEX($J103:$FE103,1,$FJ103),Capacity!$V$3:$V$258,0),2)+IP$9,255),Capacity!$S$3:$S$258,0),2)))</f>
        <v/>
      </c>
      <c r="IQ104" t="str">
        <f>IF(IQ103="","",IF($FI103="Y",0,INDEX(Capacity!$S$3:$T$258,MATCH(MOD(INDEX(Capacity!$V$3:$W$258,MATCH(INDEX($J103:$FE103,1,$FJ103),Capacity!$V$3:$V$258,0),2)+IQ$9,255),Capacity!$S$3:$S$258,0),2)))</f>
        <v/>
      </c>
      <c r="IR104" t="str">
        <f>IF(IR103="","",IF($FI103="Y",0,INDEX(Capacity!$S$3:$T$258,MATCH(MOD(INDEX(Capacity!$V$3:$W$258,MATCH(INDEX($J103:$FE103,1,$FJ103),Capacity!$V$3:$V$258,0),2)+IR$9,255),Capacity!$S$3:$S$258,0),2)))</f>
        <v/>
      </c>
      <c r="IS104" t="str">
        <f>IF(IS103="","",IF($FI103="Y",0,INDEX(Capacity!$S$3:$T$258,MATCH(MOD(INDEX(Capacity!$V$3:$W$258,MATCH(INDEX($J103:$FE103,1,$FJ103),Capacity!$V$3:$V$258,0),2)+IS$9,255),Capacity!$S$3:$S$258,0),2)))</f>
        <v/>
      </c>
      <c r="IT104" t="str">
        <f>IF(IT103="","",IF($FI103="Y",0,INDEX(Capacity!$S$3:$T$258,MATCH(MOD(INDEX(Capacity!$V$3:$W$258,MATCH(INDEX($J103:$FE103,1,$FJ103),Capacity!$V$3:$V$258,0),2)+IT$9,255),Capacity!$S$3:$S$258,0),2)))</f>
        <v/>
      </c>
      <c r="IU104" t="str">
        <f>IF(IU103="","",IF($FI103="Y",0,INDEX(Capacity!$S$3:$T$258,MATCH(MOD(INDEX(Capacity!$V$3:$W$258,MATCH(INDEX($J103:$FE103,1,$FJ103),Capacity!$V$3:$V$258,0),2)+IU$9,255),Capacity!$S$3:$S$258,0),2)))</f>
        <v/>
      </c>
      <c r="IV104" t="str">
        <f>IF(IV103="","",IF($FI103="Y",0,INDEX(Capacity!$S$3:$T$258,MATCH(MOD(INDEX(Capacity!$V$3:$W$258,MATCH(INDEX($J103:$FE103,1,$FJ103),Capacity!$V$3:$V$258,0),2)+IV$9,255),Capacity!$S$3:$S$258,0),2)))</f>
        <v/>
      </c>
      <c r="IW104" t="str">
        <f>IF(IW103="","",IF($FI103="Y",0,INDEX(Capacity!$S$3:$T$258,MATCH(MOD(INDEX(Capacity!$V$3:$W$258,MATCH(INDEX($J103:$FE103,1,$FJ103),Capacity!$V$3:$V$258,0),2)+IW$9,255),Capacity!$S$3:$S$258,0),2)))</f>
        <v/>
      </c>
      <c r="IX104" t="str">
        <f>IF(IX103="","",IF($FI103="Y",0,INDEX(Capacity!$S$3:$T$258,MATCH(MOD(INDEX(Capacity!$V$3:$W$258,MATCH(INDEX($J103:$FE103,1,$FJ103),Capacity!$V$3:$V$258,0),2)+IX$9,255),Capacity!$S$3:$S$258,0),2)))</f>
        <v/>
      </c>
      <c r="IY104" t="str">
        <f>IF(IY103="","",IF($FI103="Y",0,INDEX(Capacity!$S$3:$T$258,MATCH(MOD(INDEX(Capacity!$V$3:$W$258,MATCH(INDEX($J103:$FE103,1,$FJ103),Capacity!$V$3:$V$258,0),2)+IY$9,255),Capacity!$S$3:$S$258,0),2)))</f>
        <v/>
      </c>
      <c r="IZ104" t="str">
        <f>IF(IZ103="","",IF($FI103="Y",0,INDEX(Capacity!$S$3:$T$258,MATCH(MOD(INDEX(Capacity!$V$3:$W$258,MATCH(INDEX($J103:$FE103,1,$FJ103),Capacity!$V$3:$V$258,0),2)+IZ$9,255),Capacity!$S$3:$S$258,0),2)))</f>
        <v/>
      </c>
      <c r="JA104" t="str">
        <f>IF(JA103="","",IF($FI103="Y",0,INDEX(Capacity!$S$3:$T$258,MATCH(MOD(INDEX(Capacity!$V$3:$W$258,MATCH(INDEX($J103:$FE103,1,$FJ103),Capacity!$V$3:$V$258,0),2)+JA$9,255),Capacity!$S$3:$S$258,0),2)))</f>
        <v/>
      </c>
      <c r="JB104" t="str">
        <f>IF(JB103="","",IF($FI103="Y",0,INDEX(Capacity!$S$3:$T$258,MATCH(MOD(INDEX(Capacity!$V$3:$W$258,MATCH(INDEX($J103:$FE103,1,$FJ103),Capacity!$V$3:$V$258,0),2)+JB$9,255),Capacity!$S$3:$S$258,0),2)))</f>
        <v/>
      </c>
      <c r="JC104" t="str">
        <f>IF(JC103="","",IF($FI103="Y",0,INDEX(Capacity!$S$3:$T$258,MATCH(MOD(INDEX(Capacity!$V$3:$W$258,MATCH(INDEX($J103:$FE103,1,$FJ103),Capacity!$V$3:$V$258,0),2)+JC$9,255),Capacity!$S$3:$S$258,0),2)))</f>
        <v/>
      </c>
      <c r="JD104" t="str">
        <f>IF(JD103="","",IF($FI103="Y",0,INDEX(Capacity!$S$3:$T$258,MATCH(MOD(INDEX(Capacity!$V$3:$W$258,MATCH(INDEX($J103:$FE103,1,$FJ103),Capacity!$V$3:$V$258,0),2)+JD$9,255),Capacity!$S$3:$S$258,0),2)))</f>
        <v/>
      </c>
      <c r="JE104" t="str">
        <f>IF(JE103="","",IF($FI103="Y",0,INDEX(Capacity!$S$3:$T$258,MATCH(MOD(INDEX(Capacity!$V$3:$W$258,MATCH(INDEX($J103:$FE103,1,$FJ103),Capacity!$V$3:$V$258,0),2)+JE$9,255),Capacity!$S$3:$S$258,0),2)))</f>
        <v/>
      </c>
      <c r="JF104" t="str">
        <f>IF(JF103="","",IF($FI103="Y",0,INDEX(Capacity!$S$3:$T$258,MATCH(MOD(INDEX(Capacity!$V$3:$W$258,MATCH(INDEX($J103:$FE103,1,$FJ103),Capacity!$V$3:$V$258,0),2)+JF$9,255),Capacity!$S$3:$S$258,0),2)))</f>
        <v/>
      </c>
      <c r="JG104" t="str">
        <f>IF(JG103="","",IF($FI103="Y",0,INDEX(Capacity!$S$3:$T$258,MATCH(MOD(INDEX(Capacity!$V$3:$W$258,MATCH(INDEX($J103:$FE103,1,$FJ103),Capacity!$V$3:$V$258,0),2)+JG$9,255),Capacity!$S$3:$S$258,0),2)))</f>
        <v/>
      </c>
      <c r="JH104" t="str">
        <f>IF(JH103="","",IF($FI103="Y",0,INDEX(Capacity!$S$3:$T$258,MATCH(MOD(INDEX(Capacity!$V$3:$W$258,MATCH(INDEX($J103:$FE103,1,$FJ103),Capacity!$V$3:$V$258,0),2)+JH$9,255),Capacity!$S$3:$S$258,0),2)))</f>
        <v/>
      </c>
      <c r="JI104" t="str">
        <f>IF(JI103="","",IF($FI103="Y",0,INDEX(Capacity!$S$3:$T$258,MATCH(MOD(INDEX(Capacity!$V$3:$W$258,MATCH(INDEX($J103:$FE103,1,$FJ103),Capacity!$V$3:$V$258,0),2)+JI$9,255),Capacity!$S$3:$S$258,0),2)))</f>
        <v/>
      </c>
      <c r="JJ104" t="str">
        <f>IF(JJ103="","",IF($FI103="Y",0,INDEX(Capacity!$S$3:$T$258,MATCH(MOD(INDEX(Capacity!$V$3:$W$258,MATCH(INDEX($J103:$FE103,1,$FJ103),Capacity!$V$3:$V$258,0),2)+JJ$9,255),Capacity!$S$3:$S$258,0),2)))</f>
        <v/>
      </c>
      <c r="JK104" t="str">
        <f>IF(JK103="","",IF($FI103="Y",0,INDEX(Capacity!$S$3:$T$258,MATCH(MOD(INDEX(Capacity!$V$3:$W$258,MATCH(INDEX($J103:$FE103,1,$FJ103),Capacity!$V$3:$V$258,0),2)+JK$9,255),Capacity!$S$3:$S$258,0),2)))</f>
        <v/>
      </c>
      <c r="JL104" t="str">
        <f>IF(JL103="","",IF($FI103="Y",0,INDEX(Capacity!$S$3:$T$258,MATCH(MOD(INDEX(Capacity!$V$3:$W$258,MATCH(INDEX($J103:$FE103,1,$FJ103),Capacity!$V$3:$V$258,0),2)+JL$9,255),Capacity!$S$3:$S$258,0),2)))</f>
        <v/>
      </c>
      <c r="JM104" t="str">
        <f>IF(JM103="","",IF($FI103="Y",0,INDEX(Capacity!$S$3:$T$258,MATCH(MOD(INDEX(Capacity!$V$3:$W$258,MATCH(INDEX($J103:$FE103,1,$FJ103),Capacity!$V$3:$V$258,0),2)+JM$9,255),Capacity!$S$3:$S$258,0),2)))</f>
        <v/>
      </c>
      <c r="JN104" t="str">
        <f>IF(JN103="","",IF($FI103="Y",0,INDEX(Capacity!$S$3:$T$258,MATCH(MOD(INDEX(Capacity!$V$3:$W$258,MATCH(INDEX($J103:$FE103,1,$FJ103),Capacity!$V$3:$V$258,0),2)+JN$9,255),Capacity!$S$3:$S$258,0),2)))</f>
        <v/>
      </c>
      <c r="JO104" t="str">
        <f>IF(JO103="","",IF($FI103="Y",0,INDEX(Capacity!$S$3:$T$258,MATCH(MOD(INDEX(Capacity!$V$3:$W$258,MATCH(INDEX($J103:$FE103,1,$FJ103),Capacity!$V$3:$V$258,0),2)+JO$9,255),Capacity!$S$3:$S$258,0),2)))</f>
        <v/>
      </c>
      <c r="JP104" t="str">
        <f>IF(JP103="","",IF($FI103="Y",0,INDEX(Capacity!$S$3:$T$258,MATCH(MOD(INDEX(Capacity!$V$3:$W$258,MATCH(INDEX($J103:$FE103,1,$FJ103),Capacity!$V$3:$V$258,0),2)+JP$9,255),Capacity!$S$3:$S$258,0),2)))</f>
        <v/>
      </c>
      <c r="JQ104" t="str">
        <f>IF(JQ103="","",IF($FI103="Y",0,INDEX(Capacity!$S$3:$T$258,MATCH(MOD(INDEX(Capacity!$V$3:$W$258,MATCH(INDEX($J103:$FE103,1,$FJ103),Capacity!$V$3:$V$258,0),2)+JQ$9,255),Capacity!$S$3:$S$258,0),2)))</f>
        <v/>
      </c>
      <c r="JR104" t="str">
        <f>IF(JR103="","",IF($FI103="Y",0,INDEX(Capacity!$S$3:$T$258,MATCH(MOD(INDEX(Capacity!$V$3:$W$258,MATCH(INDEX($J103:$FE103,1,$FJ103),Capacity!$V$3:$V$258,0),2)+JR$9,255),Capacity!$S$3:$S$258,0),2)))</f>
        <v/>
      </c>
      <c r="JS104" t="str">
        <f>IF(JS103="","",IF($FI103="Y",0,INDEX(Capacity!$S$3:$T$258,MATCH(MOD(INDEX(Capacity!$V$3:$W$258,MATCH(INDEX($J103:$FE103,1,$FJ103),Capacity!$V$3:$V$258,0),2)+JS$9,255),Capacity!$S$3:$S$258,0),2)))</f>
        <v/>
      </c>
      <c r="JT104" t="str">
        <f>IF(JT103="","",IF($FI103="Y",0,INDEX(Capacity!$S$3:$T$258,MATCH(MOD(INDEX(Capacity!$V$3:$W$258,MATCH(INDEX($J103:$FE103,1,$FJ103),Capacity!$V$3:$V$258,0),2)+JT$9,255),Capacity!$S$3:$S$258,0),2)))</f>
        <v/>
      </c>
      <c r="JU104" t="str">
        <f>IF(JU103="","",IF($FI103="Y",0,INDEX(Capacity!$S$3:$T$258,MATCH(MOD(INDEX(Capacity!$V$3:$W$258,MATCH(INDEX($J103:$FE103,1,$FJ103),Capacity!$V$3:$V$258,0),2)+JU$9,255),Capacity!$S$3:$S$258,0),2)))</f>
        <v/>
      </c>
      <c r="JV104" t="str">
        <f>IF(JV103="","",IF($FI103="Y",0,INDEX(Capacity!$S$3:$T$258,MATCH(MOD(INDEX(Capacity!$V$3:$W$258,MATCH(INDEX($J103:$FE103,1,$FJ103),Capacity!$V$3:$V$258,0),2)+JV$9,255),Capacity!$S$3:$S$258,0),2)))</f>
        <v/>
      </c>
      <c r="JW104" t="str">
        <f>IF(JW103="","",IF($FI103="Y",0,INDEX(Capacity!$S$3:$T$258,MATCH(MOD(INDEX(Capacity!$V$3:$W$258,MATCH(INDEX($J103:$FE103,1,$FJ103),Capacity!$V$3:$V$258,0),2)+JW$9,255),Capacity!$S$3:$S$258,0),2)))</f>
        <v/>
      </c>
      <c r="JX104" t="str">
        <f>IF(JX103="","",IF($FI103="Y",0,INDEX(Capacity!$S$3:$T$258,MATCH(MOD(INDEX(Capacity!$V$3:$W$258,MATCH(INDEX($J103:$FE103,1,$FJ103),Capacity!$V$3:$V$258,0),2)+JX$9,255),Capacity!$S$3:$S$258,0),2)))</f>
        <v/>
      </c>
      <c r="JY104" t="str">
        <f>IF(JY103="","",IF($FI103="Y",0,INDEX(Capacity!$S$3:$T$258,MATCH(MOD(INDEX(Capacity!$V$3:$W$258,MATCH(INDEX($J103:$FE103,1,$FJ103),Capacity!$V$3:$V$258,0),2)+JY$9,255),Capacity!$S$3:$S$258,0),2)))</f>
        <v/>
      </c>
      <c r="JZ104" t="str">
        <f>IF(JZ103="","",IF($FI103="Y",0,INDEX(Capacity!$S$3:$T$258,MATCH(MOD(INDEX(Capacity!$V$3:$W$258,MATCH(INDEX($J103:$FE103,1,$FJ103),Capacity!$V$3:$V$258,0),2)+JZ$9,255),Capacity!$S$3:$S$258,0),2)))</f>
        <v/>
      </c>
      <c r="KA104" t="str">
        <f>IF(KA103="","",IF($FI103="Y",0,INDEX(Capacity!$S$3:$T$258,MATCH(MOD(INDEX(Capacity!$V$3:$W$258,MATCH(INDEX($J103:$FE103,1,$FJ103),Capacity!$V$3:$V$258,0),2)+KA$9,255),Capacity!$S$3:$S$258,0),2)))</f>
        <v/>
      </c>
      <c r="KB104" t="str">
        <f>IF(KB103="","",IF($FI103="Y",0,INDEX(Capacity!$S$3:$T$258,MATCH(MOD(INDEX(Capacity!$V$3:$W$258,MATCH(INDEX($J103:$FE103,1,$FJ103),Capacity!$V$3:$V$258,0),2)+KB$9,255),Capacity!$S$3:$S$258,0),2)))</f>
        <v/>
      </c>
      <c r="KC104" t="str">
        <f>IF(KC103="","",IF($FI103="Y",0,INDEX(Capacity!$S$3:$T$258,MATCH(MOD(INDEX(Capacity!$V$3:$W$258,MATCH(INDEX($J103:$FE103,1,$FJ103),Capacity!$V$3:$V$258,0),2)+KC$9,255),Capacity!$S$3:$S$258,0),2)))</f>
        <v/>
      </c>
      <c r="KD104" t="str">
        <f>IF(KD103="","",IF($FI103="Y",0,INDEX(Capacity!$S$3:$T$258,MATCH(MOD(INDEX(Capacity!$V$3:$W$258,MATCH(INDEX($J103:$FE103,1,$FJ103),Capacity!$V$3:$V$258,0),2)+KD$9,255),Capacity!$S$3:$S$258,0),2)))</f>
        <v/>
      </c>
      <c r="KE104" t="str">
        <f>IF(KE103="","",IF($FI103="Y",0,INDEX(Capacity!$S$3:$T$258,MATCH(MOD(INDEX(Capacity!$V$3:$W$258,MATCH(INDEX($J103:$FE103,1,$FJ103),Capacity!$V$3:$V$258,0),2)+KE$9,255),Capacity!$S$3:$S$258,0),2)))</f>
        <v/>
      </c>
      <c r="KF104" t="str">
        <f>IF(KF103="","",IF($FI103="Y",0,INDEX(Capacity!$S$3:$T$258,MATCH(MOD(INDEX(Capacity!$V$3:$W$258,MATCH(INDEX($J103:$FE103,1,$FJ103),Capacity!$V$3:$V$258,0),2)+KF$9,255),Capacity!$S$3:$S$258,0),2)))</f>
        <v/>
      </c>
      <c r="KG104" t="str">
        <f>IF(KG103="","",IF($FI103="Y",0,INDEX(Capacity!$S$3:$T$258,MATCH(MOD(INDEX(Capacity!$V$3:$W$258,MATCH(INDEX($J103:$FE103,1,$FJ103),Capacity!$V$3:$V$258,0),2)+KG$9,255),Capacity!$S$3:$S$258,0),2)))</f>
        <v/>
      </c>
      <c r="KH104" t="str">
        <f>IF(KH103="","",IF($FI103="Y",0,INDEX(Capacity!$S$3:$T$258,MATCH(MOD(INDEX(Capacity!$V$3:$W$258,MATCH(INDEX($J103:$FE103,1,$FJ103),Capacity!$V$3:$V$258,0),2)+KH$9,255),Capacity!$S$3:$S$258,0),2)))</f>
        <v/>
      </c>
      <c r="KI104" t="str">
        <f>IF(KI103="","",IF($FI103="Y",0,INDEX(Capacity!$S$3:$T$258,MATCH(MOD(INDEX(Capacity!$V$3:$W$258,MATCH(INDEX($J103:$FE103,1,$FJ103),Capacity!$V$3:$V$258,0),2)+KI$9,255),Capacity!$S$3:$S$258,0),2)))</f>
        <v/>
      </c>
      <c r="KJ104" t="str">
        <f>IF(KJ103="","",IF($FI103="Y",0,INDEX(Capacity!$S$3:$T$258,MATCH(MOD(INDEX(Capacity!$V$3:$W$258,MATCH(INDEX($J103:$FE103,1,$FJ103),Capacity!$V$3:$V$258,0),2)+KJ$9,255),Capacity!$S$3:$S$258,0),2)))</f>
        <v/>
      </c>
      <c r="KK104" t="str">
        <f>IF(KK103="","",IF($FI103="Y",0,INDEX(Capacity!$S$3:$T$258,MATCH(MOD(INDEX(Capacity!$V$3:$W$258,MATCH(INDEX($J103:$FE103,1,$FJ103),Capacity!$V$3:$V$258,0),2)+KK$9,255),Capacity!$S$3:$S$258,0),2)))</f>
        <v/>
      </c>
      <c r="KL104" t="str">
        <f>IF(KL103="","",IF($FI103="Y",0,INDEX(Capacity!$S$3:$T$258,MATCH(MOD(INDEX(Capacity!$V$3:$W$258,MATCH(INDEX($J103:$FE103,1,$FJ103),Capacity!$V$3:$V$258,0),2)+KL$9,255),Capacity!$S$3:$S$258,0),2)))</f>
        <v/>
      </c>
      <c r="KM104" t="str">
        <f>IF(KM103="","",IF($FI103="Y",0,INDEX(Capacity!$S$3:$T$258,MATCH(MOD(INDEX(Capacity!$V$3:$W$258,MATCH(INDEX($J103:$FE103,1,$FJ103),Capacity!$V$3:$V$258,0),2)+KM$9,255),Capacity!$S$3:$S$258,0),2)))</f>
        <v/>
      </c>
      <c r="KN104" t="str">
        <f>IF(KN103="","",IF($FI103="Y",0,INDEX(Capacity!$S$3:$T$258,MATCH(MOD(INDEX(Capacity!$V$3:$W$258,MATCH(INDEX($J103:$FE103,1,$FJ103),Capacity!$V$3:$V$258,0),2)+KN$9,255),Capacity!$S$3:$S$258,0),2)))</f>
        <v/>
      </c>
      <c r="KO104" t="str">
        <f>IF(KO103="","",IF($FI103="Y",0,INDEX(Capacity!$S$3:$T$258,MATCH(MOD(INDEX(Capacity!$V$3:$W$258,MATCH(INDEX($J103:$FE103,1,$FJ103),Capacity!$V$3:$V$258,0),2)+KO$9,255),Capacity!$S$3:$S$258,0),2)))</f>
        <v/>
      </c>
      <c r="KP104" t="str">
        <f>IF(KP103="","",IF($FI103="Y",0,INDEX(Capacity!$S$3:$T$258,MATCH(MOD(INDEX(Capacity!$V$3:$W$258,MATCH(INDEX($J103:$FE103,1,$FJ103),Capacity!$V$3:$V$258,0),2)+KP$9,255),Capacity!$S$3:$S$258,0),2)))</f>
        <v/>
      </c>
      <c r="KQ104" t="str">
        <f>IF(KQ103="","",IF($FI103="Y",0,INDEX(Capacity!$S$3:$T$258,MATCH(MOD(INDEX(Capacity!$V$3:$W$258,MATCH(INDEX($J103:$FE103,1,$FJ103),Capacity!$V$3:$V$258,0),2)+KQ$9,255),Capacity!$S$3:$S$258,0),2)))</f>
        <v/>
      </c>
      <c r="KR104" t="str">
        <f>IF(KR103="","",IF($FI103="Y",0,INDEX(Capacity!$S$3:$T$258,MATCH(MOD(INDEX(Capacity!$V$3:$W$258,MATCH(INDEX($J103:$FE103,1,$FJ103),Capacity!$V$3:$V$258,0),2)+KR$9,255),Capacity!$S$3:$S$258,0),2)))</f>
        <v/>
      </c>
      <c r="KS104" t="str">
        <f>IF(KS103="","",IF($FI103="Y",0,INDEX(Capacity!$S$3:$T$258,MATCH(MOD(INDEX(Capacity!$V$3:$W$258,MATCH(INDEX($J103:$FE103,1,$FJ103),Capacity!$V$3:$V$258,0),2)+KS$9,255),Capacity!$S$3:$S$258,0),2)))</f>
        <v/>
      </c>
      <c r="KT104" t="str">
        <f>IF(KT103="","",IF($FI103="Y",0,INDEX(Capacity!$S$3:$T$258,MATCH(MOD(INDEX(Capacity!$V$3:$W$258,MATCH(INDEX($J103:$FE103,1,$FJ103),Capacity!$V$3:$V$258,0),2)+KT$9,255),Capacity!$S$3:$S$258,0),2)))</f>
        <v/>
      </c>
      <c r="KU104" t="str">
        <f>IF(KU103="","",IF($FI103="Y",0,INDEX(Capacity!$S$3:$T$258,MATCH(MOD(INDEX(Capacity!$V$3:$W$258,MATCH(INDEX($J103:$FE103,1,$FJ103),Capacity!$V$3:$V$258,0),2)+KU$9,255),Capacity!$S$3:$S$258,0),2)))</f>
        <v/>
      </c>
      <c r="KV104" t="str">
        <f>IF(KV103="","",IF($FI103="Y",0,INDEX(Capacity!$S$3:$T$258,MATCH(MOD(INDEX(Capacity!$V$3:$W$258,MATCH(INDEX($J103:$FE103,1,$FJ103),Capacity!$V$3:$V$258,0),2)+KV$9,255),Capacity!$S$3:$S$258,0),2)))</f>
        <v/>
      </c>
      <c r="KW104" t="str">
        <f>IF(KW103="","",IF($FI103="Y",0,INDEX(Capacity!$S$3:$T$258,MATCH(MOD(INDEX(Capacity!$V$3:$W$258,MATCH(INDEX($J103:$FE103,1,$FJ103),Capacity!$V$3:$V$258,0),2)+KW$9,255),Capacity!$S$3:$S$258,0),2)))</f>
        <v/>
      </c>
      <c r="KX104" t="str">
        <f>IF(KX103="","",IF($FI103="Y",0,INDEX(Capacity!$S$3:$T$258,MATCH(MOD(INDEX(Capacity!$V$3:$W$258,MATCH(INDEX($J103:$FE103,1,$FJ103),Capacity!$V$3:$V$258,0),2)+KX$9,255),Capacity!$S$3:$S$258,0),2)))</f>
        <v/>
      </c>
      <c r="KY104" t="str">
        <f>IF(KY103="","",IF($FI103="Y",0,INDEX(Capacity!$S$3:$T$258,MATCH(MOD(INDEX(Capacity!$V$3:$W$258,MATCH(INDEX($J103:$FE103,1,$FJ103),Capacity!$V$3:$V$258,0),2)+KY$9,255),Capacity!$S$3:$S$258,0),2)))</f>
        <v/>
      </c>
      <c r="KZ104" t="str">
        <f>IF(KZ103="","",IF($FI103="Y",0,INDEX(Capacity!$S$3:$T$258,MATCH(MOD(INDEX(Capacity!$V$3:$W$258,MATCH(INDEX($J103:$FE103,1,$FJ103),Capacity!$V$3:$V$258,0),2)+KZ$9,255),Capacity!$S$3:$S$258,0),2)))</f>
        <v/>
      </c>
      <c r="LA104" t="str">
        <f>IF(LA103="","",IF($FI103="Y",0,INDEX(Capacity!$S$3:$T$258,MATCH(MOD(INDEX(Capacity!$V$3:$W$258,MATCH(INDEX($J103:$FE103,1,$FJ103),Capacity!$V$3:$V$258,0),2)+LA$9,255),Capacity!$S$3:$S$258,0),2)))</f>
        <v/>
      </c>
      <c r="LB104" t="str">
        <f>IF(LB103="","",IF($FI103="Y",0,INDEX(Capacity!$S$3:$T$258,MATCH(MOD(INDEX(Capacity!$V$3:$W$258,MATCH(INDEX($J103:$FE103,1,$FJ103),Capacity!$V$3:$V$258,0),2)+LB$9,255),Capacity!$S$3:$S$258,0),2)))</f>
        <v/>
      </c>
      <c r="LC104" t="str">
        <f>IF(LC103="","",IF($FI103="Y",0,INDEX(Capacity!$S$3:$T$258,MATCH(MOD(INDEX(Capacity!$V$3:$W$258,MATCH(INDEX($J103:$FE103,1,$FJ103),Capacity!$V$3:$V$258,0),2)+LC$9,255),Capacity!$S$3:$S$258,0),2)))</f>
        <v/>
      </c>
      <c r="LD104" t="str">
        <f>IF(LD103="","",IF($FI103="Y",0,INDEX(Capacity!$S$3:$T$258,MATCH(MOD(INDEX(Capacity!$V$3:$W$258,MATCH(INDEX($J103:$FE103,1,$FJ103),Capacity!$V$3:$V$258,0),2)+LD$9,255),Capacity!$S$3:$S$258,0),2)))</f>
        <v/>
      </c>
      <c r="LE104" t="str">
        <f>IF(LE103="","",IF($FI103="Y",0,INDEX(Capacity!$S$3:$T$258,MATCH(MOD(INDEX(Capacity!$V$3:$W$258,MATCH(INDEX($J103:$FE103,1,$FJ103),Capacity!$V$3:$V$258,0),2)+LE$9,255),Capacity!$S$3:$S$258,0),2)))</f>
        <v/>
      </c>
      <c r="LF104" t="str">
        <f>IF(LF103="","",IF($FI103="Y",0,INDEX(Capacity!$S$3:$T$258,MATCH(MOD(INDEX(Capacity!$V$3:$W$258,MATCH(INDEX($J103:$FE103,1,$FJ103),Capacity!$V$3:$V$258,0),2)+LF$9,255),Capacity!$S$3:$S$258,0),2)))</f>
        <v/>
      </c>
      <c r="LG104" t="str">
        <f>IF(LG103="","",IF($FI103="Y",0,INDEX(Capacity!$S$3:$T$258,MATCH(MOD(INDEX(Capacity!$V$3:$W$258,MATCH(INDEX($J103:$FE103,1,$FJ103),Capacity!$V$3:$V$258,0),2)+LG$9,255),Capacity!$S$3:$S$258,0),2)))</f>
        <v/>
      </c>
      <c r="LH104" t="str">
        <f>IF(LH103="","",IF($FI103="Y",0,INDEX(Capacity!$S$3:$T$258,MATCH(MOD(INDEX(Capacity!$V$3:$W$258,MATCH(INDEX($J103:$FE103,1,$FJ103),Capacity!$V$3:$V$258,0),2)+LH$9,255),Capacity!$S$3:$S$258,0),2)))</f>
        <v/>
      </c>
    </row>
    <row r="105" spans="9:320" x14ac:dyDescent="0.25">
      <c r="I105" s="7">
        <f t="shared" si="79"/>
        <v>96</v>
      </c>
      <c r="J105" t="str">
        <f t="shared" si="97"/>
        <v/>
      </c>
      <c r="K105" t="str">
        <f t="shared" si="97"/>
        <v/>
      </c>
      <c r="L105" t="str">
        <f t="shared" si="97"/>
        <v/>
      </c>
      <c r="M105" t="str">
        <f t="shared" si="97"/>
        <v/>
      </c>
      <c r="N105" t="str">
        <f t="shared" si="97"/>
        <v/>
      </c>
      <c r="O105" t="str">
        <f t="shared" si="97"/>
        <v/>
      </c>
      <c r="P105" t="str">
        <f t="shared" si="97"/>
        <v/>
      </c>
      <c r="Q105" t="str">
        <f t="shared" si="97"/>
        <v/>
      </c>
      <c r="R105" t="str">
        <f t="shared" si="97"/>
        <v/>
      </c>
      <c r="S105" t="str">
        <f t="shared" si="97"/>
        <v/>
      </c>
      <c r="T105" t="str">
        <f t="shared" si="97"/>
        <v/>
      </c>
      <c r="U105" t="str">
        <f t="shared" si="97"/>
        <v/>
      </c>
      <c r="V105" t="str">
        <f t="shared" si="97"/>
        <v/>
      </c>
      <c r="W105" t="str">
        <f t="shared" si="97"/>
        <v/>
      </c>
      <c r="X105" t="str">
        <f t="shared" si="97"/>
        <v/>
      </c>
      <c r="Y105" t="str">
        <f t="shared" si="97"/>
        <v/>
      </c>
      <c r="Z105" t="str">
        <f t="shared" si="96"/>
        <v/>
      </c>
      <c r="AA105" t="str">
        <f t="shared" si="96"/>
        <v/>
      </c>
      <c r="AB105" t="str">
        <f t="shared" si="96"/>
        <v/>
      </c>
      <c r="AC105" t="str">
        <f t="shared" si="96"/>
        <v/>
      </c>
      <c r="AD105" t="str">
        <f t="shared" si="96"/>
        <v/>
      </c>
      <c r="AE105" t="str">
        <f t="shared" si="96"/>
        <v/>
      </c>
      <c r="AF105" t="str">
        <f t="shared" si="96"/>
        <v/>
      </c>
      <c r="AG105" t="str">
        <f t="shared" si="96"/>
        <v/>
      </c>
      <c r="AH105" t="str">
        <f t="shared" si="96"/>
        <v/>
      </c>
      <c r="AI105" t="str">
        <f t="shared" si="96"/>
        <v/>
      </c>
      <c r="AJ105" t="str">
        <f t="shared" si="96"/>
        <v/>
      </c>
      <c r="AK105" t="str">
        <f t="shared" si="96"/>
        <v/>
      </c>
      <c r="AL105" t="str">
        <f t="shared" si="96"/>
        <v/>
      </c>
      <c r="AM105" t="str">
        <f t="shared" si="96"/>
        <v/>
      </c>
      <c r="AN105" t="str">
        <f t="shared" si="96"/>
        <v/>
      </c>
      <c r="AO105" t="str">
        <f t="shared" si="96"/>
        <v/>
      </c>
      <c r="AP105" t="str">
        <f t="shared" si="100"/>
        <v/>
      </c>
      <c r="AQ105" t="str">
        <f t="shared" si="100"/>
        <v/>
      </c>
      <c r="AR105" t="str">
        <f t="shared" si="100"/>
        <v/>
      </c>
      <c r="AS105" t="str">
        <f t="shared" si="100"/>
        <v/>
      </c>
      <c r="AT105" t="str">
        <f t="shared" si="100"/>
        <v/>
      </c>
      <c r="AU105" t="str">
        <f t="shared" si="100"/>
        <v/>
      </c>
      <c r="AV105" t="str">
        <f t="shared" si="100"/>
        <v/>
      </c>
      <c r="AW105" t="str">
        <f t="shared" si="100"/>
        <v/>
      </c>
      <c r="AX105" t="str">
        <f t="shared" si="100"/>
        <v/>
      </c>
      <c r="AY105" t="str">
        <f t="shared" si="100"/>
        <v/>
      </c>
      <c r="AZ105" t="str">
        <f t="shared" si="100"/>
        <v/>
      </c>
      <c r="BA105" t="str">
        <f t="shared" si="100"/>
        <v/>
      </c>
      <c r="BB105" t="str">
        <f t="shared" si="100"/>
        <v/>
      </c>
      <c r="BC105" t="str">
        <f t="shared" si="100"/>
        <v/>
      </c>
      <c r="BD105" t="str">
        <f t="shared" si="100"/>
        <v/>
      </c>
      <c r="BE105" t="str">
        <f t="shared" si="99"/>
        <v/>
      </c>
      <c r="BF105" t="str">
        <f t="shared" si="92"/>
        <v/>
      </c>
      <c r="BG105" t="str">
        <f t="shared" si="92"/>
        <v/>
      </c>
      <c r="BH105" t="str">
        <f t="shared" si="92"/>
        <v/>
      </c>
      <c r="BI105" t="str">
        <f t="shared" si="92"/>
        <v/>
      </c>
      <c r="BJ105" t="str">
        <f t="shared" si="92"/>
        <v/>
      </c>
      <c r="BK105" t="str">
        <f t="shared" si="92"/>
        <v/>
      </c>
      <c r="BL105" t="str">
        <f t="shared" si="92"/>
        <v/>
      </c>
      <c r="BM105" t="str">
        <f t="shared" si="92"/>
        <v/>
      </c>
      <c r="BN105" t="str">
        <f t="shared" si="92"/>
        <v/>
      </c>
      <c r="BO105" t="str">
        <f t="shared" si="92"/>
        <v/>
      </c>
      <c r="BP105" t="str">
        <f t="shared" si="92"/>
        <v/>
      </c>
      <c r="BQ105" t="str">
        <f t="shared" si="92"/>
        <v/>
      </c>
      <c r="BR105" t="str">
        <f t="shared" si="92"/>
        <v/>
      </c>
      <c r="BS105" t="str">
        <f t="shared" si="92"/>
        <v/>
      </c>
      <c r="BT105" t="str">
        <f t="shared" si="92"/>
        <v/>
      </c>
      <c r="BU105" t="str">
        <f t="shared" si="92"/>
        <v/>
      </c>
      <c r="BV105" t="str">
        <f t="shared" ref="BV105:CK118" si="102">IFERROR(IF(INDEX($FM$10:$LH$118,$I105,$FK105-BV$8+1)="",_xlfn.BITXOR(BV104,0),_xlfn.BITXOR(BV104,INDEX($FM$10:$LH$118,$I105,$FK105-BV$8+1))),"")</f>
        <v/>
      </c>
      <c r="BW105" t="str">
        <f t="shared" si="102"/>
        <v/>
      </c>
      <c r="BX105" t="str">
        <f t="shared" si="102"/>
        <v/>
      </c>
      <c r="BY105" t="str">
        <f t="shared" si="102"/>
        <v/>
      </c>
      <c r="BZ105" t="str">
        <f t="shared" si="102"/>
        <v/>
      </c>
      <c r="CA105" t="str">
        <f t="shared" si="102"/>
        <v/>
      </c>
      <c r="CB105" t="str">
        <f t="shared" si="102"/>
        <v/>
      </c>
      <c r="CC105" t="str">
        <f t="shared" si="102"/>
        <v/>
      </c>
      <c r="CD105" t="str">
        <f t="shared" si="102"/>
        <v/>
      </c>
      <c r="CE105" t="str">
        <f t="shared" si="102"/>
        <v/>
      </c>
      <c r="CF105" t="str">
        <f t="shared" si="102"/>
        <v/>
      </c>
      <c r="CG105" t="str">
        <f t="shared" si="102"/>
        <v/>
      </c>
      <c r="CH105" t="str">
        <f t="shared" si="102"/>
        <v/>
      </c>
      <c r="CI105" t="str">
        <f t="shared" si="102"/>
        <v/>
      </c>
      <c r="CJ105" t="str">
        <f t="shared" si="102"/>
        <v/>
      </c>
      <c r="CK105" t="str">
        <f t="shared" si="102"/>
        <v/>
      </c>
      <c r="CL105" t="str">
        <f t="shared" si="94"/>
        <v/>
      </c>
      <c r="CM105" t="str">
        <f t="shared" si="94"/>
        <v/>
      </c>
      <c r="CN105" t="str">
        <f t="shared" si="94"/>
        <v/>
      </c>
      <c r="CO105" t="str">
        <f t="shared" si="94"/>
        <v/>
      </c>
      <c r="CP105" t="str">
        <f t="shared" si="94"/>
        <v/>
      </c>
      <c r="CQ105" t="str">
        <f t="shared" si="94"/>
        <v/>
      </c>
      <c r="CR105" t="str">
        <f t="shared" si="94"/>
        <v/>
      </c>
      <c r="CS105" t="str">
        <f t="shared" si="94"/>
        <v/>
      </c>
      <c r="CT105" t="str">
        <f t="shared" si="94"/>
        <v/>
      </c>
      <c r="CU105" t="str">
        <f t="shared" si="94"/>
        <v/>
      </c>
      <c r="CV105" t="str">
        <f t="shared" si="94"/>
        <v/>
      </c>
      <c r="CW105" t="str">
        <f t="shared" si="94"/>
        <v/>
      </c>
      <c r="CX105" t="str">
        <f t="shared" si="94"/>
        <v/>
      </c>
      <c r="CY105" t="str">
        <f t="shared" si="94"/>
        <v/>
      </c>
      <c r="CZ105" t="str">
        <f t="shared" si="94"/>
        <v/>
      </c>
      <c r="DA105">
        <f t="shared" si="93"/>
        <v>0</v>
      </c>
      <c r="DB105">
        <f t="shared" si="93"/>
        <v>163</v>
      </c>
      <c r="DC105">
        <f t="shared" si="93"/>
        <v>78</v>
      </c>
      <c r="DD105">
        <f t="shared" si="93"/>
        <v>244</v>
      </c>
      <c r="DE105">
        <f t="shared" si="93"/>
        <v>59</v>
      </c>
      <c r="DF105">
        <f t="shared" si="93"/>
        <v>202</v>
      </c>
      <c r="DG105">
        <f t="shared" si="93"/>
        <v>67</v>
      </c>
      <c r="DH105">
        <f t="shared" si="93"/>
        <v>214</v>
      </c>
      <c r="DI105">
        <f t="shared" si="93"/>
        <v>31</v>
      </c>
      <c r="DJ105">
        <f t="shared" si="93"/>
        <v>180</v>
      </c>
      <c r="DK105">
        <f t="shared" si="93"/>
        <v>202</v>
      </c>
      <c r="DL105">
        <f t="shared" si="93"/>
        <v>0</v>
      </c>
      <c r="DM105">
        <f t="shared" si="93"/>
        <v>0</v>
      </c>
      <c r="DN105">
        <f t="shared" si="93"/>
        <v>0</v>
      </c>
      <c r="DO105">
        <f t="shared" si="93"/>
        <v>0</v>
      </c>
      <c r="DP105">
        <f t="shared" si="93"/>
        <v>0</v>
      </c>
      <c r="DQ105">
        <f t="shared" si="98"/>
        <v>0</v>
      </c>
      <c r="DR105">
        <f t="shared" si="95"/>
        <v>0</v>
      </c>
      <c r="DS105">
        <f t="shared" si="95"/>
        <v>0</v>
      </c>
      <c r="DT105">
        <f t="shared" si="95"/>
        <v>0</v>
      </c>
      <c r="DU105">
        <f t="shared" si="95"/>
        <v>0</v>
      </c>
      <c r="DV105">
        <f t="shared" si="95"/>
        <v>0</v>
      </c>
      <c r="DW105">
        <f t="shared" si="95"/>
        <v>0</v>
      </c>
      <c r="DX105">
        <f t="shared" si="95"/>
        <v>0</v>
      </c>
      <c r="DY105">
        <f t="shared" si="95"/>
        <v>0</v>
      </c>
      <c r="DZ105">
        <f t="shared" si="95"/>
        <v>0</v>
      </c>
      <c r="EA105">
        <f t="shared" si="95"/>
        <v>0</v>
      </c>
      <c r="EB105">
        <f t="shared" si="95"/>
        <v>0</v>
      </c>
      <c r="EC105">
        <f t="shared" si="95"/>
        <v>0</v>
      </c>
      <c r="ED105">
        <f t="shared" si="95"/>
        <v>0</v>
      </c>
      <c r="EE105">
        <f t="shared" si="95"/>
        <v>0</v>
      </c>
      <c r="EF105">
        <f t="shared" si="95"/>
        <v>0</v>
      </c>
      <c r="EG105">
        <f t="shared" si="91"/>
        <v>0</v>
      </c>
      <c r="EH105">
        <f t="shared" si="91"/>
        <v>0</v>
      </c>
      <c r="EI105">
        <f t="shared" si="91"/>
        <v>0</v>
      </c>
      <c r="EJ105">
        <f t="shared" si="91"/>
        <v>0</v>
      </c>
      <c r="EK105">
        <f t="shared" si="91"/>
        <v>0</v>
      </c>
      <c r="EL105">
        <f t="shared" si="91"/>
        <v>0</v>
      </c>
      <c r="EM105">
        <f t="shared" si="91"/>
        <v>0</v>
      </c>
      <c r="EN105">
        <f t="shared" si="91"/>
        <v>0</v>
      </c>
      <c r="EO105">
        <f t="shared" si="91"/>
        <v>0</v>
      </c>
      <c r="EP105">
        <f t="shared" si="91"/>
        <v>0</v>
      </c>
      <c r="EQ105">
        <f t="shared" si="91"/>
        <v>0</v>
      </c>
      <c r="ER105">
        <f t="shared" si="91"/>
        <v>0</v>
      </c>
      <c r="ES105">
        <f t="shared" si="91"/>
        <v>0</v>
      </c>
      <c r="ET105">
        <f t="shared" si="91"/>
        <v>0</v>
      </c>
      <c r="EU105">
        <f t="shared" si="91"/>
        <v>0</v>
      </c>
      <c r="EV105">
        <f t="shared" si="91"/>
        <v>0</v>
      </c>
      <c r="EW105">
        <f t="shared" si="101"/>
        <v>0</v>
      </c>
      <c r="EX105">
        <f t="shared" si="101"/>
        <v>0</v>
      </c>
      <c r="EY105">
        <f t="shared" si="101"/>
        <v>0</v>
      </c>
      <c r="EZ105">
        <f t="shared" si="101"/>
        <v>0</v>
      </c>
      <c r="FA105">
        <f t="shared" si="101"/>
        <v>0</v>
      </c>
      <c r="FB105">
        <f t="shared" si="101"/>
        <v>0</v>
      </c>
      <c r="FC105">
        <f t="shared" si="101"/>
        <v>0</v>
      </c>
      <c r="FD105">
        <f t="shared" si="101"/>
        <v>0</v>
      </c>
      <c r="FE105">
        <f t="shared" si="101"/>
        <v>0</v>
      </c>
      <c r="FG105" s="48" t="str">
        <f t="shared" si="80"/>
        <v/>
      </c>
      <c r="FI105" s="1" t="str">
        <f t="shared" si="77"/>
        <v/>
      </c>
      <c r="FJ105">
        <f t="shared" si="78"/>
        <v>97</v>
      </c>
      <c r="FK105">
        <f>FM8-FJ104+1</f>
        <v>-52</v>
      </c>
      <c r="FM105">
        <f>IF(FM104="","",IF($FI104="Y",0,INDEX(Capacity!$S$3:$T$258,MATCH(MOD(INDEX(Capacity!$V$3:$W$258,MATCH(INDEX($J104:$FE104,1,$FJ104),Capacity!$V$3:$V$258,0),2)+FM$9,255),Capacity!$S$3:$S$258,0),2)))</f>
        <v>24</v>
      </c>
      <c r="FN105">
        <f>IF(FN104="","",IF($FI104="Y",0,INDEX(Capacity!$S$3:$T$258,MATCH(MOD(INDEX(Capacity!$V$3:$W$258,MATCH(INDEX($J104:$FE104,1,$FJ104),Capacity!$V$3:$V$258,0),2)+FN$9,255),Capacity!$S$3:$S$258,0),2)))</f>
        <v>143</v>
      </c>
      <c r="FO105">
        <f>IF(FO104="","",IF($FI104="Y",0,INDEX(Capacity!$S$3:$T$258,MATCH(MOD(INDEX(Capacity!$V$3:$W$258,MATCH(INDEX($J104:$FE104,1,$FJ104),Capacity!$V$3:$V$258,0),2)+FO$9,255),Capacity!$S$3:$S$258,0),2)))</f>
        <v>226</v>
      </c>
      <c r="FP105">
        <f>IF(FP104="","",IF($FI104="Y",0,INDEX(Capacity!$S$3:$T$258,MATCH(MOD(INDEX(Capacity!$V$3:$W$258,MATCH(INDEX($J104:$FE104,1,$FJ104),Capacity!$V$3:$V$258,0),2)+FP$9,255),Capacity!$S$3:$S$258,0),2)))</f>
        <v>137</v>
      </c>
      <c r="FQ105">
        <f>IF(FQ104="","",IF($FI104="Y",0,INDEX(Capacity!$S$3:$T$258,MATCH(MOD(INDEX(Capacity!$V$3:$W$258,MATCH(INDEX($J104:$FE104,1,$FJ104),Capacity!$V$3:$V$258,0),2)+FQ$9,255),Capacity!$S$3:$S$258,0),2)))</f>
        <v>225</v>
      </c>
      <c r="FR105">
        <f>IF(FR104="","",IF($FI104="Y",0,INDEX(Capacity!$S$3:$T$258,MATCH(MOD(INDEX(Capacity!$V$3:$W$258,MATCH(INDEX($J104:$FE104,1,$FJ104),Capacity!$V$3:$V$258,0),2)+FR$9,255),Capacity!$S$3:$S$258,0),2)))</f>
        <v>154</v>
      </c>
      <c r="FS105">
        <f>IF(FS104="","",IF($FI104="Y",0,INDEX(Capacity!$S$3:$T$258,MATCH(MOD(INDEX(Capacity!$V$3:$W$258,MATCH(INDEX($J104:$FE104,1,$FJ104),Capacity!$V$3:$V$258,0),2)+FS$9,255),Capacity!$S$3:$S$258,0),2)))</f>
        <v>67</v>
      </c>
      <c r="FT105">
        <f>IF(FT104="","",IF($FI104="Y",0,INDEX(Capacity!$S$3:$T$258,MATCH(MOD(INDEX(Capacity!$V$3:$W$258,MATCH(INDEX($J104:$FE104,1,$FJ104),Capacity!$V$3:$V$258,0),2)+FT$9,255),Capacity!$S$3:$S$258,0),2)))</f>
        <v>91</v>
      </c>
      <c r="FU105">
        <f>IF(FU104="","",IF($FI104="Y",0,INDEX(Capacity!$S$3:$T$258,MATCH(MOD(INDEX(Capacity!$V$3:$W$258,MATCH(INDEX($J104:$FE104,1,$FJ104),Capacity!$V$3:$V$258,0),2)+FU$9,255),Capacity!$S$3:$S$258,0),2)))</f>
        <v>236</v>
      </c>
      <c r="FV105">
        <f>IF(FV104="","",IF($FI104="Y",0,INDEX(Capacity!$S$3:$T$258,MATCH(MOD(INDEX(Capacity!$V$3:$W$258,MATCH(INDEX($J104:$FE104,1,$FJ104),Capacity!$V$3:$V$258,0),2)+FV$9,255),Capacity!$S$3:$S$258,0),2)))</f>
        <v>185</v>
      </c>
      <c r="FW105">
        <f>IF(FW104="","",IF($FI104="Y",0,INDEX(Capacity!$S$3:$T$258,MATCH(MOD(INDEX(Capacity!$V$3:$W$258,MATCH(INDEX($J104:$FE104,1,$FJ104),Capacity!$V$3:$V$258,0),2)+FW$9,255),Capacity!$S$3:$S$258,0),2)))</f>
        <v>202</v>
      </c>
      <c r="FX105" t="str">
        <f>IF(FX104="","",IF($FI104="Y",0,INDEX(Capacity!$S$3:$T$258,MATCH(MOD(INDEX(Capacity!$V$3:$W$258,MATCH(INDEX($J104:$FE104,1,$FJ104),Capacity!$V$3:$V$258,0),2)+FX$9,255),Capacity!$S$3:$S$258,0),2)))</f>
        <v/>
      </c>
      <c r="FY105" t="str">
        <f>IF(FY104="","",IF($FI104="Y",0,INDEX(Capacity!$S$3:$T$258,MATCH(MOD(INDEX(Capacity!$V$3:$W$258,MATCH(INDEX($J104:$FE104,1,$FJ104),Capacity!$V$3:$V$258,0),2)+FY$9,255),Capacity!$S$3:$S$258,0),2)))</f>
        <v/>
      </c>
      <c r="FZ105" t="str">
        <f>IF(FZ104="","",IF($FI104="Y",0,INDEX(Capacity!$S$3:$T$258,MATCH(MOD(INDEX(Capacity!$V$3:$W$258,MATCH(INDEX($J104:$FE104,1,$FJ104),Capacity!$V$3:$V$258,0),2)+FZ$9,255),Capacity!$S$3:$S$258,0),2)))</f>
        <v/>
      </c>
      <c r="GA105" t="str">
        <f>IF(GA104="","",IF($FI104="Y",0,INDEX(Capacity!$S$3:$T$258,MATCH(MOD(INDEX(Capacity!$V$3:$W$258,MATCH(INDEX($J104:$FE104,1,$FJ104),Capacity!$V$3:$V$258,0),2)+GA$9,255),Capacity!$S$3:$S$258,0),2)))</f>
        <v/>
      </c>
      <c r="GB105" t="str">
        <f>IF(GB104="","",IF($FI104="Y",0,INDEX(Capacity!$S$3:$T$258,MATCH(MOD(INDEX(Capacity!$V$3:$W$258,MATCH(INDEX($J104:$FE104,1,$FJ104),Capacity!$V$3:$V$258,0),2)+GB$9,255),Capacity!$S$3:$S$258,0),2)))</f>
        <v/>
      </c>
      <c r="GC105" t="str">
        <f>IF(GC104="","",IF($FI104="Y",0,INDEX(Capacity!$S$3:$T$258,MATCH(MOD(INDEX(Capacity!$V$3:$W$258,MATCH(INDEX($J104:$FE104,1,$FJ104),Capacity!$V$3:$V$258,0),2)+GC$9,255),Capacity!$S$3:$S$258,0),2)))</f>
        <v/>
      </c>
      <c r="GD105" t="str">
        <f>IF(GD104="","",IF($FI104="Y",0,INDEX(Capacity!$S$3:$T$258,MATCH(MOD(INDEX(Capacity!$V$3:$W$258,MATCH(INDEX($J104:$FE104,1,$FJ104),Capacity!$V$3:$V$258,0),2)+GD$9,255),Capacity!$S$3:$S$258,0),2)))</f>
        <v/>
      </c>
      <c r="GE105" t="str">
        <f>IF(GE104="","",IF($FI104="Y",0,INDEX(Capacity!$S$3:$T$258,MATCH(MOD(INDEX(Capacity!$V$3:$W$258,MATCH(INDEX($J104:$FE104,1,$FJ104),Capacity!$V$3:$V$258,0),2)+GE$9,255),Capacity!$S$3:$S$258,0),2)))</f>
        <v/>
      </c>
      <c r="GF105" t="str">
        <f>IF(GF104="","",IF($FI104="Y",0,INDEX(Capacity!$S$3:$T$258,MATCH(MOD(INDEX(Capacity!$V$3:$W$258,MATCH(INDEX($J104:$FE104,1,$FJ104),Capacity!$V$3:$V$258,0),2)+GF$9,255),Capacity!$S$3:$S$258,0),2)))</f>
        <v/>
      </c>
      <c r="GG105" t="str">
        <f>IF(GG104="","",IF($FI104="Y",0,INDEX(Capacity!$S$3:$T$258,MATCH(MOD(INDEX(Capacity!$V$3:$W$258,MATCH(INDEX($J104:$FE104,1,$FJ104),Capacity!$V$3:$V$258,0),2)+GG$9,255),Capacity!$S$3:$S$258,0),2)))</f>
        <v/>
      </c>
      <c r="GH105" t="str">
        <f>IF(GH104="","",IF($FI104="Y",0,INDEX(Capacity!$S$3:$T$258,MATCH(MOD(INDEX(Capacity!$V$3:$W$258,MATCH(INDEX($J104:$FE104,1,$FJ104),Capacity!$V$3:$V$258,0),2)+GH$9,255),Capacity!$S$3:$S$258,0),2)))</f>
        <v/>
      </c>
      <c r="GI105" t="str">
        <f>IF(GI104="","",IF($FI104="Y",0,INDEX(Capacity!$S$3:$T$258,MATCH(MOD(INDEX(Capacity!$V$3:$W$258,MATCH(INDEX($J104:$FE104,1,$FJ104),Capacity!$V$3:$V$258,0),2)+GI$9,255),Capacity!$S$3:$S$258,0),2)))</f>
        <v/>
      </c>
      <c r="GJ105" t="str">
        <f>IF(GJ104="","",IF($FI104="Y",0,INDEX(Capacity!$S$3:$T$258,MATCH(MOD(INDEX(Capacity!$V$3:$W$258,MATCH(INDEX($J104:$FE104,1,$FJ104),Capacity!$V$3:$V$258,0),2)+GJ$9,255),Capacity!$S$3:$S$258,0),2)))</f>
        <v/>
      </c>
      <c r="GK105" t="str">
        <f>IF(GK104="","",IF($FI104="Y",0,INDEX(Capacity!$S$3:$T$258,MATCH(MOD(INDEX(Capacity!$V$3:$W$258,MATCH(INDEX($J104:$FE104,1,$FJ104),Capacity!$V$3:$V$258,0),2)+GK$9,255),Capacity!$S$3:$S$258,0),2)))</f>
        <v/>
      </c>
      <c r="GL105" t="str">
        <f>IF(GL104="","",IF($FI104="Y",0,INDEX(Capacity!$S$3:$T$258,MATCH(MOD(INDEX(Capacity!$V$3:$W$258,MATCH(INDEX($J104:$FE104,1,$FJ104),Capacity!$V$3:$V$258,0),2)+GL$9,255),Capacity!$S$3:$S$258,0),2)))</f>
        <v/>
      </c>
      <c r="GM105" t="str">
        <f>IF(GM104="","",IF($FI104="Y",0,INDEX(Capacity!$S$3:$T$258,MATCH(MOD(INDEX(Capacity!$V$3:$W$258,MATCH(INDEX($J104:$FE104,1,$FJ104),Capacity!$V$3:$V$258,0),2)+GM$9,255),Capacity!$S$3:$S$258,0),2)))</f>
        <v/>
      </c>
      <c r="GN105" t="str">
        <f>IF(GN104="","",IF($FI104="Y",0,INDEX(Capacity!$S$3:$T$258,MATCH(MOD(INDEX(Capacity!$V$3:$W$258,MATCH(INDEX($J104:$FE104,1,$FJ104),Capacity!$V$3:$V$258,0),2)+GN$9,255),Capacity!$S$3:$S$258,0),2)))</f>
        <v/>
      </c>
      <c r="GO105" t="str">
        <f>IF(GO104="","",IF($FI104="Y",0,INDEX(Capacity!$S$3:$T$258,MATCH(MOD(INDEX(Capacity!$V$3:$W$258,MATCH(INDEX($J104:$FE104,1,$FJ104),Capacity!$V$3:$V$258,0),2)+GO$9,255),Capacity!$S$3:$S$258,0),2)))</f>
        <v/>
      </c>
      <c r="GP105" t="str">
        <f>IF(GP104="","",IF($FI104="Y",0,INDEX(Capacity!$S$3:$T$258,MATCH(MOD(INDEX(Capacity!$V$3:$W$258,MATCH(INDEX($J104:$FE104,1,$FJ104),Capacity!$V$3:$V$258,0),2)+GP$9,255),Capacity!$S$3:$S$258,0),2)))</f>
        <v/>
      </c>
      <c r="GQ105" t="str">
        <f>IF(GQ104="","",IF($FI104="Y",0,INDEX(Capacity!$S$3:$T$258,MATCH(MOD(INDEX(Capacity!$V$3:$W$258,MATCH(INDEX($J104:$FE104,1,$FJ104),Capacity!$V$3:$V$258,0),2)+GQ$9,255),Capacity!$S$3:$S$258,0),2)))</f>
        <v/>
      </c>
      <c r="GR105" t="str">
        <f>IF(GR104="","",IF($FI104="Y",0,INDEX(Capacity!$S$3:$T$258,MATCH(MOD(INDEX(Capacity!$V$3:$W$258,MATCH(INDEX($J104:$FE104,1,$FJ104),Capacity!$V$3:$V$258,0),2)+GR$9,255),Capacity!$S$3:$S$258,0),2)))</f>
        <v/>
      </c>
      <c r="GS105" t="str">
        <f>IF(GS104="","",IF($FI104="Y",0,INDEX(Capacity!$S$3:$T$258,MATCH(MOD(INDEX(Capacity!$V$3:$W$258,MATCH(INDEX($J104:$FE104,1,$FJ104),Capacity!$V$3:$V$258,0),2)+GS$9,255),Capacity!$S$3:$S$258,0),2)))</f>
        <v/>
      </c>
      <c r="GT105" t="str">
        <f>IF(GT104="","",IF($FI104="Y",0,INDEX(Capacity!$S$3:$T$258,MATCH(MOD(INDEX(Capacity!$V$3:$W$258,MATCH(INDEX($J104:$FE104,1,$FJ104),Capacity!$V$3:$V$258,0),2)+GT$9,255),Capacity!$S$3:$S$258,0),2)))</f>
        <v/>
      </c>
      <c r="GU105" t="str">
        <f>IF(GU104="","",IF($FI104="Y",0,INDEX(Capacity!$S$3:$T$258,MATCH(MOD(INDEX(Capacity!$V$3:$W$258,MATCH(INDEX($J104:$FE104,1,$FJ104),Capacity!$V$3:$V$258,0),2)+GU$9,255),Capacity!$S$3:$S$258,0),2)))</f>
        <v/>
      </c>
      <c r="GV105" t="str">
        <f>IF(GV104="","",IF($FI104="Y",0,INDEX(Capacity!$S$3:$T$258,MATCH(MOD(INDEX(Capacity!$V$3:$W$258,MATCH(INDEX($J104:$FE104,1,$FJ104),Capacity!$V$3:$V$258,0),2)+GV$9,255),Capacity!$S$3:$S$258,0),2)))</f>
        <v/>
      </c>
      <c r="GW105" t="str">
        <f>IF(GW104="","",IF($FI104="Y",0,INDEX(Capacity!$S$3:$T$258,MATCH(MOD(INDEX(Capacity!$V$3:$W$258,MATCH(INDEX($J104:$FE104,1,$FJ104),Capacity!$V$3:$V$258,0),2)+GW$9,255),Capacity!$S$3:$S$258,0),2)))</f>
        <v/>
      </c>
      <c r="GX105" t="str">
        <f>IF(GX104="","",IF($FI104="Y",0,INDEX(Capacity!$S$3:$T$258,MATCH(MOD(INDEX(Capacity!$V$3:$W$258,MATCH(INDEX($J104:$FE104,1,$FJ104),Capacity!$V$3:$V$258,0),2)+GX$9,255),Capacity!$S$3:$S$258,0),2)))</f>
        <v/>
      </c>
      <c r="GY105" t="str">
        <f>IF(GY104="","",IF($FI104="Y",0,INDEX(Capacity!$S$3:$T$258,MATCH(MOD(INDEX(Capacity!$V$3:$W$258,MATCH(INDEX($J104:$FE104,1,$FJ104),Capacity!$V$3:$V$258,0),2)+GY$9,255),Capacity!$S$3:$S$258,0),2)))</f>
        <v/>
      </c>
      <c r="GZ105" t="str">
        <f>IF(GZ104="","",IF($FI104="Y",0,INDEX(Capacity!$S$3:$T$258,MATCH(MOD(INDEX(Capacity!$V$3:$W$258,MATCH(INDEX($J104:$FE104,1,$FJ104),Capacity!$V$3:$V$258,0),2)+GZ$9,255),Capacity!$S$3:$S$258,0),2)))</f>
        <v/>
      </c>
      <c r="HA105" t="str">
        <f>IF(HA104="","",IF($FI104="Y",0,INDEX(Capacity!$S$3:$T$258,MATCH(MOD(INDEX(Capacity!$V$3:$W$258,MATCH(INDEX($J104:$FE104,1,$FJ104),Capacity!$V$3:$V$258,0),2)+HA$9,255),Capacity!$S$3:$S$258,0),2)))</f>
        <v/>
      </c>
      <c r="HB105" t="str">
        <f>IF(HB104="","",IF($FI104="Y",0,INDEX(Capacity!$S$3:$T$258,MATCH(MOD(INDEX(Capacity!$V$3:$W$258,MATCH(INDEX($J104:$FE104,1,$FJ104),Capacity!$V$3:$V$258,0),2)+HB$9,255),Capacity!$S$3:$S$258,0),2)))</f>
        <v/>
      </c>
      <c r="HC105" t="str">
        <f>IF(HC104="","",IF($FI104="Y",0,INDEX(Capacity!$S$3:$T$258,MATCH(MOD(INDEX(Capacity!$V$3:$W$258,MATCH(INDEX($J104:$FE104,1,$FJ104),Capacity!$V$3:$V$258,0),2)+HC$9,255),Capacity!$S$3:$S$258,0),2)))</f>
        <v/>
      </c>
      <c r="HD105" t="str">
        <f>IF(HD104="","",IF($FI104="Y",0,INDEX(Capacity!$S$3:$T$258,MATCH(MOD(INDEX(Capacity!$V$3:$W$258,MATCH(INDEX($J104:$FE104,1,$FJ104),Capacity!$V$3:$V$258,0),2)+HD$9,255),Capacity!$S$3:$S$258,0),2)))</f>
        <v/>
      </c>
      <c r="HE105" t="str">
        <f>IF(HE104="","",IF($FI104="Y",0,INDEX(Capacity!$S$3:$T$258,MATCH(MOD(INDEX(Capacity!$V$3:$W$258,MATCH(INDEX($J104:$FE104,1,$FJ104),Capacity!$V$3:$V$258,0),2)+HE$9,255),Capacity!$S$3:$S$258,0),2)))</f>
        <v/>
      </c>
      <c r="HF105" t="str">
        <f>IF(HF104="","",IF($FI104="Y",0,INDEX(Capacity!$S$3:$T$258,MATCH(MOD(INDEX(Capacity!$V$3:$W$258,MATCH(INDEX($J104:$FE104,1,$FJ104),Capacity!$V$3:$V$258,0),2)+HF$9,255),Capacity!$S$3:$S$258,0),2)))</f>
        <v/>
      </c>
      <c r="HG105" t="str">
        <f>IF(HG104="","",IF($FI104="Y",0,INDEX(Capacity!$S$3:$T$258,MATCH(MOD(INDEX(Capacity!$V$3:$W$258,MATCH(INDEX($J104:$FE104,1,$FJ104),Capacity!$V$3:$V$258,0),2)+HG$9,255),Capacity!$S$3:$S$258,0),2)))</f>
        <v/>
      </c>
      <c r="HH105" t="str">
        <f>IF(HH104="","",IF($FI104="Y",0,INDEX(Capacity!$S$3:$T$258,MATCH(MOD(INDEX(Capacity!$V$3:$W$258,MATCH(INDEX($J104:$FE104,1,$FJ104),Capacity!$V$3:$V$258,0),2)+HH$9,255),Capacity!$S$3:$S$258,0),2)))</f>
        <v/>
      </c>
      <c r="HI105" t="str">
        <f>IF(HI104="","",IF($FI104="Y",0,INDEX(Capacity!$S$3:$T$258,MATCH(MOD(INDEX(Capacity!$V$3:$W$258,MATCH(INDEX($J104:$FE104,1,$FJ104),Capacity!$V$3:$V$258,0),2)+HI$9,255),Capacity!$S$3:$S$258,0),2)))</f>
        <v/>
      </c>
      <c r="HJ105" t="str">
        <f>IF(HJ104="","",IF($FI104="Y",0,INDEX(Capacity!$S$3:$T$258,MATCH(MOD(INDEX(Capacity!$V$3:$W$258,MATCH(INDEX($J104:$FE104,1,$FJ104),Capacity!$V$3:$V$258,0),2)+HJ$9,255),Capacity!$S$3:$S$258,0),2)))</f>
        <v/>
      </c>
      <c r="HK105" t="str">
        <f>IF(HK104="","",IF($FI104="Y",0,INDEX(Capacity!$S$3:$T$258,MATCH(MOD(INDEX(Capacity!$V$3:$W$258,MATCH(INDEX($J104:$FE104,1,$FJ104),Capacity!$V$3:$V$258,0),2)+HK$9,255),Capacity!$S$3:$S$258,0),2)))</f>
        <v/>
      </c>
      <c r="HL105" t="str">
        <f>IF(HL104="","",IF($FI104="Y",0,INDEX(Capacity!$S$3:$T$258,MATCH(MOD(INDEX(Capacity!$V$3:$W$258,MATCH(INDEX($J104:$FE104,1,$FJ104),Capacity!$V$3:$V$258,0),2)+HL$9,255),Capacity!$S$3:$S$258,0),2)))</f>
        <v/>
      </c>
      <c r="HM105" t="str">
        <f>IF(HM104="","",IF($FI104="Y",0,INDEX(Capacity!$S$3:$T$258,MATCH(MOD(INDEX(Capacity!$V$3:$W$258,MATCH(INDEX($J104:$FE104,1,$FJ104),Capacity!$V$3:$V$258,0),2)+HM$9,255),Capacity!$S$3:$S$258,0),2)))</f>
        <v/>
      </c>
      <c r="HN105" t="str">
        <f>IF(HN104="","",IF($FI104="Y",0,INDEX(Capacity!$S$3:$T$258,MATCH(MOD(INDEX(Capacity!$V$3:$W$258,MATCH(INDEX($J104:$FE104,1,$FJ104),Capacity!$V$3:$V$258,0),2)+HN$9,255),Capacity!$S$3:$S$258,0),2)))</f>
        <v/>
      </c>
      <c r="HO105" t="str">
        <f>IF(HO104="","",IF($FI104="Y",0,INDEX(Capacity!$S$3:$T$258,MATCH(MOD(INDEX(Capacity!$V$3:$W$258,MATCH(INDEX($J104:$FE104,1,$FJ104),Capacity!$V$3:$V$258,0),2)+HO$9,255),Capacity!$S$3:$S$258,0),2)))</f>
        <v/>
      </c>
      <c r="HP105" t="str">
        <f>IF(HP104="","",IF($FI104="Y",0,INDEX(Capacity!$S$3:$T$258,MATCH(MOD(INDEX(Capacity!$V$3:$W$258,MATCH(INDEX($J104:$FE104,1,$FJ104),Capacity!$V$3:$V$258,0),2)+HP$9,255),Capacity!$S$3:$S$258,0),2)))</f>
        <v/>
      </c>
      <c r="HQ105" t="str">
        <f>IF(HQ104="","",IF($FI104="Y",0,INDEX(Capacity!$S$3:$T$258,MATCH(MOD(INDEX(Capacity!$V$3:$W$258,MATCH(INDEX($J104:$FE104,1,$FJ104),Capacity!$V$3:$V$258,0),2)+HQ$9,255),Capacity!$S$3:$S$258,0),2)))</f>
        <v/>
      </c>
      <c r="HR105" t="str">
        <f>IF(HR104="","",IF($FI104="Y",0,INDEX(Capacity!$S$3:$T$258,MATCH(MOD(INDEX(Capacity!$V$3:$W$258,MATCH(INDEX($J104:$FE104,1,$FJ104),Capacity!$V$3:$V$258,0),2)+HR$9,255),Capacity!$S$3:$S$258,0),2)))</f>
        <v/>
      </c>
      <c r="HS105" t="str">
        <f>IF(HS104="","",IF($FI104="Y",0,INDEX(Capacity!$S$3:$T$258,MATCH(MOD(INDEX(Capacity!$V$3:$W$258,MATCH(INDEX($J104:$FE104,1,$FJ104),Capacity!$V$3:$V$258,0),2)+HS$9,255),Capacity!$S$3:$S$258,0),2)))</f>
        <v/>
      </c>
      <c r="HT105" t="str">
        <f>IF(HT104="","",IF($FI104="Y",0,INDEX(Capacity!$S$3:$T$258,MATCH(MOD(INDEX(Capacity!$V$3:$W$258,MATCH(INDEX($J104:$FE104,1,$FJ104),Capacity!$V$3:$V$258,0),2)+HT$9,255),Capacity!$S$3:$S$258,0),2)))</f>
        <v/>
      </c>
      <c r="HU105" t="str">
        <f>IF(HU104="","",IF($FI104="Y",0,INDEX(Capacity!$S$3:$T$258,MATCH(MOD(INDEX(Capacity!$V$3:$W$258,MATCH(INDEX($J104:$FE104,1,$FJ104),Capacity!$V$3:$V$258,0),2)+HU$9,255),Capacity!$S$3:$S$258,0),2)))</f>
        <v/>
      </c>
      <c r="HV105" t="str">
        <f>IF(HV104="","",IF($FI104="Y",0,INDEX(Capacity!$S$3:$T$258,MATCH(MOD(INDEX(Capacity!$V$3:$W$258,MATCH(INDEX($J104:$FE104,1,$FJ104),Capacity!$V$3:$V$258,0),2)+HV$9,255),Capacity!$S$3:$S$258,0),2)))</f>
        <v/>
      </c>
      <c r="HW105" t="str">
        <f>IF(HW104="","",IF($FI104="Y",0,INDEX(Capacity!$S$3:$T$258,MATCH(MOD(INDEX(Capacity!$V$3:$W$258,MATCH(INDEX($J104:$FE104,1,$FJ104),Capacity!$V$3:$V$258,0),2)+HW$9,255),Capacity!$S$3:$S$258,0),2)))</f>
        <v/>
      </c>
      <c r="HX105" t="str">
        <f>IF(HX104="","",IF($FI104="Y",0,INDEX(Capacity!$S$3:$T$258,MATCH(MOD(INDEX(Capacity!$V$3:$W$258,MATCH(INDEX($J104:$FE104,1,$FJ104),Capacity!$V$3:$V$258,0),2)+HX$9,255),Capacity!$S$3:$S$258,0),2)))</f>
        <v/>
      </c>
      <c r="HY105" t="str">
        <f>IF(HY104="","",IF($FI104="Y",0,INDEX(Capacity!$S$3:$T$258,MATCH(MOD(INDEX(Capacity!$V$3:$W$258,MATCH(INDEX($J104:$FE104,1,$FJ104),Capacity!$V$3:$V$258,0),2)+HY$9,255),Capacity!$S$3:$S$258,0),2)))</f>
        <v/>
      </c>
      <c r="HZ105" t="str">
        <f>IF(HZ104="","",IF($FI104="Y",0,INDEX(Capacity!$S$3:$T$258,MATCH(MOD(INDEX(Capacity!$V$3:$W$258,MATCH(INDEX($J104:$FE104,1,$FJ104),Capacity!$V$3:$V$258,0),2)+HZ$9,255),Capacity!$S$3:$S$258,0),2)))</f>
        <v/>
      </c>
      <c r="IA105" t="str">
        <f>IF(IA104="","",IF($FI104="Y",0,INDEX(Capacity!$S$3:$T$258,MATCH(MOD(INDEX(Capacity!$V$3:$W$258,MATCH(INDEX($J104:$FE104,1,$FJ104),Capacity!$V$3:$V$258,0),2)+IA$9,255),Capacity!$S$3:$S$258,0),2)))</f>
        <v/>
      </c>
      <c r="IB105" t="str">
        <f>IF(IB104="","",IF($FI104="Y",0,INDEX(Capacity!$S$3:$T$258,MATCH(MOD(INDEX(Capacity!$V$3:$W$258,MATCH(INDEX($J104:$FE104,1,$FJ104),Capacity!$V$3:$V$258,0),2)+IB$9,255),Capacity!$S$3:$S$258,0),2)))</f>
        <v/>
      </c>
      <c r="IC105" t="str">
        <f>IF(IC104="","",IF($FI104="Y",0,INDEX(Capacity!$S$3:$T$258,MATCH(MOD(INDEX(Capacity!$V$3:$W$258,MATCH(INDEX($J104:$FE104,1,$FJ104),Capacity!$V$3:$V$258,0),2)+IC$9,255),Capacity!$S$3:$S$258,0),2)))</f>
        <v/>
      </c>
      <c r="ID105" t="str">
        <f>IF(ID104="","",IF($FI104="Y",0,INDEX(Capacity!$S$3:$T$258,MATCH(MOD(INDEX(Capacity!$V$3:$W$258,MATCH(INDEX($J104:$FE104,1,$FJ104),Capacity!$V$3:$V$258,0),2)+ID$9,255),Capacity!$S$3:$S$258,0),2)))</f>
        <v/>
      </c>
      <c r="IE105" t="str">
        <f>IF(IE104="","",IF($FI104="Y",0,INDEX(Capacity!$S$3:$T$258,MATCH(MOD(INDEX(Capacity!$V$3:$W$258,MATCH(INDEX($J104:$FE104,1,$FJ104),Capacity!$V$3:$V$258,0),2)+IE$9,255),Capacity!$S$3:$S$258,0),2)))</f>
        <v/>
      </c>
      <c r="IF105" t="str">
        <f>IF(IF104="","",IF($FI104="Y",0,INDEX(Capacity!$S$3:$T$258,MATCH(MOD(INDEX(Capacity!$V$3:$W$258,MATCH(INDEX($J104:$FE104,1,$FJ104),Capacity!$V$3:$V$258,0),2)+IF$9,255),Capacity!$S$3:$S$258,0),2)))</f>
        <v/>
      </c>
      <c r="IG105" t="str">
        <f>IF(IG104="","",IF($FI104="Y",0,INDEX(Capacity!$S$3:$T$258,MATCH(MOD(INDEX(Capacity!$V$3:$W$258,MATCH(INDEX($J104:$FE104,1,$FJ104),Capacity!$V$3:$V$258,0),2)+IG$9,255),Capacity!$S$3:$S$258,0),2)))</f>
        <v/>
      </c>
      <c r="IH105" t="str">
        <f>IF(IH104="","",IF($FI104="Y",0,INDEX(Capacity!$S$3:$T$258,MATCH(MOD(INDEX(Capacity!$V$3:$W$258,MATCH(INDEX($J104:$FE104,1,$FJ104),Capacity!$V$3:$V$258,0),2)+IH$9,255),Capacity!$S$3:$S$258,0),2)))</f>
        <v/>
      </c>
      <c r="II105" t="str">
        <f>IF(II104="","",IF($FI104="Y",0,INDEX(Capacity!$S$3:$T$258,MATCH(MOD(INDEX(Capacity!$V$3:$W$258,MATCH(INDEX($J104:$FE104,1,$FJ104),Capacity!$V$3:$V$258,0),2)+II$9,255),Capacity!$S$3:$S$258,0),2)))</f>
        <v/>
      </c>
      <c r="IJ105" t="str">
        <f>IF(IJ104="","",IF($FI104="Y",0,INDEX(Capacity!$S$3:$T$258,MATCH(MOD(INDEX(Capacity!$V$3:$W$258,MATCH(INDEX($J104:$FE104,1,$FJ104),Capacity!$V$3:$V$258,0),2)+IJ$9,255),Capacity!$S$3:$S$258,0),2)))</f>
        <v/>
      </c>
      <c r="IK105" t="str">
        <f>IF(IK104="","",IF($FI104="Y",0,INDEX(Capacity!$S$3:$T$258,MATCH(MOD(INDEX(Capacity!$V$3:$W$258,MATCH(INDEX($J104:$FE104,1,$FJ104),Capacity!$V$3:$V$258,0),2)+IK$9,255),Capacity!$S$3:$S$258,0),2)))</f>
        <v/>
      </c>
      <c r="IL105" t="str">
        <f>IF(IL104="","",IF($FI104="Y",0,INDEX(Capacity!$S$3:$T$258,MATCH(MOD(INDEX(Capacity!$V$3:$W$258,MATCH(INDEX($J104:$FE104,1,$FJ104),Capacity!$V$3:$V$258,0),2)+IL$9,255),Capacity!$S$3:$S$258,0),2)))</f>
        <v/>
      </c>
      <c r="IM105" t="str">
        <f>IF(IM104="","",IF($FI104="Y",0,INDEX(Capacity!$S$3:$T$258,MATCH(MOD(INDEX(Capacity!$V$3:$W$258,MATCH(INDEX($J104:$FE104,1,$FJ104),Capacity!$V$3:$V$258,0),2)+IM$9,255),Capacity!$S$3:$S$258,0),2)))</f>
        <v/>
      </c>
      <c r="IN105" t="str">
        <f>IF(IN104="","",IF($FI104="Y",0,INDEX(Capacity!$S$3:$T$258,MATCH(MOD(INDEX(Capacity!$V$3:$W$258,MATCH(INDEX($J104:$FE104,1,$FJ104),Capacity!$V$3:$V$258,0),2)+IN$9,255),Capacity!$S$3:$S$258,0),2)))</f>
        <v/>
      </c>
      <c r="IO105" t="str">
        <f>IF(IO104="","",IF($FI104="Y",0,INDEX(Capacity!$S$3:$T$258,MATCH(MOD(INDEX(Capacity!$V$3:$W$258,MATCH(INDEX($J104:$FE104,1,$FJ104),Capacity!$V$3:$V$258,0),2)+IO$9,255),Capacity!$S$3:$S$258,0),2)))</f>
        <v/>
      </c>
      <c r="IP105" t="str">
        <f>IF(IP104="","",IF($FI104="Y",0,INDEX(Capacity!$S$3:$T$258,MATCH(MOD(INDEX(Capacity!$V$3:$W$258,MATCH(INDEX($J104:$FE104,1,$FJ104),Capacity!$V$3:$V$258,0),2)+IP$9,255),Capacity!$S$3:$S$258,0),2)))</f>
        <v/>
      </c>
      <c r="IQ105" t="str">
        <f>IF(IQ104="","",IF($FI104="Y",0,INDEX(Capacity!$S$3:$T$258,MATCH(MOD(INDEX(Capacity!$V$3:$W$258,MATCH(INDEX($J104:$FE104,1,$FJ104),Capacity!$V$3:$V$258,0),2)+IQ$9,255),Capacity!$S$3:$S$258,0),2)))</f>
        <v/>
      </c>
      <c r="IR105" t="str">
        <f>IF(IR104="","",IF($FI104="Y",0,INDEX(Capacity!$S$3:$T$258,MATCH(MOD(INDEX(Capacity!$V$3:$W$258,MATCH(INDEX($J104:$FE104,1,$FJ104),Capacity!$V$3:$V$258,0),2)+IR$9,255),Capacity!$S$3:$S$258,0),2)))</f>
        <v/>
      </c>
      <c r="IS105" t="str">
        <f>IF(IS104="","",IF($FI104="Y",0,INDEX(Capacity!$S$3:$T$258,MATCH(MOD(INDEX(Capacity!$V$3:$W$258,MATCH(INDEX($J104:$FE104,1,$FJ104),Capacity!$V$3:$V$258,0),2)+IS$9,255),Capacity!$S$3:$S$258,0),2)))</f>
        <v/>
      </c>
      <c r="IT105" t="str">
        <f>IF(IT104="","",IF($FI104="Y",0,INDEX(Capacity!$S$3:$T$258,MATCH(MOD(INDEX(Capacity!$V$3:$W$258,MATCH(INDEX($J104:$FE104,1,$FJ104),Capacity!$V$3:$V$258,0),2)+IT$9,255),Capacity!$S$3:$S$258,0),2)))</f>
        <v/>
      </c>
      <c r="IU105" t="str">
        <f>IF(IU104="","",IF($FI104="Y",0,INDEX(Capacity!$S$3:$T$258,MATCH(MOD(INDEX(Capacity!$V$3:$W$258,MATCH(INDEX($J104:$FE104,1,$FJ104),Capacity!$V$3:$V$258,0),2)+IU$9,255),Capacity!$S$3:$S$258,0),2)))</f>
        <v/>
      </c>
      <c r="IV105" t="str">
        <f>IF(IV104="","",IF($FI104="Y",0,INDEX(Capacity!$S$3:$T$258,MATCH(MOD(INDEX(Capacity!$V$3:$W$258,MATCH(INDEX($J104:$FE104,1,$FJ104),Capacity!$V$3:$V$258,0),2)+IV$9,255),Capacity!$S$3:$S$258,0),2)))</f>
        <v/>
      </c>
      <c r="IW105" t="str">
        <f>IF(IW104="","",IF($FI104="Y",0,INDEX(Capacity!$S$3:$T$258,MATCH(MOD(INDEX(Capacity!$V$3:$W$258,MATCH(INDEX($J104:$FE104,1,$FJ104),Capacity!$V$3:$V$258,0),2)+IW$9,255),Capacity!$S$3:$S$258,0),2)))</f>
        <v/>
      </c>
      <c r="IX105" t="str">
        <f>IF(IX104="","",IF($FI104="Y",0,INDEX(Capacity!$S$3:$T$258,MATCH(MOD(INDEX(Capacity!$V$3:$W$258,MATCH(INDEX($J104:$FE104,1,$FJ104),Capacity!$V$3:$V$258,0),2)+IX$9,255),Capacity!$S$3:$S$258,0),2)))</f>
        <v/>
      </c>
      <c r="IY105" t="str">
        <f>IF(IY104="","",IF($FI104="Y",0,INDEX(Capacity!$S$3:$T$258,MATCH(MOD(INDEX(Capacity!$V$3:$W$258,MATCH(INDEX($J104:$FE104,1,$FJ104),Capacity!$V$3:$V$258,0),2)+IY$9,255),Capacity!$S$3:$S$258,0),2)))</f>
        <v/>
      </c>
      <c r="IZ105" t="str">
        <f>IF(IZ104="","",IF($FI104="Y",0,INDEX(Capacity!$S$3:$T$258,MATCH(MOD(INDEX(Capacity!$V$3:$W$258,MATCH(INDEX($J104:$FE104,1,$FJ104),Capacity!$V$3:$V$258,0),2)+IZ$9,255),Capacity!$S$3:$S$258,0),2)))</f>
        <v/>
      </c>
      <c r="JA105" t="str">
        <f>IF(JA104="","",IF($FI104="Y",0,INDEX(Capacity!$S$3:$T$258,MATCH(MOD(INDEX(Capacity!$V$3:$W$258,MATCH(INDEX($J104:$FE104,1,$FJ104),Capacity!$V$3:$V$258,0),2)+JA$9,255),Capacity!$S$3:$S$258,0),2)))</f>
        <v/>
      </c>
      <c r="JB105" t="str">
        <f>IF(JB104="","",IF($FI104="Y",0,INDEX(Capacity!$S$3:$T$258,MATCH(MOD(INDEX(Capacity!$V$3:$W$258,MATCH(INDEX($J104:$FE104,1,$FJ104),Capacity!$V$3:$V$258,0),2)+JB$9,255),Capacity!$S$3:$S$258,0),2)))</f>
        <v/>
      </c>
      <c r="JC105" t="str">
        <f>IF(JC104="","",IF($FI104="Y",0,INDEX(Capacity!$S$3:$T$258,MATCH(MOD(INDEX(Capacity!$V$3:$W$258,MATCH(INDEX($J104:$FE104,1,$FJ104),Capacity!$V$3:$V$258,0),2)+JC$9,255),Capacity!$S$3:$S$258,0),2)))</f>
        <v/>
      </c>
      <c r="JD105" t="str">
        <f>IF(JD104="","",IF($FI104="Y",0,INDEX(Capacity!$S$3:$T$258,MATCH(MOD(INDEX(Capacity!$V$3:$W$258,MATCH(INDEX($J104:$FE104,1,$FJ104),Capacity!$V$3:$V$258,0),2)+JD$9,255),Capacity!$S$3:$S$258,0),2)))</f>
        <v/>
      </c>
      <c r="JE105" t="str">
        <f>IF(JE104="","",IF($FI104="Y",0,INDEX(Capacity!$S$3:$T$258,MATCH(MOD(INDEX(Capacity!$V$3:$W$258,MATCH(INDEX($J104:$FE104,1,$FJ104),Capacity!$V$3:$V$258,0),2)+JE$9,255),Capacity!$S$3:$S$258,0),2)))</f>
        <v/>
      </c>
      <c r="JF105" t="str">
        <f>IF(JF104="","",IF($FI104="Y",0,INDEX(Capacity!$S$3:$T$258,MATCH(MOD(INDEX(Capacity!$V$3:$W$258,MATCH(INDEX($J104:$FE104,1,$FJ104),Capacity!$V$3:$V$258,0),2)+JF$9,255),Capacity!$S$3:$S$258,0),2)))</f>
        <v/>
      </c>
      <c r="JG105" t="str">
        <f>IF(JG104="","",IF($FI104="Y",0,INDEX(Capacity!$S$3:$T$258,MATCH(MOD(INDEX(Capacity!$V$3:$W$258,MATCH(INDEX($J104:$FE104,1,$FJ104),Capacity!$V$3:$V$258,0),2)+JG$9,255),Capacity!$S$3:$S$258,0),2)))</f>
        <v/>
      </c>
      <c r="JH105" t="str">
        <f>IF(JH104="","",IF($FI104="Y",0,INDEX(Capacity!$S$3:$T$258,MATCH(MOD(INDEX(Capacity!$V$3:$W$258,MATCH(INDEX($J104:$FE104,1,$FJ104),Capacity!$V$3:$V$258,0),2)+JH$9,255),Capacity!$S$3:$S$258,0),2)))</f>
        <v/>
      </c>
      <c r="JI105" t="str">
        <f>IF(JI104="","",IF($FI104="Y",0,INDEX(Capacity!$S$3:$T$258,MATCH(MOD(INDEX(Capacity!$V$3:$W$258,MATCH(INDEX($J104:$FE104,1,$FJ104),Capacity!$V$3:$V$258,0),2)+JI$9,255),Capacity!$S$3:$S$258,0),2)))</f>
        <v/>
      </c>
      <c r="JJ105" t="str">
        <f>IF(JJ104="","",IF($FI104="Y",0,INDEX(Capacity!$S$3:$T$258,MATCH(MOD(INDEX(Capacity!$V$3:$W$258,MATCH(INDEX($J104:$FE104,1,$FJ104),Capacity!$V$3:$V$258,0),2)+JJ$9,255),Capacity!$S$3:$S$258,0),2)))</f>
        <v/>
      </c>
      <c r="JK105" t="str">
        <f>IF(JK104="","",IF($FI104="Y",0,INDEX(Capacity!$S$3:$T$258,MATCH(MOD(INDEX(Capacity!$V$3:$W$258,MATCH(INDEX($J104:$FE104,1,$FJ104),Capacity!$V$3:$V$258,0),2)+JK$9,255),Capacity!$S$3:$S$258,0),2)))</f>
        <v/>
      </c>
      <c r="JL105" t="str">
        <f>IF(JL104="","",IF($FI104="Y",0,INDEX(Capacity!$S$3:$T$258,MATCH(MOD(INDEX(Capacity!$V$3:$W$258,MATCH(INDEX($J104:$FE104,1,$FJ104),Capacity!$V$3:$V$258,0),2)+JL$9,255),Capacity!$S$3:$S$258,0),2)))</f>
        <v/>
      </c>
      <c r="JM105" t="str">
        <f>IF(JM104="","",IF($FI104="Y",0,INDEX(Capacity!$S$3:$T$258,MATCH(MOD(INDEX(Capacity!$V$3:$W$258,MATCH(INDEX($J104:$FE104,1,$FJ104),Capacity!$V$3:$V$258,0),2)+JM$9,255),Capacity!$S$3:$S$258,0),2)))</f>
        <v/>
      </c>
      <c r="JN105" t="str">
        <f>IF(JN104="","",IF($FI104="Y",0,INDEX(Capacity!$S$3:$T$258,MATCH(MOD(INDEX(Capacity!$V$3:$W$258,MATCH(INDEX($J104:$FE104,1,$FJ104),Capacity!$V$3:$V$258,0),2)+JN$9,255),Capacity!$S$3:$S$258,0),2)))</f>
        <v/>
      </c>
      <c r="JO105" t="str">
        <f>IF(JO104="","",IF($FI104="Y",0,INDEX(Capacity!$S$3:$T$258,MATCH(MOD(INDEX(Capacity!$V$3:$W$258,MATCH(INDEX($J104:$FE104,1,$FJ104),Capacity!$V$3:$V$258,0),2)+JO$9,255),Capacity!$S$3:$S$258,0),2)))</f>
        <v/>
      </c>
      <c r="JP105" t="str">
        <f>IF(JP104="","",IF($FI104="Y",0,INDEX(Capacity!$S$3:$T$258,MATCH(MOD(INDEX(Capacity!$V$3:$W$258,MATCH(INDEX($J104:$FE104,1,$FJ104),Capacity!$V$3:$V$258,0),2)+JP$9,255),Capacity!$S$3:$S$258,0),2)))</f>
        <v/>
      </c>
      <c r="JQ105" t="str">
        <f>IF(JQ104="","",IF($FI104="Y",0,INDEX(Capacity!$S$3:$T$258,MATCH(MOD(INDEX(Capacity!$V$3:$W$258,MATCH(INDEX($J104:$FE104,1,$FJ104),Capacity!$V$3:$V$258,0),2)+JQ$9,255),Capacity!$S$3:$S$258,0),2)))</f>
        <v/>
      </c>
      <c r="JR105" t="str">
        <f>IF(JR104="","",IF($FI104="Y",0,INDEX(Capacity!$S$3:$T$258,MATCH(MOD(INDEX(Capacity!$V$3:$W$258,MATCH(INDEX($J104:$FE104,1,$FJ104),Capacity!$V$3:$V$258,0),2)+JR$9,255),Capacity!$S$3:$S$258,0),2)))</f>
        <v/>
      </c>
      <c r="JS105" t="str">
        <f>IF(JS104="","",IF($FI104="Y",0,INDEX(Capacity!$S$3:$T$258,MATCH(MOD(INDEX(Capacity!$V$3:$W$258,MATCH(INDEX($J104:$FE104,1,$FJ104),Capacity!$V$3:$V$258,0),2)+JS$9,255),Capacity!$S$3:$S$258,0),2)))</f>
        <v/>
      </c>
      <c r="JT105" t="str">
        <f>IF(JT104="","",IF($FI104="Y",0,INDEX(Capacity!$S$3:$T$258,MATCH(MOD(INDEX(Capacity!$V$3:$W$258,MATCH(INDEX($J104:$FE104,1,$FJ104),Capacity!$V$3:$V$258,0),2)+JT$9,255),Capacity!$S$3:$S$258,0),2)))</f>
        <v/>
      </c>
      <c r="JU105" t="str">
        <f>IF(JU104="","",IF($FI104="Y",0,INDEX(Capacity!$S$3:$T$258,MATCH(MOD(INDEX(Capacity!$V$3:$W$258,MATCH(INDEX($J104:$FE104,1,$FJ104),Capacity!$V$3:$V$258,0),2)+JU$9,255),Capacity!$S$3:$S$258,0),2)))</f>
        <v/>
      </c>
      <c r="JV105" t="str">
        <f>IF(JV104="","",IF($FI104="Y",0,INDEX(Capacity!$S$3:$T$258,MATCH(MOD(INDEX(Capacity!$V$3:$W$258,MATCH(INDEX($J104:$FE104,1,$FJ104),Capacity!$V$3:$V$258,0),2)+JV$9,255),Capacity!$S$3:$S$258,0),2)))</f>
        <v/>
      </c>
      <c r="JW105" t="str">
        <f>IF(JW104="","",IF($FI104="Y",0,INDEX(Capacity!$S$3:$T$258,MATCH(MOD(INDEX(Capacity!$V$3:$W$258,MATCH(INDEX($J104:$FE104,1,$FJ104),Capacity!$V$3:$V$258,0),2)+JW$9,255),Capacity!$S$3:$S$258,0),2)))</f>
        <v/>
      </c>
      <c r="JX105" t="str">
        <f>IF(JX104="","",IF($FI104="Y",0,INDEX(Capacity!$S$3:$T$258,MATCH(MOD(INDEX(Capacity!$V$3:$W$258,MATCH(INDEX($J104:$FE104,1,$FJ104),Capacity!$V$3:$V$258,0),2)+JX$9,255),Capacity!$S$3:$S$258,0),2)))</f>
        <v/>
      </c>
      <c r="JY105" t="str">
        <f>IF(JY104="","",IF($FI104="Y",0,INDEX(Capacity!$S$3:$T$258,MATCH(MOD(INDEX(Capacity!$V$3:$W$258,MATCH(INDEX($J104:$FE104,1,$FJ104),Capacity!$V$3:$V$258,0),2)+JY$9,255),Capacity!$S$3:$S$258,0),2)))</f>
        <v/>
      </c>
      <c r="JZ105" t="str">
        <f>IF(JZ104="","",IF($FI104="Y",0,INDEX(Capacity!$S$3:$T$258,MATCH(MOD(INDEX(Capacity!$V$3:$W$258,MATCH(INDEX($J104:$FE104,1,$FJ104),Capacity!$V$3:$V$258,0),2)+JZ$9,255),Capacity!$S$3:$S$258,0),2)))</f>
        <v/>
      </c>
      <c r="KA105" t="str">
        <f>IF(KA104="","",IF($FI104="Y",0,INDEX(Capacity!$S$3:$T$258,MATCH(MOD(INDEX(Capacity!$V$3:$W$258,MATCH(INDEX($J104:$FE104,1,$FJ104),Capacity!$V$3:$V$258,0),2)+KA$9,255),Capacity!$S$3:$S$258,0),2)))</f>
        <v/>
      </c>
      <c r="KB105" t="str">
        <f>IF(KB104="","",IF($FI104="Y",0,INDEX(Capacity!$S$3:$T$258,MATCH(MOD(INDEX(Capacity!$V$3:$W$258,MATCH(INDEX($J104:$FE104,1,$FJ104),Capacity!$V$3:$V$258,0),2)+KB$9,255),Capacity!$S$3:$S$258,0),2)))</f>
        <v/>
      </c>
      <c r="KC105" t="str">
        <f>IF(KC104="","",IF($FI104="Y",0,INDEX(Capacity!$S$3:$T$258,MATCH(MOD(INDEX(Capacity!$V$3:$W$258,MATCH(INDEX($J104:$FE104,1,$FJ104),Capacity!$V$3:$V$258,0),2)+KC$9,255),Capacity!$S$3:$S$258,0),2)))</f>
        <v/>
      </c>
      <c r="KD105" t="str">
        <f>IF(KD104="","",IF($FI104="Y",0,INDEX(Capacity!$S$3:$T$258,MATCH(MOD(INDEX(Capacity!$V$3:$W$258,MATCH(INDEX($J104:$FE104,1,$FJ104),Capacity!$V$3:$V$258,0),2)+KD$9,255),Capacity!$S$3:$S$258,0),2)))</f>
        <v/>
      </c>
      <c r="KE105" t="str">
        <f>IF(KE104="","",IF($FI104="Y",0,INDEX(Capacity!$S$3:$T$258,MATCH(MOD(INDEX(Capacity!$V$3:$W$258,MATCH(INDEX($J104:$FE104,1,$FJ104),Capacity!$V$3:$V$258,0),2)+KE$9,255),Capacity!$S$3:$S$258,0),2)))</f>
        <v/>
      </c>
      <c r="KF105" t="str">
        <f>IF(KF104="","",IF($FI104="Y",0,INDEX(Capacity!$S$3:$T$258,MATCH(MOD(INDEX(Capacity!$V$3:$W$258,MATCH(INDEX($J104:$FE104,1,$FJ104),Capacity!$V$3:$V$258,0),2)+KF$9,255),Capacity!$S$3:$S$258,0),2)))</f>
        <v/>
      </c>
      <c r="KG105" t="str">
        <f>IF(KG104="","",IF($FI104="Y",0,INDEX(Capacity!$S$3:$T$258,MATCH(MOD(INDEX(Capacity!$V$3:$W$258,MATCH(INDEX($J104:$FE104,1,$FJ104),Capacity!$V$3:$V$258,0),2)+KG$9,255),Capacity!$S$3:$S$258,0),2)))</f>
        <v/>
      </c>
      <c r="KH105" t="str">
        <f>IF(KH104="","",IF($FI104="Y",0,INDEX(Capacity!$S$3:$T$258,MATCH(MOD(INDEX(Capacity!$V$3:$W$258,MATCH(INDEX($J104:$FE104,1,$FJ104),Capacity!$V$3:$V$258,0),2)+KH$9,255),Capacity!$S$3:$S$258,0),2)))</f>
        <v/>
      </c>
      <c r="KI105" t="str">
        <f>IF(KI104="","",IF($FI104="Y",0,INDEX(Capacity!$S$3:$T$258,MATCH(MOD(INDEX(Capacity!$V$3:$W$258,MATCH(INDEX($J104:$FE104,1,$FJ104),Capacity!$V$3:$V$258,0),2)+KI$9,255),Capacity!$S$3:$S$258,0),2)))</f>
        <v/>
      </c>
      <c r="KJ105" t="str">
        <f>IF(KJ104="","",IF($FI104="Y",0,INDEX(Capacity!$S$3:$T$258,MATCH(MOD(INDEX(Capacity!$V$3:$W$258,MATCH(INDEX($J104:$FE104,1,$FJ104),Capacity!$V$3:$V$258,0),2)+KJ$9,255),Capacity!$S$3:$S$258,0),2)))</f>
        <v/>
      </c>
      <c r="KK105" t="str">
        <f>IF(KK104="","",IF($FI104="Y",0,INDEX(Capacity!$S$3:$T$258,MATCH(MOD(INDEX(Capacity!$V$3:$W$258,MATCH(INDEX($J104:$FE104,1,$FJ104),Capacity!$V$3:$V$258,0),2)+KK$9,255),Capacity!$S$3:$S$258,0),2)))</f>
        <v/>
      </c>
      <c r="KL105" t="str">
        <f>IF(KL104="","",IF($FI104="Y",0,INDEX(Capacity!$S$3:$T$258,MATCH(MOD(INDEX(Capacity!$V$3:$W$258,MATCH(INDEX($J104:$FE104,1,$FJ104),Capacity!$V$3:$V$258,0),2)+KL$9,255),Capacity!$S$3:$S$258,0),2)))</f>
        <v/>
      </c>
      <c r="KM105" t="str">
        <f>IF(KM104="","",IF($FI104="Y",0,INDEX(Capacity!$S$3:$T$258,MATCH(MOD(INDEX(Capacity!$V$3:$W$258,MATCH(INDEX($J104:$FE104,1,$FJ104),Capacity!$V$3:$V$258,0),2)+KM$9,255),Capacity!$S$3:$S$258,0),2)))</f>
        <v/>
      </c>
      <c r="KN105" t="str">
        <f>IF(KN104="","",IF($FI104="Y",0,INDEX(Capacity!$S$3:$T$258,MATCH(MOD(INDEX(Capacity!$V$3:$W$258,MATCH(INDEX($J104:$FE104,1,$FJ104),Capacity!$V$3:$V$258,0),2)+KN$9,255),Capacity!$S$3:$S$258,0),2)))</f>
        <v/>
      </c>
      <c r="KO105" t="str">
        <f>IF(KO104="","",IF($FI104="Y",0,INDEX(Capacity!$S$3:$T$258,MATCH(MOD(INDEX(Capacity!$V$3:$W$258,MATCH(INDEX($J104:$FE104,1,$FJ104),Capacity!$V$3:$V$258,0),2)+KO$9,255),Capacity!$S$3:$S$258,0),2)))</f>
        <v/>
      </c>
      <c r="KP105" t="str">
        <f>IF(KP104="","",IF($FI104="Y",0,INDEX(Capacity!$S$3:$T$258,MATCH(MOD(INDEX(Capacity!$V$3:$W$258,MATCH(INDEX($J104:$FE104,1,$FJ104),Capacity!$V$3:$V$258,0),2)+KP$9,255),Capacity!$S$3:$S$258,0),2)))</f>
        <v/>
      </c>
      <c r="KQ105" t="str">
        <f>IF(KQ104="","",IF($FI104="Y",0,INDEX(Capacity!$S$3:$T$258,MATCH(MOD(INDEX(Capacity!$V$3:$W$258,MATCH(INDEX($J104:$FE104,1,$FJ104),Capacity!$V$3:$V$258,0),2)+KQ$9,255),Capacity!$S$3:$S$258,0),2)))</f>
        <v/>
      </c>
      <c r="KR105" t="str">
        <f>IF(KR104="","",IF($FI104="Y",0,INDEX(Capacity!$S$3:$T$258,MATCH(MOD(INDEX(Capacity!$V$3:$W$258,MATCH(INDEX($J104:$FE104,1,$FJ104),Capacity!$V$3:$V$258,0),2)+KR$9,255),Capacity!$S$3:$S$258,0),2)))</f>
        <v/>
      </c>
      <c r="KS105" t="str">
        <f>IF(KS104="","",IF($FI104="Y",0,INDEX(Capacity!$S$3:$T$258,MATCH(MOD(INDEX(Capacity!$V$3:$W$258,MATCH(INDEX($J104:$FE104,1,$FJ104),Capacity!$V$3:$V$258,0),2)+KS$9,255),Capacity!$S$3:$S$258,0),2)))</f>
        <v/>
      </c>
      <c r="KT105" t="str">
        <f>IF(KT104="","",IF($FI104="Y",0,INDEX(Capacity!$S$3:$T$258,MATCH(MOD(INDEX(Capacity!$V$3:$W$258,MATCH(INDEX($J104:$FE104,1,$FJ104),Capacity!$V$3:$V$258,0),2)+KT$9,255),Capacity!$S$3:$S$258,0),2)))</f>
        <v/>
      </c>
      <c r="KU105" t="str">
        <f>IF(KU104="","",IF($FI104="Y",0,INDEX(Capacity!$S$3:$T$258,MATCH(MOD(INDEX(Capacity!$V$3:$W$258,MATCH(INDEX($J104:$FE104,1,$FJ104),Capacity!$V$3:$V$258,0),2)+KU$9,255),Capacity!$S$3:$S$258,0),2)))</f>
        <v/>
      </c>
      <c r="KV105" t="str">
        <f>IF(KV104="","",IF($FI104="Y",0,INDEX(Capacity!$S$3:$T$258,MATCH(MOD(INDEX(Capacity!$V$3:$W$258,MATCH(INDEX($J104:$FE104,1,$FJ104),Capacity!$V$3:$V$258,0),2)+KV$9,255),Capacity!$S$3:$S$258,0),2)))</f>
        <v/>
      </c>
      <c r="KW105" t="str">
        <f>IF(KW104="","",IF($FI104="Y",0,INDEX(Capacity!$S$3:$T$258,MATCH(MOD(INDEX(Capacity!$V$3:$W$258,MATCH(INDEX($J104:$FE104,1,$FJ104),Capacity!$V$3:$V$258,0),2)+KW$9,255),Capacity!$S$3:$S$258,0),2)))</f>
        <v/>
      </c>
      <c r="KX105" t="str">
        <f>IF(KX104="","",IF($FI104="Y",0,INDEX(Capacity!$S$3:$T$258,MATCH(MOD(INDEX(Capacity!$V$3:$W$258,MATCH(INDEX($J104:$FE104,1,$FJ104),Capacity!$V$3:$V$258,0),2)+KX$9,255),Capacity!$S$3:$S$258,0),2)))</f>
        <v/>
      </c>
      <c r="KY105" t="str">
        <f>IF(KY104="","",IF($FI104="Y",0,INDEX(Capacity!$S$3:$T$258,MATCH(MOD(INDEX(Capacity!$V$3:$W$258,MATCH(INDEX($J104:$FE104,1,$FJ104),Capacity!$V$3:$V$258,0),2)+KY$9,255),Capacity!$S$3:$S$258,0),2)))</f>
        <v/>
      </c>
      <c r="KZ105" t="str">
        <f>IF(KZ104="","",IF($FI104="Y",0,INDEX(Capacity!$S$3:$T$258,MATCH(MOD(INDEX(Capacity!$V$3:$W$258,MATCH(INDEX($J104:$FE104,1,$FJ104),Capacity!$V$3:$V$258,0),2)+KZ$9,255),Capacity!$S$3:$S$258,0),2)))</f>
        <v/>
      </c>
      <c r="LA105" t="str">
        <f>IF(LA104="","",IF($FI104="Y",0,INDEX(Capacity!$S$3:$T$258,MATCH(MOD(INDEX(Capacity!$V$3:$W$258,MATCH(INDEX($J104:$FE104,1,$FJ104),Capacity!$V$3:$V$258,0),2)+LA$9,255),Capacity!$S$3:$S$258,0),2)))</f>
        <v/>
      </c>
      <c r="LB105" t="str">
        <f>IF(LB104="","",IF($FI104="Y",0,INDEX(Capacity!$S$3:$T$258,MATCH(MOD(INDEX(Capacity!$V$3:$W$258,MATCH(INDEX($J104:$FE104,1,$FJ104),Capacity!$V$3:$V$258,0),2)+LB$9,255),Capacity!$S$3:$S$258,0),2)))</f>
        <v/>
      </c>
      <c r="LC105" t="str">
        <f>IF(LC104="","",IF($FI104="Y",0,INDEX(Capacity!$S$3:$T$258,MATCH(MOD(INDEX(Capacity!$V$3:$W$258,MATCH(INDEX($J104:$FE104,1,$FJ104),Capacity!$V$3:$V$258,0),2)+LC$9,255),Capacity!$S$3:$S$258,0),2)))</f>
        <v/>
      </c>
      <c r="LD105" t="str">
        <f>IF(LD104="","",IF($FI104="Y",0,INDEX(Capacity!$S$3:$T$258,MATCH(MOD(INDEX(Capacity!$V$3:$W$258,MATCH(INDEX($J104:$FE104,1,$FJ104),Capacity!$V$3:$V$258,0),2)+LD$9,255),Capacity!$S$3:$S$258,0),2)))</f>
        <v/>
      </c>
      <c r="LE105" t="str">
        <f>IF(LE104="","",IF($FI104="Y",0,INDEX(Capacity!$S$3:$T$258,MATCH(MOD(INDEX(Capacity!$V$3:$W$258,MATCH(INDEX($J104:$FE104,1,$FJ104),Capacity!$V$3:$V$258,0),2)+LE$9,255),Capacity!$S$3:$S$258,0),2)))</f>
        <v/>
      </c>
      <c r="LF105" t="str">
        <f>IF(LF104="","",IF($FI104="Y",0,INDEX(Capacity!$S$3:$T$258,MATCH(MOD(INDEX(Capacity!$V$3:$W$258,MATCH(INDEX($J104:$FE104,1,$FJ104),Capacity!$V$3:$V$258,0),2)+LF$9,255),Capacity!$S$3:$S$258,0),2)))</f>
        <v/>
      </c>
      <c r="LG105" t="str">
        <f>IF(LG104="","",IF($FI104="Y",0,INDEX(Capacity!$S$3:$T$258,MATCH(MOD(INDEX(Capacity!$V$3:$W$258,MATCH(INDEX($J104:$FE104,1,$FJ104),Capacity!$V$3:$V$258,0),2)+LG$9,255),Capacity!$S$3:$S$258,0),2)))</f>
        <v/>
      </c>
      <c r="LH105" t="str">
        <f>IF(LH104="","",IF($FI104="Y",0,INDEX(Capacity!$S$3:$T$258,MATCH(MOD(INDEX(Capacity!$V$3:$W$258,MATCH(INDEX($J104:$FE104,1,$FJ104),Capacity!$V$3:$V$258,0),2)+LH$9,255),Capacity!$S$3:$S$258,0),2)))</f>
        <v/>
      </c>
    </row>
    <row r="106" spans="9:320" x14ac:dyDescent="0.25">
      <c r="I106" s="7">
        <f t="shared" si="79"/>
        <v>97</v>
      </c>
      <c r="J106" t="str">
        <f t="shared" si="97"/>
        <v/>
      </c>
      <c r="K106" t="str">
        <f t="shared" si="97"/>
        <v/>
      </c>
      <c r="L106" t="str">
        <f t="shared" si="97"/>
        <v/>
      </c>
      <c r="M106" t="str">
        <f t="shared" si="97"/>
        <v/>
      </c>
      <c r="N106" t="str">
        <f t="shared" si="97"/>
        <v/>
      </c>
      <c r="O106" t="str">
        <f t="shared" si="97"/>
        <v/>
      </c>
      <c r="P106" t="str">
        <f t="shared" si="97"/>
        <v/>
      </c>
      <c r="Q106" t="str">
        <f t="shared" si="97"/>
        <v/>
      </c>
      <c r="R106" t="str">
        <f t="shared" si="97"/>
        <v/>
      </c>
      <c r="S106" t="str">
        <f t="shared" si="97"/>
        <v/>
      </c>
      <c r="T106" t="str">
        <f t="shared" si="97"/>
        <v/>
      </c>
      <c r="U106" t="str">
        <f t="shared" si="97"/>
        <v/>
      </c>
      <c r="V106" t="str">
        <f t="shared" si="97"/>
        <v/>
      </c>
      <c r="W106" t="str">
        <f t="shared" si="97"/>
        <v/>
      </c>
      <c r="X106" t="str">
        <f t="shared" si="97"/>
        <v/>
      </c>
      <c r="Y106" t="str">
        <f t="shared" si="97"/>
        <v/>
      </c>
      <c r="Z106" t="str">
        <f t="shared" si="96"/>
        <v/>
      </c>
      <c r="AA106" t="str">
        <f t="shared" si="96"/>
        <v/>
      </c>
      <c r="AB106" t="str">
        <f t="shared" si="96"/>
        <v/>
      </c>
      <c r="AC106" t="str">
        <f t="shared" si="96"/>
        <v/>
      </c>
      <c r="AD106" t="str">
        <f t="shared" si="96"/>
        <v/>
      </c>
      <c r="AE106" t="str">
        <f t="shared" si="96"/>
        <v/>
      </c>
      <c r="AF106" t="str">
        <f t="shared" si="96"/>
        <v/>
      </c>
      <c r="AG106" t="str">
        <f t="shared" si="96"/>
        <v/>
      </c>
      <c r="AH106" t="str">
        <f t="shared" si="96"/>
        <v/>
      </c>
      <c r="AI106" t="str">
        <f t="shared" si="96"/>
        <v/>
      </c>
      <c r="AJ106" t="str">
        <f t="shared" si="96"/>
        <v/>
      </c>
      <c r="AK106" t="str">
        <f t="shared" si="96"/>
        <v/>
      </c>
      <c r="AL106" t="str">
        <f t="shared" si="96"/>
        <v/>
      </c>
      <c r="AM106" t="str">
        <f t="shared" si="96"/>
        <v/>
      </c>
      <c r="AN106" t="str">
        <f t="shared" si="96"/>
        <v/>
      </c>
      <c r="AO106" t="str">
        <f t="shared" si="96"/>
        <v/>
      </c>
      <c r="AP106" t="str">
        <f t="shared" si="100"/>
        <v/>
      </c>
      <c r="AQ106" t="str">
        <f t="shared" si="100"/>
        <v/>
      </c>
      <c r="AR106" t="str">
        <f t="shared" si="100"/>
        <v/>
      </c>
      <c r="AS106" t="str">
        <f t="shared" si="100"/>
        <v/>
      </c>
      <c r="AT106" t="str">
        <f t="shared" si="100"/>
        <v/>
      </c>
      <c r="AU106" t="str">
        <f t="shared" si="100"/>
        <v/>
      </c>
      <c r="AV106" t="str">
        <f t="shared" si="100"/>
        <v/>
      </c>
      <c r="AW106" t="str">
        <f t="shared" si="100"/>
        <v/>
      </c>
      <c r="AX106" t="str">
        <f t="shared" si="100"/>
        <v/>
      </c>
      <c r="AY106" t="str">
        <f t="shared" si="100"/>
        <v/>
      </c>
      <c r="AZ106" t="str">
        <f t="shared" si="100"/>
        <v/>
      </c>
      <c r="BA106" t="str">
        <f t="shared" si="100"/>
        <v/>
      </c>
      <c r="BB106" t="str">
        <f t="shared" si="100"/>
        <v/>
      </c>
      <c r="BC106" t="str">
        <f t="shared" si="100"/>
        <v/>
      </c>
      <c r="BD106" t="str">
        <f t="shared" si="100"/>
        <v/>
      </c>
      <c r="BE106" t="str">
        <f t="shared" si="99"/>
        <v/>
      </c>
      <c r="BF106" t="str">
        <f t="shared" si="92"/>
        <v/>
      </c>
      <c r="BG106" t="str">
        <f t="shared" si="92"/>
        <v/>
      </c>
      <c r="BH106" t="str">
        <f t="shared" si="92"/>
        <v/>
      </c>
      <c r="BI106" t="str">
        <f t="shared" si="92"/>
        <v/>
      </c>
      <c r="BJ106" t="str">
        <f t="shared" si="92"/>
        <v/>
      </c>
      <c r="BK106" t="str">
        <f t="shared" si="92"/>
        <v/>
      </c>
      <c r="BL106" t="str">
        <f t="shared" si="92"/>
        <v/>
      </c>
      <c r="BM106" t="str">
        <f t="shared" si="92"/>
        <v/>
      </c>
      <c r="BN106" t="str">
        <f t="shared" si="92"/>
        <v/>
      </c>
      <c r="BO106" t="str">
        <f t="shared" si="92"/>
        <v/>
      </c>
      <c r="BP106" t="str">
        <f t="shared" si="92"/>
        <v/>
      </c>
      <c r="BQ106" t="str">
        <f t="shared" si="92"/>
        <v/>
      </c>
      <c r="BR106" t="str">
        <f t="shared" si="92"/>
        <v/>
      </c>
      <c r="BS106" t="str">
        <f t="shared" si="92"/>
        <v/>
      </c>
      <c r="BT106" t="str">
        <f t="shared" si="92"/>
        <v/>
      </c>
      <c r="BU106" t="str">
        <f t="shared" si="92"/>
        <v/>
      </c>
      <c r="BV106" t="str">
        <f t="shared" si="102"/>
        <v/>
      </c>
      <c r="BW106" t="str">
        <f t="shared" si="102"/>
        <v/>
      </c>
      <c r="BX106" t="str">
        <f t="shared" si="102"/>
        <v/>
      </c>
      <c r="BY106" t="str">
        <f t="shared" si="102"/>
        <v/>
      </c>
      <c r="BZ106" t="str">
        <f t="shared" si="102"/>
        <v/>
      </c>
      <c r="CA106" t="str">
        <f t="shared" si="102"/>
        <v/>
      </c>
      <c r="CB106" t="str">
        <f t="shared" si="102"/>
        <v/>
      </c>
      <c r="CC106" t="str">
        <f t="shared" si="102"/>
        <v/>
      </c>
      <c r="CD106" t="str">
        <f t="shared" si="102"/>
        <v/>
      </c>
      <c r="CE106" t="str">
        <f t="shared" si="102"/>
        <v/>
      </c>
      <c r="CF106" t="str">
        <f t="shared" si="102"/>
        <v/>
      </c>
      <c r="CG106" t="str">
        <f t="shared" si="102"/>
        <v/>
      </c>
      <c r="CH106" t="str">
        <f t="shared" si="102"/>
        <v/>
      </c>
      <c r="CI106" t="str">
        <f t="shared" si="102"/>
        <v/>
      </c>
      <c r="CJ106" t="str">
        <f t="shared" si="102"/>
        <v/>
      </c>
      <c r="CK106" t="str">
        <f t="shared" si="102"/>
        <v/>
      </c>
      <c r="CL106" t="str">
        <f t="shared" si="94"/>
        <v/>
      </c>
      <c r="CM106" t="str">
        <f t="shared" si="94"/>
        <v/>
      </c>
      <c r="CN106" t="str">
        <f t="shared" si="94"/>
        <v/>
      </c>
      <c r="CO106" t="str">
        <f t="shared" si="94"/>
        <v/>
      </c>
      <c r="CP106" t="str">
        <f t="shared" si="94"/>
        <v/>
      </c>
      <c r="CQ106" t="str">
        <f t="shared" si="94"/>
        <v/>
      </c>
      <c r="CR106" t="str">
        <f t="shared" si="94"/>
        <v/>
      </c>
      <c r="CS106" t="str">
        <f t="shared" si="94"/>
        <v/>
      </c>
      <c r="CT106" t="str">
        <f t="shared" si="94"/>
        <v/>
      </c>
      <c r="CU106" t="str">
        <f t="shared" si="94"/>
        <v/>
      </c>
      <c r="CV106" t="str">
        <f t="shared" si="94"/>
        <v/>
      </c>
      <c r="CW106" t="str">
        <f t="shared" si="94"/>
        <v/>
      </c>
      <c r="CX106" t="str">
        <f t="shared" si="94"/>
        <v/>
      </c>
      <c r="CY106" t="str">
        <f t="shared" si="94"/>
        <v/>
      </c>
      <c r="CZ106" t="str">
        <f t="shared" si="94"/>
        <v/>
      </c>
      <c r="DA106" t="str">
        <f t="shared" si="93"/>
        <v/>
      </c>
      <c r="DB106">
        <f t="shared" si="93"/>
        <v>0</v>
      </c>
      <c r="DC106">
        <f t="shared" si="93"/>
        <v>49</v>
      </c>
      <c r="DD106">
        <f t="shared" si="93"/>
        <v>67</v>
      </c>
      <c r="DE106">
        <f t="shared" si="93"/>
        <v>165</v>
      </c>
      <c r="DF106">
        <f t="shared" si="93"/>
        <v>131</v>
      </c>
      <c r="DG106">
        <f t="shared" si="93"/>
        <v>225</v>
      </c>
      <c r="DH106">
        <f t="shared" si="93"/>
        <v>7</v>
      </c>
      <c r="DI106">
        <f t="shared" si="93"/>
        <v>109</v>
      </c>
      <c r="DJ106">
        <f t="shared" si="93"/>
        <v>131</v>
      </c>
      <c r="DK106">
        <f t="shared" si="93"/>
        <v>15</v>
      </c>
      <c r="DL106">
        <f t="shared" si="93"/>
        <v>79</v>
      </c>
      <c r="DM106">
        <f t="shared" si="93"/>
        <v>0</v>
      </c>
      <c r="DN106">
        <f t="shared" si="93"/>
        <v>0</v>
      </c>
      <c r="DO106">
        <f t="shared" si="93"/>
        <v>0</v>
      </c>
      <c r="DP106">
        <f t="shared" si="93"/>
        <v>0</v>
      </c>
      <c r="DQ106">
        <f t="shared" si="98"/>
        <v>0</v>
      </c>
      <c r="DR106">
        <f t="shared" si="95"/>
        <v>0</v>
      </c>
      <c r="DS106">
        <f t="shared" si="95"/>
        <v>0</v>
      </c>
      <c r="DT106">
        <f t="shared" si="95"/>
        <v>0</v>
      </c>
      <c r="DU106">
        <f t="shared" si="95"/>
        <v>0</v>
      </c>
      <c r="DV106">
        <f t="shared" si="95"/>
        <v>0</v>
      </c>
      <c r="DW106">
        <f t="shared" si="95"/>
        <v>0</v>
      </c>
      <c r="DX106">
        <f t="shared" si="95"/>
        <v>0</v>
      </c>
      <c r="DY106">
        <f t="shared" si="95"/>
        <v>0</v>
      </c>
      <c r="DZ106">
        <f t="shared" si="95"/>
        <v>0</v>
      </c>
      <c r="EA106">
        <f t="shared" si="95"/>
        <v>0</v>
      </c>
      <c r="EB106">
        <f t="shared" si="95"/>
        <v>0</v>
      </c>
      <c r="EC106">
        <f t="shared" si="95"/>
        <v>0</v>
      </c>
      <c r="ED106">
        <f t="shared" si="95"/>
        <v>0</v>
      </c>
      <c r="EE106">
        <f t="shared" si="95"/>
        <v>0</v>
      </c>
      <c r="EF106">
        <f t="shared" si="95"/>
        <v>0</v>
      </c>
      <c r="EG106">
        <f t="shared" si="95"/>
        <v>0</v>
      </c>
      <c r="EH106">
        <f t="shared" ref="EH106:EW118" si="103">IFERROR(IF(INDEX($FM$10:$LH$118,$I106,$FK106-EH$8+1)="",_xlfn.BITXOR(EH105,0),_xlfn.BITXOR(EH105,INDEX($FM$10:$LH$118,$I106,$FK106-EH$8+1))),"")</f>
        <v>0</v>
      </c>
      <c r="EI106">
        <f t="shared" si="103"/>
        <v>0</v>
      </c>
      <c r="EJ106">
        <f t="shared" si="103"/>
        <v>0</v>
      </c>
      <c r="EK106">
        <f t="shared" si="103"/>
        <v>0</v>
      </c>
      <c r="EL106">
        <f t="shared" si="103"/>
        <v>0</v>
      </c>
      <c r="EM106">
        <f t="shared" si="103"/>
        <v>0</v>
      </c>
      <c r="EN106">
        <f t="shared" si="103"/>
        <v>0</v>
      </c>
      <c r="EO106">
        <f t="shared" si="103"/>
        <v>0</v>
      </c>
      <c r="EP106">
        <f t="shared" si="103"/>
        <v>0</v>
      </c>
      <c r="EQ106">
        <f t="shared" si="103"/>
        <v>0</v>
      </c>
      <c r="ER106">
        <f t="shared" si="103"/>
        <v>0</v>
      </c>
      <c r="ES106">
        <f t="shared" si="103"/>
        <v>0</v>
      </c>
      <c r="ET106">
        <f t="shared" si="103"/>
        <v>0</v>
      </c>
      <c r="EU106">
        <f t="shared" si="103"/>
        <v>0</v>
      </c>
      <c r="EV106">
        <f t="shared" si="103"/>
        <v>0</v>
      </c>
      <c r="EW106">
        <f t="shared" si="101"/>
        <v>0</v>
      </c>
      <c r="EX106">
        <f t="shared" si="101"/>
        <v>0</v>
      </c>
      <c r="EY106">
        <f t="shared" si="101"/>
        <v>0</v>
      </c>
      <c r="EZ106">
        <f t="shared" si="101"/>
        <v>0</v>
      </c>
      <c r="FA106">
        <f t="shared" si="101"/>
        <v>0</v>
      </c>
      <c r="FB106">
        <f t="shared" si="101"/>
        <v>0</v>
      </c>
      <c r="FC106">
        <f t="shared" si="101"/>
        <v>0</v>
      </c>
      <c r="FD106">
        <f t="shared" si="101"/>
        <v>0</v>
      </c>
      <c r="FE106">
        <f t="shared" si="101"/>
        <v>0</v>
      </c>
      <c r="FG106" s="48" t="str">
        <f t="shared" si="80"/>
        <v/>
      </c>
      <c r="FI106" s="1" t="str">
        <f t="shared" si="77"/>
        <v/>
      </c>
      <c r="FJ106">
        <f t="shared" si="78"/>
        <v>98</v>
      </c>
      <c r="FK106">
        <f>FM8-FJ105+1</f>
        <v>-53</v>
      </c>
      <c r="FM106">
        <f>IF(FM105="","",IF($FI105="Y",0,INDEX(Capacity!$S$3:$T$258,MATCH(MOD(INDEX(Capacity!$V$3:$W$258,MATCH(INDEX($J105:$FE105,1,$FJ105),Capacity!$V$3:$V$258,0),2)+FM$9,255),Capacity!$S$3:$S$258,0),2)))</f>
        <v>163</v>
      </c>
      <c r="FN106">
        <f>IF(FN105="","",IF($FI105="Y",0,INDEX(Capacity!$S$3:$T$258,MATCH(MOD(INDEX(Capacity!$V$3:$W$258,MATCH(INDEX($J105:$FE105,1,$FJ105),Capacity!$V$3:$V$258,0),2)+FN$9,255),Capacity!$S$3:$S$258,0),2)))</f>
        <v>127</v>
      </c>
      <c r="FO106">
        <f>IF(FO105="","",IF($FI105="Y",0,INDEX(Capacity!$S$3:$T$258,MATCH(MOD(INDEX(Capacity!$V$3:$W$258,MATCH(INDEX($J105:$FE105,1,$FJ105),Capacity!$V$3:$V$258,0),2)+FO$9,255),Capacity!$S$3:$S$258,0),2)))</f>
        <v>183</v>
      </c>
      <c r="FP106">
        <f>IF(FP105="","",IF($FI105="Y",0,INDEX(Capacity!$S$3:$T$258,MATCH(MOD(INDEX(Capacity!$V$3:$W$258,MATCH(INDEX($J105:$FE105,1,$FJ105),Capacity!$V$3:$V$258,0),2)+FP$9,255),Capacity!$S$3:$S$258,0),2)))</f>
        <v>158</v>
      </c>
      <c r="FQ106">
        <f>IF(FQ105="","",IF($FI105="Y",0,INDEX(Capacity!$S$3:$T$258,MATCH(MOD(INDEX(Capacity!$V$3:$W$258,MATCH(INDEX($J105:$FE105,1,$FJ105),Capacity!$V$3:$V$258,0),2)+FQ$9,255),Capacity!$S$3:$S$258,0),2)))</f>
        <v>73</v>
      </c>
      <c r="FR106">
        <f>IF(FR105="","",IF($FI105="Y",0,INDEX(Capacity!$S$3:$T$258,MATCH(MOD(INDEX(Capacity!$V$3:$W$258,MATCH(INDEX($J105:$FE105,1,$FJ105),Capacity!$V$3:$V$258,0),2)+FR$9,255),Capacity!$S$3:$S$258,0),2)))</f>
        <v>162</v>
      </c>
      <c r="FS106">
        <f>IF(FS105="","",IF($FI105="Y",0,INDEX(Capacity!$S$3:$T$258,MATCH(MOD(INDEX(Capacity!$V$3:$W$258,MATCH(INDEX($J105:$FE105,1,$FJ105),Capacity!$V$3:$V$258,0),2)+FS$9,255),Capacity!$S$3:$S$258,0),2)))</f>
        <v>209</v>
      </c>
      <c r="FT106">
        <f>IF(FT105="","",IF($FI105="Y",0,INDEX(Capacity!$S$3:$T$258,MATCH(MOD(INDEX(Capacity!$V$3:$W$258,MATCH(INDEX($J105:$FE105,1,$FJ105),Capacity!$V$3:$V$258,0),2)+FT$9,255),Capacity!$S$3:$S$258,0),2)))</f>
        <v>114</v>
      </c>
      <c r="FU106">
        <f>IF(FU105="","",IF($FI105="Y",0,INDEX(Capacity!$S$3:$T$258,MATCH(MOD(INDEX(Capacity!$V$3:$W$258,MATCH(INDEX($J105:$FE105,1,$FJ105),Capacity!$V$3:$V$258,0),2)+FU$9,255),Capacity!$S$3:$S$258,0),2)))</f>
        <v>55</v>
      </c>
      <c r="FV106">
        <f>IF(FV105="","",IF($FI105="Y",0,INDEX(Capacity!$S$3:$T$258,MATCH(MOD(INDEX(Capacity!$V$3:$W$258,MATCH(INDEX($J105:$FE105,1,$FJ105),Capacity!$V$3:$V$258,0),2)+FV$9,255),Capacity!$S$3:$S$258,0),2)))</f>
        <v>197</v>
      </c>
      <c r="FW106">
        <f>IF(FW105="","",IF($FI105="Y",0,INDEX(Capacity!$S$3:$T$258,MATCH(MOD(INDEX(Capacity!$V$3:$W$258,MATCH(INDEX($J105:$FE105,1,$FJ105),Capacity!$V$3:$V$258,0),2)+FW$9,255),Capacity!$S$3:$S$258,0),2)))</f>
        <v>79</v>
      </c>
      <c r="FX106" t="str">
        <f>IF(FX105="","",IF($FI105="Y",0,INDEX(Capacity!$S$3:$T$258,MATCH(MOD(INDEX(Capacity!$V$3:$W$258,MATCH(INDEX($J105:$FE105,1,$FJ105),Capacity!$V$3:$V$258,0),2)+FX$9,255),Capacity!$S$3:$S$258,0),2)))</f>
        <v/>
      </c>
      <c r="FY106" t="str">
        <f>IF(FY105="","",IF($FI105="Y",0,INDEX(Capacity!$S$3:$T$258,MATCH(MOD(INDEX(Capacity!$V$3:$W$258,MATCH(INDEX($J105:$FE105,1,$FJ105),Capacity!$V$3:$V$258,0),2)+FY$9,255),Capacity!$S$3:$S$258,0),2)))</f>
        <v/>
      </c>
      <c r="FZ106" t="str">
        <f>IF(FZ105="","",IF($FI105="Y",0,INDEX(Capacity!$S$3:$T$258,MATCH(MOD(INDEX(Capacity!$V$3:$W$258,MATCH(INDEX($J105:$FE105,1,$FJ105),Capacity!$V$3:$V$258,0),2)+FZ$9,255),Capacity!$S$3:$S$258,0),2)))</f>
        <v/>
      </c>
      <c r="GA106" t="str">
        <f>IF(GA105="","",IF($FI105="Y",0,INDEX(Capacity!$S$3:$T$258,MATCH(MOD(INDEX(Capacity!$V$3:$W$258,MATCH(INDEX($J105:$FE105,1,$FJ105),Capacity!$V$3:$V$258,0),2)+GA$9,255),Capacity!$S$3:$S$258,0),2)))</f>
        <v/>
      </c>
      <c r="GB106" t="str">
        <f>IF(GB105="","",IF($FI105="Y",0,INDEX(Capacity!$S$3:$T$258,MATCH(MOD(INDEX(Capacity!$V$3:$W$258,MATCH(INDEX($J105:$FE105,1,$FJ105),Capacity!$V$3:$V$258,0),2)+GB$9,255),Capacity!$S$3:$S$258,0),2)))</f>
        <v/>
      </c>
      <c r="GC106" t="str">
        <f>IF(GC105="","",IF($FI105="Y",0,INDEX(Capacity!$S$3:$T$258,MATCH(MOD(INDEX(Capacity!$V$3:$W$258,MATCH(INDEX($J105:$FE105,1,$FJ105),Capacity!$V$3:$V$258,0),2)+GC$9,255),Capacity!$S$3:$S$258,0),2)))</f>
        <v/>
      </c>
      <c r="GD106" t="str">
        <f>IF(GD105="","",IF($FI105="Y",0,INDEX(Capacity!$S$3:$T$258,MATCH(MOD(INDEX(Capacity!$V$3:$W$258,MATCH(INDEX($J105:$FE105,1,$FJ105),Capacity!$V$3:$V$258,0),2)+GD$9,255),Capacity!$S$3:$S$258,0),2)))</f>
        <v/>
      </c>
      <c r="GE106" t="str">
        <f>IF(GE105="","",IF($FI105="Y",0,INDEX(Capacity!$S$3:$T$258,MATCH(MOD(INDEX(Capacity!$V$3:$W$258,MATCH(INDEX($J105:$FE105,1,$FJ105),Capacity!$V$3:$V$258,0),2)+GE$9,255),Capacity!$S$3:$S$258,0),2)))</f>
        <v/>
      </c>
      <c r="GF106" t="str">
        <f>IF(GF105="","",IF($FI105="Y",0,INDEX(Capacity!$S$3:$T$258,MATCH(MOD(INDEX(Capacity!$V$3:$W$258,MATCH(INDEX($J105:$FE105,1,$FJ105),Capacity!$V$3:$V$258,0),2)+GF$9,255),Capacity!$S$3:$S$258,0),2)))</f>
        <v/>
      </c>
      <c r="GG106" t="str">
        <f>IF(GG105="","",IF($FI105="Y",0,INDEX(Capacity!$S$3:$T$258,MATCH(MOD(INDEX(Capacity!$V$3:$W$258,MATCH(INDEX($J105:$FE105,1,$FJ105),Capacity!$V$3:$V$258,0),2)+GG$9,255),Capacity!$S$3:$S$258,0),2)))</f>
        <v/>
      </c>
      <c r="GH106" t="str">
        <f>IF(GH105="","",IF($FI105="Y",0,INDEX(Capacity!$S$3:$T$258,MATCH(MOD(INDEX(Capacity!$V$3:$W$258,MATCH(INDEX($J105:$FE105,1,$FJ105),Capacity!$V$3:$V$258,0),2)+GH$9,255),Capacity!$S$3:$S$258,0),2)))</f>
        <v/>
      </c>
      <c r="GI106" t="str">
        <f>IF(GI105="","",IF($FI105="Y",0,INDEX(Capacity!$S$3:$T$258,MATCH(MOD(INDEX(Capacity!$V$3:$W$258,MATCH(INDEX($J105:$FE105,1,$FJ105),Capacity!$V$3:$V$258,0),2)+GI$9,255),Capacity!$S$3:$S$258,0),2)))</f>
        <v/>
      </c>
      <c r="GJ106" t="str">
        <f>IF(GJ105="","",IF($FI105="Y",0,INDEX(Capacity!$S$3:$T$258,MATCH(MOD(INDEX(Capacity!$V$3:$W$258,MATCH(INDEX($J105:$FE105,1,$FJ105),Capacity!$V$3:$V$258,0),2)+GJ$9,255),Capacity!$S$3:$S$258,0),2)))</f>
        <v/>
      </c>
      <c r="GK106" t="str">
        <f>IF(GK105="","",IF($FI105="Y",0,INDEX(Capacity!$S$3:$T$258,MATCH(MOD(INDEX(Capacity!$V$3:$W$258,MATCH(INDEX($J105:$FE105,1,$FJ105),Capacity!$V$3:$V$258,0),2)+GK$9,255),Capacity!$S$3:$S$258,0),2)))</f>
        <v/>
      </c>
      <c r="GL106" t="str">
        <f>IF(GL105="","",IF($FI105="Y",0,INDEX(Capacity!$S$3:$T$258,MATCH(MOD(INDEX(Capacity!$V$3:$W$258,MATCH(INDEX($J105:$FE105,1,$FJ105),Capacity!$V$3:$V$258,0),2)+GL$9,255),Capacity!$S$3:$S$258,0),2)))</f>
        <v/>
      </c>
      <c r="GM106" t="str">
        <f>IF(GM105="","",IF($FI105="Y",0,INDEX(Capacity!$S$3:$T$258,MATCH(MOD(INDEX(Capacity!$V$3:$W$258,MATCH(INDEX($J105:$FE105,1,$FJ105),Capacity!$V$3:$V$258,0),2)+GM$9,255),Capacity!$S$3:$S$258,0),2)))</f>
        <v/>
      </c>
      <c r="GN106" t="str">
        <f>IF(GN105="","",IF($FI105="Y",0,INDEX(Capacity!$S$3:$T$258,MATCH(MOD(INDEX(Capacity!$V$3:$W$258,MATCH(INDEX($J105:$FE105,1,$FJ105),Capacity!$V$3:$V$258,0),2)+GN$9,255),Capacity!$S$3:$S$258,0),2)))</f>
        <v/>
      </c>
      <c r="GO106" t="str">
        <f>IF(GO105="","",IF($FI105="Y",0,INDEX(Capacity!$S$3:$T$258,MATCH(MOD(INDEX(Capacity!$V$3:$W$258,MATCH(INDEX($J105:$FE105,1,$FJ105),Capacity!$V$3:$V$258,0),2)+GO$9,255),Capacity!$S$3:$S$258,0),2)))</f>
        <v/>
      </c>
      <c r="GP106" t="str">
        <f>IF(GP105="","",IF($FI105="Y",0,INDEX(Capacity!$S$3:$T$258,MATCH(MOD(INDEX(Capacity!$V$3:$W$258,MATCH(INDEX($J105:$FE105,1,$FJ105),Capacity!$V$3:$V$258,0),2)+GP$9,255),Capacity!$S$3:$S$258,0),2)))</f>
        <v/>
      </c>
      <c r="GQ106" t="str">
        <f>IF(GQ105="","",IF($FI105="Y",0,INDEX(Capacity!$S$3:$T$258,MATCH(MOD(INDEX(Capacity!$V$3:$W$258,MATCH(INDEX($J105:$FE105,1,$FJ105),Capacity!$V$3:$V$258,0),2)+GQ$9,255),Capacity!$S$3:$S$258,0),2)))</f>
        <v/>
      </c>
      <c r="GR106" t="str">
        <f>IF(GR105="","",IF($FI105="Y",0,INDEX(Capacity!$S$3:$T$258,MATCH(MOD(INDEX(Capacity!$V$3:$W$258,MATCH(INDEX($J105:$FE105,1,$FJ105),Capacity!$V$3:$V$258,0),2)+GR$9,255),Capacity!$S$3:$S$258,0),2)))</f>
        <v/>
      </c>
      <c r="GS106" t="str">
        <f>IF(GS105="","",IF($FI105="Y",0,INDEX(Capacity!$S$3:$T$258,MATCH(MOD(INDEX(Capacity!$V$3:$W$258,MATCH(INDEX($J105:$FE105,1,$FJ105),Capacity!$V$3:$V$258,0),2)+GS$9,255),Capacity!$S$3:$S$258,0),2)))</f>
        <v/>
      </c>
      <c r="GT106" t="str">
        <f>IF(GT105="","",IF($FI105="Y",0,INDEX(Capacity!$S$3:$T$258,MATCH(MOD(INDEX(Capacity!$V$3:$W$258,MATCH(INDEX($J105:$FE105,1,$FJ105),Capacity!$V$3:$V$258,0),2)+GT$9,255),Capacity!$S$3:$S$258,0),2)))</f>
        <v/>
      </c>
      <c r="GU106" t="str">
        <f>IF(GU105="","",IF($FI105="Y",0,INDEX(Capacity!$S$3:$T$258,MATCH(MOD(INDEX(Capacity!$V$3:$W$258,MATCH(INDEX($J105:$FE105,1,$FJ105),Capacity!$V$3:$V$258,0),2)+GU$9,255),Capacity!$S$3:$S$258,0),2)))</f>
        <v/>
      </c>
      <c r="GV106" t="str">
        <f>IF(GV105="","",IF($FI105="Y",0,INDEX(Capacity!$S$3:$T$258,MATCH(MOD(INDEX(Capacity!$V$3:$W$258,MATCH(INDEX($J105:$FE105,1,$FJ105),Capacity!$V$3:$V$258,0),2)+GV$9,255),Capacity!$S$3:$S$258,0),2)))</f>
        <v/>
      </c>
      <c r="GW106" t="str">
        <f>IF(GW105="","",IF($FI105="Y",0,INDEX(Capacity!$S$3:$T$258,MATCH(MOD(INDEX(Capacity!$V$3:$W$258,MATCH(INDEX($J105:$FE105,1,$FJ105),Capacity!$V$3:$V$258,0),2)+GW$9,255),Capacity!$S$3:$S$258,0),2)))</f>
        <v/>
      </c>
      <c r="GX106" t="str">
        <f>IF(GX105="","",IF($FI105="Y",0,INDEX(Capacity!$S$3:$T$258,MATCH(MOD(INDEX(Capacity!$V$3:$W$258,MATCH(INDEX($J105:$FE105,1,$FJ105),Capacity!$V$3:$V$258,0),2)+GX$9,255),Capacity!$S$3:$S$258,0),2)))</f>
        <v/>
      </c>
      <c r="GY106" t="str">
        <f>IF(GY105="","",IF($FI105="Y",0,INDEX(Capacity!$S$3:$T$258,MATCH(MOD(INDEX(Capacity!$V$3:$W$258,MATCH(INDEX($J105:$FE105,1,$FJ105),Capacity!$V$3:$V$258,0),2)+GY$9,255),Capacity!$S$3:$S$258,0),2)))</f>
        <v/>
      </c>
      <c r="GZ106" t="str">
        <f>IF(GZ105="","",IF($FI105="Y",0,INDEX(Capacity!$S$3:$T$258,MATCH(MOD(INDEX(Capacity!$V$3:$W$258,MATCH(INDEX($J105:$FE105,1,$FJ105),Capacity!$V$3:$V$258,0),2)+GZ$9,255),Capacity!$S$3:$S$258,0),2)))</f>
        <v/>
      </c>
      <c r="HA106" t="str">
        <f>IF(HA105="","",IF($FI105="Y",0,INDEX(Capacity!$S$3:$T$258,MATCH(MOD(INDEX(Capacity!$V$3:$W$258,MATCH(INDEX($J105:$FE105,1,$FJ105),Capacity!$V$3:$V$258,0),2)+HA$9,255),Capacity!$S$3:$S$258,0),2)))</f>
        <v/>
      </c>
      <c r="HB106" t="str">
        <f>IF(HB105="","",IF($FI105="Y",0,INDEX(Capacity!$S$3:$T$258,MATCH(MOD(INDEX(Capacity!$V$3:$W$258,MATCH(INDEX($J105:$FE105,1,$FJ105),Capacity!$V$3:$V$258,0),2)+HB$9,255),Capacity!$S$3:$S$258,0),2)))</f>
        <v/>
      </c>
      <c r="HC106" t="str">
        <f>IF(HC105="","",IF($FI105="Y",0,INDEX(Capacity!$S$3:$T$258,MATCH(MOD(INDEX(Capacity!$V$3:$W$258,MATCH(INDEX($J105:$FE105,1,$FJ105),Capacity!$V$3:$V$258,0),2)+HC$9,255),Capacity!$S$3:$S$258,0),2)))</f>
        <v/>
      </c>
      <c r="HD106" t="str">
        <f>IF(HD105="","",IF($FI105="Y",0,INDEX(Capacity!$S$3:$T$258,MATCH(MOD(INDEX(Capacity!$V$3:$W$258,MATCH(INDEX($J105:$FE105,1,$FJ105),Capacity!$V$3:$V$258,0),2)+HD$9,255),Capacity!$S$3:$S$258,0),2)))</f>
        <v/>
      </c>
      <c r="HE106" t="str">
        <f>IF(HE105="","",IF($FI105="Y",0,INDEX(Capacity!$S$3:$T$258,MATCH(MOD(INDEX(Capacity!$V$3:$W$258,MATCH(INDEX($J105:$FE105,1,$FJ105),Capacity!$V$3:$V$258,0),2)+HE$9,255),Capacity!$S$3:$S$258,0),2)))</f>
        <v/>
      </c>
      <c r="HF106" t="str">
        <f>IF(HF105="","",IF($FI105="Y",0,INDEX(Capacity!$S$3:$T$258,MATCH(MOD(INDEX(Capacity!$V$3:$W$258,MATCH(INDEX($J105:$FE105,1,$FJ105),Capacity!$V$3:$V$258,0),2)+HF$9,255),Capacity!$S$3:$S$258,0),2)))</f>
        <v/>
      </c>
      <c r="HG106" t="str">
        <f>IF(HG105="","",IF($FI105="Y",0,INDEX(Capacity!$S$3:$T$258,MATCH(MOD(INDEX(Capacity!$V$3:$W$258,MATCH(INDEX($J105:$FE105,1,$FJ105),Capacity!$V$3:$V$258,0),2)+HG$9,255),Capacity!$S$3:$S$258,0),2)))</f>
        <v/>
      </c>
      <c r="HH106" t="str">
        <f>IF(HH105="","",IF($FI105="Y",0,INDEX(Capacity!$S$3:$T$258,MATCH(MOD(INDEX(Capacity!$V$3:$W$258,MATCH(INDEX($J105:$FE105,1,$FJ105),Capacity!$V$3:$V$258,0),2)+HH$9,255),Capacity!$S$3:$S$258,0),2)))</f>
        <v/>
      </c>
      <c r="HI106" t="str">
        <f>IF(HI105="","",IF($FI105="Y",0,INDEX(Capacity!$S$3:$T$258,MATCH(MOD(INDEX(Capacity!$V$3:$W$258,MATCH(INDEX($J105:$FE105,1,$FJ105),Capacity!$V$3:$V$258,0),2)+HI$9,255),Capacity!$S$3:$S$258,0),2)))</f>
        <v/>
      </c>
      <c r="HJ106" t="str">
        <f>IF(HJ105="","",IF($FI105="Y",0,INDEX(Capacity!$S$3:$T$258,MATCH(MOD(INDEX(Capacity!$V$3:$W$258,MATCH(INDEX($J105:$FE105,1,$FJ105),Capacity!$V$3:$V$258,0),2)+HJ$9,255),Capacity!$S$3:$S$258,0),2)))</f>
        <v/>
      </c>
      <c r="HK106" t="str">
        <f>IF(HK105="","",IF($FI105="Y",0,INDEX(Capacity!$S$3:$T$258,MATCH(MOD(INDEX(Capacity!$V$3:$W$258,MATCH(INDEX($J105:$FE105,1,$FJ105),Capacity!$V$3:$V$258,0),2)+HK$9,255),Capacity!$S$3:$S$258,0),2)))</f>
        <v/>
      </c>
      <c r="HL106" t="str">
        <f>IF(HL105="","",IF($FI105="Y",0,INDEX(Capacity!$S$3:$T$258,MATCH(MOD(INDEX(Capacity!$V$3:$W$258,MATCH(INDEX($J105:$FE105,1,$FJ105),Capacity!$V$3:$V$258,0),2)+HL$9,255),Capacity!$S$3:$S$258,0),2)))</f>
        <v/>
      </c>
      <c r="HM106" t="str">
        <f>IF(HM105="","",IF($FI105="Y",0,INDEX(Capacity!$S$3:$T$258,MATCH(MOD(INDEX(Capacity!$V$3:$W$258,MATCH(INDEX($J105:$FE105,1,$FJ105),Capacity!$V$3:$V$258,0),2)+HM$9,255),Capacity!$S$3:$S$258,0),2)))</f>
        <v/>
      </c>
      <c r="HN106" t="str">
        <f>IF(HN105="","",IF($FI105="Y",0,INDEX(Capacity!$S$3:$T$258,MATCH(MOD(INDEX(Capacity!$V$3:$W$258,MATCH(INDEX($J105:$FE105,1,$FJ105),Capacity!$V$3:$V$258,0),2)+HN$9,255),Capacity!$S$3:$S$258,0),2)))</f>
        <v/>
      </c>
      <c r="HO106" t="str">
        <f>IF(HO105="","",IF($FI105="Y",0,INDEX(Capacity!$S$3:$T$258,MATCH(MOD(INDEX(Capacity!$V$3:$W$258,MATCH(INDEX($J105:$FE105,1,$FJ105),Capacity!$V$3:$V$258,0),2)+HO$9,255),Capacity!$S$3:$S$258,0),2)))</f>
        <v/>
      </c>
      <c r="HP106" t="str">
        <f>IF(HP105="","",IF($FI105="Y",0,INDEX(Capacity!$S$3:$T$258,MATCH(MOD(INDEX(Capacity!$V$3:$W$258,MATCH(INDEX($J105:$FE105,1,$FJ105),Capacity!$V$3:$V$258,0),2)+HP$9,255),Capacity!$S$3:$S$258,0),2)))</f>
        <v/>
      </c>
      <c r="HQ106" t="str">
        <f>IF(HQ105="","",IF($FI105="Y",0,INDEX(Capacity!$S$3:$T$258,MATCH(MOD(INDEX(Capacity!$V$3:$W$258,MATCH(INDEX($J105:$FE105,1,$FJ105),Capacity!$V$3:$V$258,0),2)+HQ$9,255),Capacity!$S$3:$S$258,0),2)))</f>
        <v/>
      </c>
      <c r="HR106" t="str">
        <f>IF(HR105="","",IF($FI105="Y",0,INDEX(Capacity!$S$3:$T$258,MATCH(MOD(INDEX(Capacity!$V$3:$W$258,MATCH(INDEX($J105:$FE105,1,$FJ105),Capacity!$V$3:$V$258,0),2)+HR$9,255),Capacity!$S$3:$S$258,0),2)))</f>
        <v/>
      </c>
      <c r="HS106" t="str">
        <f>IF(HS105="","",IF($FI105="Y",0,INDEX(Capacity!$S$3:$T$258,MATCH(MOD(INDEX(Capacity!$V$3:$W$258,MATCH(INDEX($J105:$FE105,1,$FJ105),Capacity!$V$3:$V$258,0),2)+HS$9,255),Capacity!$S$3:$S$258,0),2)))</f>
        <v/>
      </c>
      <c r="HT106" t="str">
        <f>IF(HT105="","",IF($FI105="Y",0,INDEX(Capacity!$S$3:$T$258,MATCH(MOD(INDEX(Capacity!$V$3:$W$258,MATCH(INDEX($J105:$FE105,1,$FJ105),Capacity!$V$3:$V$258,0),2)+HT$9,255),Capacity!$S$3:$S$258,0),2)))</f>
        <v/>
      </c>
      <c r="HU106" t="str">
        <f>IF(HU105="","",IF($FI105="Y",0,INDEX(Capacity!$S$3:$T$258,MATCH(MOD(INDEX(Capacity!$V$3:$W$258,MATCH(INDEX($J105:$FE105,1,$FJ105),Capacity!$V$3:$V$258,0),2)+HU$9,255),Capacity!$S$3:$S$258,0),2)))</f>
        <v/>
      </c>
      <c r="HV106" t="str">
        <f>IF(HV105="","",IF($FI105="Y",0,INDEX(Capacity!$S$3:$T$258,MATCH(MOD(INDEX(Capacity!$V$3:$W$258,MATCH(INDEX($J105:$FE105,1,$FJ105),Capacity!$V$3:$V$258,0),2)+HV$9,255),Capacity!$S$3:$S$258,0),2)))</f>
        <v/>
      </c>
      <c r="HW106" t="str">
        <f>IF(HW105="","",IF($FI105="Y",0,INDEX(Capacity!$S$3:$T$258,MATCH(MOD(INDEX(Capacity!$V$3:$W$258,MATCH(INDEX($J105:$FE105,1,$FJ105),Capacity!$V$3:$V$258,0),2)+HW$9,255),Capacity!$S$3:$S$258,0),2)))</f>
        <v/>
      </c>
      <c r="HX106" t="str">
        <f>IF(HX105="","",IF($FI105="Y",0,INDEX(Capacity!$S$3:$T$258,MATCH(MOD(INDEX(Capacity!$V$3:$W$258,MATCH(INDEX($J105:$FE105,1,$FJ105),Capacity!$V$3:$V$258,0),2)+HX$9,255),Capacity!$S$3:$S$258,0),2)))</f>
        <v/>
      </c>
      <c r="HY106" t="str">
        <f>IF(HY105="","",IF($FI105="Y",0,INDEX(Capacity!$S$3:$T$258,MATCH(MOD(INDEX(Capacity!$V$3:$W$258,MATCH(INDEX($J105:$FE105,1,$FJ105),Capacity!$V$3:$V$258,0),2)+HY$9,255),Capacity!$S$3:$S$258,0),2)))</f>
        <v/>
      </c>
      <c r="HZ106" t="str">
        <f>IF(HZ105="","",IF($FI105="Y",0,INDEX(Capacity!$S$3:$T$258,MATCH(MOD(INDEX(Capacity!$V$3:$W$258,MATCH(INDEX($J105:$FE105,1,$FJ105),Capacity!$V$3:$V$258,0),2)+HZ$9,255),Capacity!$S$3:$S$258,0),2)))</f>
        <v/>
      </c>
      <c r="IA106" t="str">
        <f>IF(IA105="","",IF($FI105="Y",0,INDEX(Capacity!$S$3:$T$258,MATCH(MOD(INDEX(Capacity!$V$3:$W$258,MATCH(INDEX($J105:$FE105,1,$FJ105),Capacity!$V$3:$V$258,0),2)+IA$9,255),Capacity!$S$3:$S$258,0),2)))</f>
        <v/>
      </c>
      <c r="IB106" t="str">
        <f>IF(IB105="","",IF($FI105="Y",0,INDEX(Capacity!$S$3:$T$258,MATCH(MOD(INDEX(Capacity!$V$3:$W$258,MATCH(INDEX($J105:$FE105,1,$FJ105),Capacity!$V$3:$V$258,0),2)+IB$9,255),Capacity!$S$3:$S$258,0),2)))</f>
        <v/>
      </c>
      <c r="IC106" t="str">
        <f>IF(IC105="","",IF($FI105="Y",0,INDEX(Capacity!$S$3:$T$258,MATCH(MOD(INDEX(Capacity!$V$3:$W$258,MATCH(INDEX($J105:$FE105,1,$FJ105),Capacity!$V$3:$V$258,0),2)+IC$9,255),Capacity!$S$3:$S$258,0),2)))</f>
        <v/>
      </c>
      <c r="ID106" t="str">
        <f>IF(ID105="","",IF($FI105="Y",0,INDEX(Capacity!$S$3:$T$258,MATCH(MOD(INDEX(Capacity!$V$3:$W$258,MATCH(INDEX($J105:$FE105,1,$FJ105),Capacity!$V$3:$V$258,0),2)+ID$9,255),Capacity!$S$3:$S$258,0),2)))</f>
        <v/>
      </c>
      <c r="IE106" t="str">
        <f>IF(IE105="","",IF($FI105="Y",0,INDEX(Capacity!$S$3:$T$258,MATCH(MOD(INDEX(Capacity!$V$3:$W$258,MATCH(INDEX($J105:$FE105,1,$FJ105),Capacity!$V$3:$V$258,0),2)+IE$9,255),Capacity!$S$3:$S$258,0),2)))</f>
        <v/>
      </c>
      <c r="IF106" t="str">
        <f>IF(IF105="","",IF($FI105="Y",0,INDEX(Capacity!$S$3:$T$258,MATCH(MOD(INDEX(Capacity!$V$3:$W$258,MATCH(INDEX($J105:$FE105,1,$FJ105),Capacity!$V$3:$V$258,0),2)+IF$9,255),Capacity!$S$3:$S$258,0),2)))</f>
        <v/>
      </c>
      <c r="IG106" t="str">
        <f>IF(IG105="","",IF($FI105="Y",0,INDEX(Capacity!$S$3:$T$258,MATCH(MOD(INDEX(Capacity!$V$3:$W$258,MATCH(INDEX($J105:$FE105,1,$FJ105),Capacity!$V$3:$V$258,0),2)+IG$9,255),Capacity!$S$3:$S$258,0),2)))</f>
        <v/>
      </c>
      <c r="IH106" t="str">
        <f>IF(IH105="","",IF($FI105="Y",0,INDEX(Capacity!$S$3:$T$258,MATCH(MOD(INDEX(Capacity!$V$3:$W$258,MATCH(INDEX($J105:$FE105,1,$FJ105),Capacity!$V$3:$V$258,0),2)+IH$9,255),Capacity!$S$3:$S$258,0),2)))</f>
        <v/>
      </c>
      <c r="II106" t="str">
        <f>IF(II105="","",IF($FI105="Y",0,INDEX(Capacity!$S$3:$T$258,MATCH(MOD(INDEX(Capacity!$V$3:$W$258,MATCH(INDEX($J105:$FE105,1,$FJ105),Capacity!$V$3:$V$258,0),2)+II$9,255),Capacity!$S$3:$S$258,0),2)))</f>
        <v/>
      </c>
      <c r="IJ106" t="str">
        <f>IF(IJ105="","",IF($FI105="Y",0,INDEX(Capacity!$S$3:$T$258,MATCH(MOD(INDEX(Capacity!$V$3:$W$258,MATCH(INDEX($J105:$FE105,1,$FJ105),Capacity!$V$3:$V$258,0),2)+IJ$9,255),Capacity!$S$3:$S$258,0),2)))</f>
        <v/>
      </c>
      <c r="IK106" t="str">
        <f>IF(IK105="","",IF($FI105="Y",0,INDEX(Capacity!$S$3:$T$258,MATCH(MOD(INDEX(Capacity!$V$3:$W$258,MATCH(INDEX($J105:$FE105,1,$FJ105),Capacity!$V$3:$V$258,0),2)+IK$9,255),Capacity!$S$3:$S$258,0),2)))</f>
        <v/>
      </c>
      <c r="IL106" t="str">
        <f>IF(IL105="","",IF($FI105="Y",0,INDEX(Capacity!$S$3:$T$258,MATCH(MOD(INDEX(Capacity!$V$3:$W$258,MATCH(INDEX($J105:$FE105,1,$FJ105),Capacity!$V$3:$V$258,0),2)+IL$9,255),Capacity!$S$3:$S$258,0),2)))</f>
        <v/>
      </c>
      <c r="IM106" t="str">
        <f>IF(IM105="","",IF($FI105="Y",0,INDEX(Capacity!$S$3:$T$258,MATCH(MOD(INDEX(Capacity!$V$3:$W$258,MATCH(INDEX($J105:$FE105,1,$FJ105),Capacity!$V$3:$V$258,0),2)+IM$9,255),Capacity!$S$3:$S$258,0),2)))</f>
        <v/>
      </c>
      <c r="IN106" t="str">
        <f>IF(IN105="","",IF($FI105="Y",0,INDEX(Capacity!$S$3:$T$258,MATCH(MOD(INDEX(Capacity!$V$3:$W$258,MATCH(INDEX($J105:$FE105,1,$FJ105),Capacity!$V$3:$V$258,0),2)+IN$9,255),Capacity!$S$3:$S$258,0),2)))</f>
        <v/>
      </c>
      <c r="IO106" t="str">
        <f>IF(IO105="","",IF($FI105="Y",0,INDEX(Capacity!$S$3:$T$258,MATCH(MOD(INDEX(Capacity!$V$3:$W$258,MATCH(INDEX($J105:$FE105,1,$FJ105),Capacity!$V$3:$V$258,0),2)+IO$9,255),Capacity!$S$3:$S$258,0),2)))</f>
        <v/>
      </c>
      <c r="IP106" t="str">
        <f>IF(IP105="","",IF($FI105="Y",0,INDEX(Capacity!$S$3:$T$258,MATCH(MOD(INDEX(Capacity!$V$3:$W$258,MATCH(INDEX($J105:$FE105,1,$FJ105),Capacity!$V$3:$V$258,0),2)+IP$9,255),Capacity!$S$3:$S$258,0),2)))</f>
        <v/>
      </c>
      <c r="IQ106" t="str">
        <f>IF(IQ105="","",IF($FI105="Y",0,INDEX(Capacity!$S$3:$T$258,MATCH(MOD(INDEX(Capacity!$V$3:$W$258,MATCH(INDEX($J105:$FE105,1,$FJ105),Capacity!$V$3:$V$258,0),2)+IQ$9,255),Capacity!$S$3:$S$258,0),2)))</f>
        <v/>
      </c>
      <c r="IR106" t="str">
        <f>IF(IR105="","",IF($FI105="Y",0,INDEX(Capacity!$S$3:$T$258,MATCH(MOD(INDEX(Capacity!$V$3:$W$258,MATCH(INDEX($J105:$FE105,1,$FJ105),Capacity!$V$3:$V$258,0),2)+IR$9,255),Capacity!$S$3:$S$258,0),2)))</f>
        <v/>
      </c>
      <c r="IS106" t="str">
        <f>IF(IS105="","",IF($FI105="Y",0,INDEX(Capacity!$S$3:$T$258,MATCH(MOD(INDEX(Capacity!$V$3:$W$258,MATCH(INDEX($J105:$FE105,1,$FJ105),Capacity!$V$3:$V$258,0),2)+IS$9,255),Capacity!$S$3:$S$258,0),2)))</f>
        <v/>
      </c>
      <c r="IT106" t="str">
        <f>IF(IT105="","",IF($FI105="Y",0,INDEX(Capacity!$S$3:$T$258,MATCH(MOD(INDEX(Capacity!$V$3:$W$258,MATCH(INDEX($J105:$FE105,1,$FJ105),Capacity!$V$3:$V$258,0),2)+IT$9,255),Capacity!$S$3:$S$258,0),2)))</f>
        <v/>
      </c>
      <c r="IU106" t="str">
        <f>IF(IU105="","",IF($FI105="Y",0,INDEX(Capacity!$S$3:$T$258,MATCH(MOD(INDEX(Capacity!$V$3:$W$258,MATCH(INDEX($J105:$FE105,1,$FJ105),Capacity!$V$3:$V$258,0),2)+IU$9,255),Capacity!$S$3:$S$258,0),2)))</f>
        <v/>
      </c>
      <c r="IV106" t="str">
        <f>IF(IV105="","",IF($FI105="Y",0,INDEX(Capacity!$S$3:$T$258,MATCH(MOD(INDEX(Capacity!$V$3:$W$258,MATCH(INDEX($J105:$FE105,1,$FJ105),Capacity!$V$3:$V$258,0),2)+IV$9,255),Capacity!$S$3:$S$258,0),2)))</f>
        <v/>
      </c>
      <c r="IW106" t="str">
        <f>IF(IW105="","",IF($FI105="Y",0,INDEX(Capacity!$S$3:$T$258,MATCH(MOD(INDEX(Capacity!$V$3:$W$258,MATCH(INDEX($J105:$FE105,1,$FJ105),Capacity!$V$3:$V$258,0),2)+IW$9,255),Capacity!$S$3:$S$258,0),2)))</f>
        <v/>
      </c>
      <c r="IX106" t="str">
        <f>IF(IX105="","",IF($FI105="Y",0,INDEX(Capacity!$S$3:$T$258,MATCH(MOD(INDEX(Capacity!$V$3:$W$258,MATCH(INDEX($J105:$FE105,1,$FJ105),Capacity!$V$3:$V$258,0),2)+IX$9,255),Capacity!$S$3:$S$258,0),2)))</f>
        <v/>
      </c>
      <c r="IY106" t="str">
        <f>IF(IY105="","",IF($FI105="Y",0,INDEX(Capacity!$S$3:$T$258,MATCH(MOD(INDEX(Capacity!$V$3:$W$258,MATCH(INDEX($J105:$FE105,1,$FJ105),Capacity!$V$3:$V$258,0),2)+IY$9,255),Capacity!$S$3:$S$258,0),2)))</f>
        <v/>
      </c>
      <c r="IZ106" t="str">
        <f>IF(IZ105="","",IF($FI105="Y",0,INDEX(Capacity!$S$3:$T$258,MATCH(MOD(INDEX(Capacity!$V$3:$W$258,MATCH(INDEX($J105:$FE105,1,$FJ105),Capacity!$V$3:$V$258,0),2)+IZ$9,255),Capacity!$S$3:$S$258,0),2)))</f>
        <v/>
      </c>
      <c r="JA106" t="str">
        <f>IF(JA105="","",IF($FI105="Y",0,INDEX(Capacity!$S$3:$T$258,MATCH(MOD(INDEX(Capacity!$V$3:$W$258,MATCH(INDEX($J105:$FE105,1,$FJ105),Capacity!$V$3:$V$258,0),2)+JA$9,255),Capacity!$S$3:$S$258,0),2)))</f>
        <v/>
      </c>
      <c r="JB106" t="str">
        <f>IF(JB105="","",IF($FI105="Y",0,INDEX(Capacity!$S$3:$T$258,MATCH(MOD(INDEX(Capacity!$V$3:$W$258,MATCH(INDEX($J105:$FE105,1,$FJ105),Capacity!$V$3:$V$258,0),2)+JB$9,255),Capacity!$S$3:$S$258,0),2)))</f>
        <v/>
      </c>
      <c r="JC106" t="str">
        <f>IF(JC105="","",IF($FI105="Y",0,INDEX(Capacity!$S$3:$T$258,MATCH(MOD(INDEX(Capacity!$V$3:$W$258,MATCH(INDEX($J105:$FE105,1,$FJ105),Capacity!$V$3:$V$258,0),2)+JC$9,255),Capacity!$S$3:$S$258,0),2)))</f>
        <v/>
      </c>
      <c r="JD106" t="str">
        <f>IF(JD105="","",IF($FI105="Y",0,INDEX(Capacity!$S$3:$T$258,MATCH(MOD(INDEX(Capacity!$V$3:$W$258,MATCH(INDEX($J105:$FE105,1,$FJ105),Capacity!$V$3:$V$258,0),2)+JD$9,255),Capacity!$S$3:$S$258,0),2)))</f>
        <v/>
      </c>
      <c r="JE106" t="str">
        <f>IF(JE105="","",IF($FI105="Y",0,INDEX(Capacity!$S$3:$T$258,MATCH(MOD(INDEX(Capacity!$V$3:$W$258,MATCH(INDEX($J105:$FE105,1,$FJ105),Capacity!$V$3:$V$258,0),2)+JE$9,255),Capacity!$S$3:$S$258,0),2)))</f>
        <v/>
      </c>
      <c r="JF106" t="str">
        <f>IF(JF105="","",IF($FI105="Y",0,INDEX(Capacity!$S$3:$T$258,MATCH(MOD(INDEX(Capacity!$V$3:$W$258,MATCH(INDEX($J105:$FE105,1,$FJ105),Capacity!$V$3:$V$258,0),2)+JF$9,255),Capacity!$S$3:$S$258,0),2)))</f>
        <v/>
      </c>
      <c r="JG106" t="str">
        <f>IF(JG105="","",IF($FI105="Y",0,INDEX(Capacity!$S$3:$T$258,MATCH(MOD(INDEX(Capacity!$V$3:$W$258,MATCH(INDEX($J105:$FE105,1,$FJ105),Capacity!$V$3:$V$258,0),2)+JG$9,255),Capacity!$S$3:$S$258,0),2)))</f>
        <v/>
      </c>
      <c r="JH106" t="str">
        <f>IF(JH105="","",IF($FI105="Y",0,INDEX(Capacity!$S$3:$T$258,MATCH(MOD(INDEX(Capacity!$V$3:$W$258,MATCH(INDEX($J105:$FE105,1,$FJ105),Capacity!$V$3:$V$258,0),2)+JH$9,255),Capacity!$S$3:$S$258,0),2)))</f>
        <v/>
      </c>
      <c r="JI106" t="str">
        <f>IF(JI105="","",IF($FI105="Y",0,INDEX(Capacity!$S$3:$T$258,MATCH(MOD(INDEX(Capacity!$V$3:$W$258,MATCH(INDEX($J105:$FE105,1,$FJ105),Capacity!$V$3:$V$258,0),2)+JI$9,255),Capacity!$S$3:$S$258,0),2)))</f>
        <v/>
      </c>
      <c r="JJ106" t="str">
        <f>IF(JJ105="","",IF($FI105="Y",0,INDEX(Capacity!$S$3:$T$258,MATCH(MOD(INDEX(Capacity!$V$3:$W$258,MATCH(INDEX($J105:$FE105,1,$FJ105),Capacity!$V$3:$V$258,0),2)+JJ$9,255),Capacity!$S$3:$S$258,0),2)))</f>
        <v/>
      </c>
      <c r="JK106" t="str">
        <f>IF(JK105="","",IF($FI105="Y",0,INDEX(Capacity!$S$3:$T$258,MATCH(MOD(INDEX(Capacity!$V$3:$W$258,MATCH(INDEX($J105:$FE105,1,$FJ105),Capacity!$V$3:$V$258,0),2)+JK$9,255),Capacity!$S$3:$S$258,0),2)))</f>
        <v/>
      </c>
      <c r="JL106" t="str">
        <f>IF(JL105="","",IF($FI105="Y",0,INDEX(Capacity!$S$3:$T$258,MATCH(MOD(INDEX(Capacity!$V$3:$W$258,MATCH(INDEX($J105:$FE105,1,$FJ105),Capacity!$V$3:$V$258,0),2)+JL$9,255),Capacity!$S$3:$S$258,0),2)))</f>
        <v/>
      </c>
      <c r="JM106" t="str">
        <f>IF(JM105="","",IF($FI105="Y",0,INDEX(Capacity!$S$3:$T$258,MATCH(MOD(INDEX(Capacity!$V$3:$W$258,MATCH(INDEX($J105:$FE105,1,$FJ105),Capacity!$V$3:$V$258,0),2)+JM$9,255),Capacity!$S$3:$S$258,0),2)))</f>
        <v/>
      </c>
      <c r="JN106" t="str">
        <f>IF(JN105="","",IF($FI105="Y",0,INDEX(Capacity!$S$3:$T$258,MATCH(MOD(INDEX(Capacity!$V$3:$W$258,MATCH(INDEX($J105:$FE105,1,$FJ105),Capacity!$V$3:$V$258,0),2)+JN$9,255),Capacity!$S$3:$S$258,0),2)))</f>
        <v/>
      </c>
      <c r="JO106" t="str">
        <f>IF(JO105="","",IF($FI105="Y",0,INDEX(Capacity!$S$3:$T$258,MATCH(MOD(INDEX(Capacity!$V$3:$W$258,MATCH(INDEX($J105:$FE105,1,$FJ105),Capacity!$V$3:$V$258,0),2)+JO$9,255),Capacity!$S$3:$S$258,0),2)))</f>
        <v/>
      </c>
      <c r="JP106" t="str">
        <f>IF(JP105="","",IF($FI105="Y",0,INDEX(Capacity!$S$3:$T$258,MATCH(MOD(INDEX(Capacity!$V$3:$W$258,MATCH(INDEX($J105:$FE105,1,$FJ105),Capacity!$V$3:$V$258,0),2)+JP$9,255),Capacity!$S$3:$S$258,0),2)))</f>
        <v/>
      </c>
      <c r="JQ106" t="str">
        <f>IF(JQ105="","",IF($FI105="Y",0,INDEX(Capacity!$S$3:$T$258,MATCH(MOD(INDEX(Capacity!$V$3:$W$258,MATCH(INDEX($J105:$FE105,1,$FJ105),Capacity!$V$3:$V$258,0),2)+JQ$9,255),Capacity!$S$3:$S$258,0),2)))</f>
        <v/>
      </c>
      <c r="JR106" t="str">
        <f>IF(JR105="","",IF($FI105="Y",0,INDEX(Capacity!$S$3:$T$258,MATCH(MOD(INDEX(Capacity!$V$3:$W$258,MATCH(INDEX($J105:$FE105,1,$FJ105),Capacity!$V$3:$V$258,0),2)+JR$9,255),Capacity!$S$3:$S$258,0),2)))</f>
        <v/>
      </c>
      <c r="JS106" t="str">
        <f>IF(JS105="","",IF($FI105="Y",0,INDEX(Capacity!$S$3:$T$258,MATCH(MOD(INDEX(Capacity!$V$3:$W$258,MATCH(INDEX($J105:$FE105,1,$FJ105),Capacity!$V$3:$V$258,0),2)+JS$9,255),Capacity!$S$3:$S$258,0),2)))</f>
        <v/>
      </c>
      <c r="JT106" t="str">
        <f>IF(JT105="","",IF($FI105="Y",0,INDEX(Capacity!$S$3:$T$258,MATCH(MOD(INDEX(Capacity!$V$3:$W$258,MATCH(INDEX($J105:$FE105,1,$FJ105),Capacity!$V$3:$V$258,0),2)+JT$9,255),Capacity!$S$3:$S$258,0),2)))</f>
        <v/>
      </c>
      <c r="JU106" t="str">
        <f>IF(JU105="","",IF($FI105="Y",0,INDEX(Capacity!$S$3:$T$258,MATCH(MOD(INDEX(Capacity!$V$3:$W$258,MATCH(INDEX($J105:$FE105,1,$FJ105),Capacity!$V$3:$V$258,0),2)+JU$9,255),Capacity!$S$3:$S$258,0),2)))</f>
        <v/>
      </c>
      <c r="JV106" t="str">
        <f>IF(JV105="","",IF($FI105="Y",0,INDEX(Capacity!$S$3:$T$258,MATCH(MOD(INDEX(Capacity!$V$3:$W$258,MATCH(INDEX($J105:$FE105,1,$FJ105),Capacity!$V$3:$V$258,0),2)+JV$9,255),Capacity!$S$3:$S$258,0),2)))</f>
        <v/>
      </c>
      <c r="JW106" t="str">
        <f>IF(JW105="","",IF($FI105="Y",0,INDEX(Capacity!$S$3:$T$258,MATCH(MOD(INDEX(Capacity!$V$3:$W$258,MATCH(INDEX($J105:$FE105,1,$FJ105),Capacity!$V$3:$V$258,0),2)+JW$9,255),Capacity!$S$3:$S$258,0),2)))</f>
        <v/>
      </c>
      <c r="JX106" t="str">
        <f>IF(JX105="","",IF($FI105="Y",0,INDEX(Capacity!$S$3:$T$258,MATCH(MOD(INDEX(Capacity!$V$3:$W$258,MATCH(INDEX($J105:$FE105,1,$FJ105),Capacity!$V$3:$V$258,0),2)+JX$9,255),Capacity!$S$3:$S$258,0),2)))</f>
        <v/>
      </c>
      <c r="JY106" t="str">
        <f>IF(JY105="","",IF($FI105="Y",0,INDEX(Capacity!$S$3:$T$258,MATCH(MOD(INDEX(Capacity!$V$3:$W$258,MATCH(INDEX($J105:$FE105,1,$FJ105),Capacity!$V$3:$V$258,0),2)+JY$9,255),Capacity!$S$3:$S$258,0),2)))</f>
        <v/>
      </c>
      <c r="JZ106" t="str">
        <f>IF(JZ105="","",IF($FI105="Y",0,INDEX(Capacity!$S$3:$T$258,MATCH(MOD(INDEX(Capacity!$V$3:$W$258,MATCH(INDEX($J105:$FE105,1,$FJ105),Capacity!$V$3:$V$258,0),2)+JZ$9,255),Capacity!$S$3:$S$258,0),2)))</f>
        <v/>
      </c>
      <c r="KA106" t="str">
        <f>IF(KA105="","",IF($FI105="Y",0,INDEX(Capacity!$S$3:$T$258,MATCH(MOD(INDEX(Capacity!$V$3:$W$258,MATCH(INDEX($J105:$FE105,1,$FJ105),Capacity!$V$3:$V$258,0),2)+KA$9,255),Capacity!$S$3:$S$258,0),2)))</f>
        <v/>
      </c>
      <c r="KB106" t="str">
        <f>IF(KB105="","",IF($FI105="Y",0,INDEX(Capacity!$S$3:$T$258,MATCH(MOD(INDEX(Capacity!$V$3:$W$258,MATCH(INDEX($J105:$FE105,1,$FJ105),Capacity!$V$3:$V$258,0),2)+KB$9,255),Capacity!$S$3:$S$258,0),2)))</f>
        <v/>
      </c>
      <c r="KC106" t="str">
        <f>IF(KC105="","",IF($FI105="Y",0,INDEX(Capacity!$S$3:$T$258,MATCH(MOD(INDEX(Capacity!$V$3:$W$258,MATCH(INDEX($J105:$FE105,1,$FJ105),Capacity!$V$3:$V$258,0),2)+KC$9,255),Capacity!$S$3:$S$258,0),2)))</f>
        <v/>
      </c>
      <c r="KD106" t="str">
        <f>IF(KD105="","",IF($FI105="Y",0,INDEX(Capacity!$S$3:$T$258,MATCH(MOD(INDEX(Capacity!$V$3:$W$258,MATCH(INDEX($J105:$FE105,1,$FJ105),Capacity!$V$3:$V$258,0),2)+KD$9,255),Capacity!$S$3:$S$258,0),2)))</f>
        <v/>
      </c>
      <c r="KE106" t="str">
        <f>IF(KE105="","",IF($FI105="Y",0,INDEX(Capacity!$S$3:$T$258,MATCH(MOD(INDEX(Capacity!$V$3:$W$258,MATCH(INDEX($J105:$FE105,1,$FJ105),Capacity!$V$3:$V$258,0),2)+KE$9,255),Capacity!$S$3:$S$258,0),2)))</f>
        <v/>
      </c>
      <c r="KF106" t="str">
        <f>IF(KF105="","",IF($FI105="Y",0,INDEX(Capacity!$S$3:$T$258,MATCH(MOD(INDEX(Capacity!$V$3:$W$258,MATCH(INDEX($J105:$FE105,1,$FJ105),Capacity!$V$3:$V$258,0),2)+KF$9,255),Capacity!$S$3:$S$258,0),2)))</f>
        <v/>
      </c>
      <c r="KG106" t="str">
        <f>IF(KG105="","",IF($FI105="Y",0,INDEX(Capacity!$S$3:$T$258,MATCH(MOD(INDEX(Capacity!$V$3:$W$258,MATCH(INDEX($J105:$FE105,1,$FJ105),Capacity!$V$3:$V$258,0),2)+KG$9,255),Capacity!$S$3:$S$258,0),2)))</f>
        <v/>
      </c>
      <c r="KH106" t="str">
        <f>IF(KH105="","",IF($FI105="Y",0,INDEX(Capacity!$S$3:$T$258,MATCH(MOD(INDEX(Capacity!$V$3:$W$258,MATCH(INDEX($J105:$FE105,1,$FJ105),Capacity!$V$3:$V$258,0),2)+KH$9,255),Capacity!$S$3:$S$258,0),2)))</f>
        <v/>
      </c>
      <c r="KI106" t="str">
        <f>IF(KI105="","",IF($FI105="Y",0,INDEX(Capacity!$S$3:$T$258,MATCH(MOD(INDEX(Capacity!$V$3:$W$258,MATCH(INDEX($J105:$FE105,1,$FJ105),Capacity!$V$3:$V$258,0),2)+KI$9,255),Capacity!$S$3:$S$258,0),2)))</f>
        <v/>
      </c>
      <c r="KJ106" t="str">
        <f>IF(KJ105="","",IF($FI105="Y",0,INDEX(Capacity!$S$3:$T$258,MATCH(MOD(INDEX(Capacity!$V$3:$W$258,MATCH(INDEX($J105:$FE105,1,$FJ105),Capacity!$V$3:$V$258,0),2)+KJ$9,255),Capacity!$S$3:$S$258,0),2)))</f>
        <v/>
      </c>
      <c r="KK106" t="str">
        <f>IF(KK105="","",IF($FI105="Y",0,INDEX(Capacity!$S$3:$T$258,MATCH(MOD(INDEX(Capacity!$V$3:$W$258,MATCH(INDEX($J105:$FE105,1,$FJ105),Capacity!$V$3:$V$258,0),2)+KK$9,255),Capacity!$S$3:$S$258,0),2)))</f>
        <v/>
      </c>
      <c r="KL106" t="str">
        <f>IF(KL105="","",IF($FI105="Y",0,INDEX(Capacity!$S$3:$T$258,MATCH(MOD(INDEX(Capacity!$V$3:$W$258,MATCH(INDEX($J105:$FE105,1,$FJ105),Capacity!$V$3:$V$258,0),2)+KL$9,255),Capacity!$S$3:$S$258,0),2)))</f>
        <v/>
      </c>
      <c r="KM106" t="str">
        <f>IF(KM105="","",IF($FI105="Y",0,INDEX(Capacity!$S$3:$T$258,MATCH(MOD(INDEX(Capacity!$V$3:$W$258,MATCH(INDEX($J105:$FE105,1,$FJ105),Capacity!$V$3:$V$258,0),2)+KM$9,255),Capacity!$S$3:$S$258,0),2)))</f>
        <v/>
      </c>
      <c r="KN106" t="str">
        <f>IF(KN105="","",IF($FI105="Y",0,INDEX(Capacity!$S$3:$T$258,MATCH(MOD(INDEX(Capacity!$V$3:$W$258,MATCH(INDEX($J105:$FE105,1,$FJ105),Capacity!$V$3:$V$258,0),2)+KN$9,255),Capacity!$S$3:$S$258,0),2)))</f>
        <v/>
      </c>
      <c r="KO106" t="str">
        <f>IF(KO105="","",IF($FI105="Y",0,INDEX(Capacity!$S$3:$T$258,MATCH(MOD(INDEX(Capacity!$V$3:$W$258,MATCH(INDEX($J105:$FE105,1,$FJ105),Capacity!$V$3:$V$258,0),2)+KO$9,255),Capacity!$S$3:$S$258,0),2)))</f>
        <v/>
      </c>
      <c r="KP106" t="str">
        <f>IF(KP105="","",IF($FI105="Y",0,INDEX(Capacity!$S$3:$T$258,MATCH(MOD(INDEX(Capacity!$V$3:$W$258,MATCH(INDEX($J105:$FE105,1,$FJ105),Capacity!$V$3:$V$258,0),2)+KP$9,255),Capacity!$S$3:$S$258,0),2)))</f>
        <v/>
      </c>
      <c r="KQ106" t="str">
        <f>IF(KQ105="","",IF($FI105="Y",0,INDEX(Capacity!$S$3:$T$258,MATCH(MOD(INDEX(Capacity!$V$3:$W$258,MATCH(INDEX($J105:$FE105,1,$FJ105),Capacity!$V$3:$V$258,0),2)+KQ$9,255),Capacity!$S$3:$S$258,0),2)))</f>
        <v/>
      </c>
      <c r="KR106" t="str">
        <f>IF(KR105="","",IF($FI105="Y",0,INDEX(Capacity!$S$3:$T$258,MATCH(MOD(INDEX(Capacity!$V$3:$W$258,MATCH(INDEX($J105:$FE105,1,$FJ105),Capacity!$V$3:$V$258,0),2)+KR$9,255),Capacity!$S$3:$S$258,0),2)))</f>
        <v/>
      </c>
      <c r="KS106" t="str">
        <f>IF(KS105="","",IF($FI105="Y",0,INDEX(Capacity!$S$3:$T$258,MATCH(MOD(INDEX(Capacity!$V$3:$W$258,MATCH(INDEX($J105:$FE105,1,$FJ105),Capacity!$V$3:$V$258,0),2)+KS$9,255),Capacity!$S$3:$S$258,0),2)))</f>
        <v/>
      </c>
      <c r="KT106" t="str">
        <f>IF(KT105="","",IF($FI105="Y",0,INDEX(Capacity!$S$3:$T$258,MATCH(MOD(INDEX(Capacity!$V$3:$W$258,MATCH(INDEX($J105:$FE105,1,$FJ105),Capacity!$V$3:$V$258,0),2)+KT$9,255),Capacity!$S$3:$S$258,0),2)))</f>
        <v/>
      </c>
      <c r="KU106" t="str">
        <f>IF(KU105="","",IF($FI105="Y",0,INDEX(Capacity!$S$3:$T$258,MATCH(MOD(INDEX(Capacity!$V$3:$W$258,MATCH(INDEX($J105:$FE105,1,$FJ105),Capacity!$V$3:$V$258,0),2)+KU$9,255),Capacity!$S$3:$S$258,0),2)))</f>
        <v/>
      </c>
      <c r="KV106" t="str">
        <f>IF(KV105="","",IF($FI105="Y",0,INDEX(Capacity!$S$3:$T$258,MATCH(MOD(INDEX(Capacity!$V$3:$W$258,MATCH(INDEX($J105:$FE105,1,$FJ105),Capacity!$V$3:$V$258,0),2)+KV$9,255),Capacity!$S$3:$S$258,0),2)))</f>
        <v/>
      </c>
      <c r="KW106" t="str">
        <f>IF(KW105="","",IF($FI105="Y",0,INDEX(Capacity!$S$3:$T$258,MATCH(MOD(INDEX(Capacity!$V$3:$W$258,MATCH(INDEX($J105:$FE105,1,$FJ105),Capacity!$V$3:$V$258,0),2)+KW$9,255),Capacity!$S$3:$S$258,0),2)))</f>
        <v/>
      </c>
      <c r="KX106" t="str">
        <f>IF(KX105="","",IF($FI105="Y",0,INDEX(Capacity!$S$3:$T$258,MATCH(MOD(INDEX(Capacity!$V$3:$W$258,MATCH(INDEX($J105:$FE105,1,$FJ105),Capacity!$V$3:$V$258,0),2)+KX$9,255),Capacity!$S$3:$S$258,0),2)))</f>
        <v/>
      </c>
      <c r="KY106" t="str">
        <f>IF(KY105="","",IF($FI105="Y",0,INDEX(Capacity!$S$3:$T$258,MATCH(MOD(INDEX(Capacity!$V$3:$W$258,MATCH(INDEX($J105:$FE105,1,$FJ105),Capacity!$V$3:$V$258,0),2)+KY$9,255),Capacity!$S$3:$S$258,0),2)))</f>
        <v/>
      </c>
      <c r="KZ106" t="str">
        <f>IF(KZ105="","",IF($FI105="Y",0,INDEX(Capacity!$S$3:$T$258,MATCH(MOD(INDEX(Capacity!$V$3:$W$258,MATCH(INDEX($J105:$FE105,1,$FJ105),Capacity!$V$3:$V$258,0),2)+KZ$9,255),Capacity!$S$3:$S$258,0),2)))</f>
        <v/>
      </c>
      <c r="LA106" t="str">
        <f>IF(LA105="","",IF($FI105="Y",0,INDEX(Capacity!$S$3:$T$258,MATCH(MOD(INDEX(Capacity!$V$3:$W$258,MATCH(INDEX($J105:$FE105,1,$FJ105),Capacity!$V$3:$V$258,0),2)+LA$9,255),Capacity!$S$3:$S$258,0),2)))</f>
        <v/>
      </c>
      <c r="LB106" t="str">
        <f>IF(LB105="","",IF($FI105="Y",0,INDEX(Capacity!$S$3:$T$258,MATCH(MOD(INDEX(Capacity!$V$3:$W$258,MATCH(INDEX($J105:$FE105,1,$FJ105),Capacity!$V$3:$V$258,0),2)+LB$9,255),Capacity!$S$3:$S$258,0),2)))</f>
        <v/>
      </c>
      <c r="LC106" t="str">
        <f>IF(LC105="","",IF($FI105="Y",0,INDEX(Capacity!$S$3:$T$258,MATCH(MOD(INDEX(Capacity!$V$3:$W$258,MATCH(INDEX($J105:$FE105,1,$FJ105),Capacity!$V$3:$V$258,0),2)+LC$9,255),Capacity!$S$3:$S$258,0),2)))</f>
        <v/>
      </c>
      <c r="LD106" t="str">
        <f>IF(LD105="","",IF($FI105="Y",0,INDEX(Capacity!$S$3:$T$258,MATCH(MOD(INDEX(Capacity!$V$3:$W$258,MATCH(INDEX($J105:$FE105,1,$FJ105),Capacity!$V$3:$V$258,0),2)+LD$9,255),Capacity!$S$3:$S$258,0),2)))</f>
        <v/>
      </c>
      <c r="LE106" t="str">
        <f>IF(LE105="","",IF($FI105="Y",0,INDEX(Capacity!$S$3:$T$258,MATCH(MOD(INDEX(Capacity!$V$3:$W$258,MATCH(INDEX($J105:$FE105,1,$FJ105),Capacity!$V$3:$V$258,0),2)+LE$9,255),Capacity!$S$3:$S$258,0),2)))</f>
        <v/>
      </c>
      <c r="LF106" t="str">
        <f>IF(LF105="","",IF($FI105="Y",0,INDEX(Capacity!$S$3:$T$258,MATCH(MOD(INDEX(Capacity!$V$3:$W$258,MATCH(INDEX($J105:$FE105,1,$FJ105),Capacity!$V$3:$V$258,0),2)+LF$9,255),Capacity!$S$3:$S$258,0),2)))</f>
        <v/>
      </c>
      <c r="LG106" t="str">
        <f>IF(LG105="","",IF($FI105="Y",0,INDEX(Capacity!$S$3:$T$258,MATCH(MOD(INDEX(Capacity!$V$3:$W$258,MATCH(INDEX($J105:$FE105,1,$FJ105),Capacity!$V$3:$V$258,0),2)+LG$9,255),Capacity!$S$3:$S$258,0),2)))</f>
        <v/>
      </c>
      <c r="LH106" t="str">
        <f>IF(LH105="","",IF($FI105="Y",0,INDEX(Capacity!$S$3:$T$258,MATCH(MOD(INDEX(Capacity!$V$3:$W$258,MATCH(INDEX($J105:$FE105,1,$FJ105),Capacity!$V$3:$V$258,0),2)+LH$9,255),Capacity!$S$3:$S$258,0),2)))</f>
        <v/>
      </c>
    </row>
    <row r="107" spans="9:320" x14ac:dyDescent="0.25">
      <c r="I107" s="7">
        <f t="shared" si="79"/>
        <v>98</v>
      </c>
      <c r="J107" t="str">
        <f t="shared" si="97"/>
        <v/>
      </c>
      <c r="K107" t="str">
        <f t="shared" si="97"/>
        <v/>
      </c>
      <c r="L107" t="str">
        <f t="shared" si="97"/>
        <v/>
      </c>
      <c r="M107" t="str">
        <f t="shared" si="97"/>
        <v/>
      </c>
      <c r="N107" t="str">
        <f t="shared" si="97"/>
        <v/>
      </c>
      <c r="O107" t="str">
        <f t="shared" si="97"/>
        <v/>
      </c>
      <c r="P107" t="str">
        <f t="shared" si="97"/>
        <v/>
      </c>
      <c r="Q107" t="str">
        <f t="shared" si="97"/>
        <v/>
      </c>
      <c r="R107" t="str">
        <f t="shared" si="97"/>
        <v/>
      </c>
      <c r="S107" t="str">
        <f t="shared" si="97"/>
        <v/>
      </c>
      <c r="T107" t="str">
        <f t="shared" si="97"/>
        <v/>
      </c>
      <c r="U107" t="str">
        <f t="shared" si="97"/>
        <v/>
      </c>
      <c r="V107" t="str">
        <f t="shared" si="97"/>
        <v/>
      </c>
      <c r="W107" t="str">
        <f t="shared" si="97"/>
        <v/>
      </c>
      <c r="X107" t="str">
        <f t="shared" si="97"/>
        <v/>
      </c>
      <c r="Y107" t="str">
        <f t="shared" si="97"/>
        <v/>
      </c>
      <c r="Z107" t="str">
        <f t="shared" si="96"/>
        <v/>
      </c>
      <c r="AA107" t="str">
        <f t="shared" si="96"/>
        <v/>
      </c>
      <c r="AB107" t="str">
        <f t="shared" si="96"/>
        <v/>
      </c>
      <c r="AC107" t="str">
        <f t="shared" si="96"/>
        <v/>
      </c>
      <c r="AD107" t="str">
        <f t="shared" si="96"/>
        <v/>
      </c>
      <c r="AE107" t="str">
        <f t="shared" si="96"/>
        <v/>
      </c>
      <c r="AF107" t="str">
        <f t="shared" si="96"/>
        <v/>
      </c>
      <c r="AG107" t="str">
        <f t="shared" si="96"/>
        <v/>
      </c>
      <c r="AH107" t="str">
        <f t="shared" si="96"/>
        <v/>
      </c>
      <c r="AI107" t="str">
        <f t="shared" si="96"/>
        <v/>
      </c>
      <c r="AJ107" t="str">
        <f t="shared" si="96"/>
        <v/>
      </c>
      <c r="AK107" t="str">
        <f t="shared" si="96"/>
        <v/>
      </c>
      <c r="AL107" t="str">
        <f t="shared" si="96"/>
        <v/>
      </c>
      <c r="AM107" t="str">
        <f t="shared" si="96"/>
        <v/>
      </c>
      <c r="AN107" t="str">
        <f t="shared" si="96"/>
        <v/>
      </c>
      <c r="AO107" t="str">
        <f t="shared" si="96"/>
        <v/>
      </c>
      <c r="AP107" t="str">
        <f t="shared" si="100"/>
        <v/>
      </c>
      <c r="AQ107" t="str">
        <f t="shared" si="100"/>
        <v/>
      </c>
      <c r="AR107" t="str">
        <f t="shared" si="100"/>
        <v/>
      </c>
      <c r="AS107" t="str">
        <f t="shared" si="100"/>
        <v/>
      </c>
      <c r="AT107" t="str">
        <f t="shared" si="100"/>
        <v/>
      </c>
      <c r="AU107" t="str">
        <f t="shared" si="100"/>
        <v/>
      </c>
      <c r="AV107" t="str">
        <f t="shared" si="100"/>
        <v/>
      </c>
      <c r="AW107" t="str">
        <f t="shared" si="100"/>
        <v/>
      </c>
      <c r="AX107" t="str">
        <f t="shared" si="100"/>
        <v/>
      </c>
      <c r="AY107" t="str">
        <f t="shared" si="100"/>
        <v/>
      </c>
      <c r="AZ107" t="str">
        <f t="shared" si="100"/>
        <v/>
      </c>
      <c r="BA107" t="str">
        <f t="shared" si="100"/>
        <v/>
      </c>
      <c r="BB107" t="str">
        <f t="shared" si="100"/>
        <v/>
      </c>
      <c r="BC107" t="str">
        <f t="shared" si="100"/>
        <v/>
      </c>
      <c r="BD107" t="str">
        <f t="shared" si="100"/>
        <v/>
      </c>
      <c r="BE107" t="str">
        <f t="shared" si="99"/>
        <v/>
      </c>
      <c r="BF107" t="str">
        <f t="shared" si="92"/>
        <v/>
      </c>
      <c r="BG107" t="str">
        <f t="shared" si="92"/>
        <v/>
      </c>
      <c r="BH107" t="str">
        <f t="shared" si="92"/>
        <v/>
      </c>
      <c r="BI107" t="str">
        <f t="shared" si="92"/>
        <v/>
      </c>
      <c r="BJ107" t="str">
        <f t="shared" si="92"/>
        <v/>
      </c>
      <c r="BK107" t="str">
        <f t="shared" si="92"/>
        <v/>
      </c>
      <c r="BL107" t="str">
        <f t="shared" si="92"/>
        <v/>
      </c>
      <c r="BM107" t="str">
        <f t="shared" si="92"/>
        <v/>
      </c>
      <c r="BN107" t="str">
        <f t="shared" si="92"/>
        <v/>
      </c>
      <c r="BO107" t="str">
        <f t="shared" si="92"/>
        <v/>
      </c>
      <c r="BP107" t="str">
        <f t="shared" si="92"/>
        <v/>
      </c>
      <c r="BQ107" t="str">
        <f t="shared" si="92"/>
        <v/>
      </c>
      <c r="BR107" t="str">
        <f t="shared" si="92"/>
        <v/>
      </c>
      <c r="BS107" t="str">
        <f t="shared" si="92"/>
        <v/>
      </c>
      <c r="BT107" t="str">
        <f t="shared" si="92"/>
        <v/>
      </c>
      <c r="BU107" t="str">
        <f t="shared" ref="BU107:BU118" si="104">IFERROR(IF(INDEX($FM$10:$LH$118,$I107,$FK107-BU$8+1)="",_xlfn.BITXOR(BU106,0),_xlfn.BITXOR(BU106,INDEX($FM$10:$LH$118,$I107,$FK107-BU$8+1))),"")</f>
        <v/>
      </c>
      <c r="BV107" t="str">
        <f t="shared" si="102"/>
        <v/>
      </c>
      <c r="BW107" t="str">
        <f t="shared" si="102"/>
        <v/>
      </c>
      <c r="BX107" t="str">
        <f t="shared" si="102"/>
        <v/>
      </c>
      <c r="BY107" t="str">
        <f t="shared" si="102"/>
        <v/>
      </c>
      <c r="BZ107" t="str">
        <f t="shared" si="102"/>
        <v/>
      </c>
      <c r="CA107" t="str">
        <f t="shared" si="102"/>
        <v/>
      </c>
      <c r="CB107" t="str">
        <f t="shared" si="102"/>
        <v/>
      </c>
      <c r="CC107" t="str">
        <f t="shared" si="102"/>
        <v/>
      </c>
      <c r="CD107" t="str">
        <f t="shared" si="102"/>
        <v/>
      </c>
      <c r="CE107" t="str">
        <f t="shared" si="102"/>
        <v/>
      </c>
      <c r="CF107" t="str">
        <f t="shared" si="102"/>
        <v/>
      </c>
      <c r="CG107" t="str">
        <f t="shared" si="102"/>
        <v/>
      </c>
      <c r="CH107" t="str">
        <f t="shared" si="102"/>
        <v/>
      </c>
      <c r="CI107" t="str">
        <f t="shared" si="102"/>
        <v/>
      </c>
      <c r="CJ107" t="str">
        <f t="shared" si="102"/>
        <v/>
      </c>
      <c r="CK107" t="str">
        <f t="shared" si="102"/>
        <v/>
      </c>
      <c r="CL107" t="str">
        <f t="shared" si="94"/>
        <v/>
      </c>
      <c r="CM107" t="str">
        <f t="shared" si="94"/>
        <v/>
      </c>
      <c r="CN107" t="str">
        <f t="shared" si="94"/>
        <v/>
      </c>
      <c r="CO107" t="str">
        <f t="shared" si="94"/>
        <v/>
      </c>
      <c r="CP107" t="str">
        <f t="shared" si="94"/>
        <v/>
      </c>
      <c r="CQ107" t="str">
        <f t="shared" si="94"/>
        <v/>
      </c>
      <c r="CR107" t="str">
        <f t="shared" si="94"/>
        <v/>
      </c>
      <c r="CS107" t="str">
        <f t="shared" si="94"/>
        <v/>
      </c>
      <c r="CT107" t="str">
        <f t="shared" si="94"/>
        <v/>
      </c>
      <c r="CU107" t="str">
        <f t="shared" si="94"/>
        <v/>
      </c>
      <c r="CV107" t="str">
        <f t="shared" si="94"/>
        <v/>
      </c>
      <c r="CW107" t="str">
        <f t="shared" si="94"/>
        <v/>
      </c>
      <c r="CX107" t="str">
        <f t="shared" si="94"/>
        <v/>
      </c>
      <c r="CY107" t="str">
        <f t="shared" si="94"/>
        <v/>
      </c>
      <c r="CZ107" t="str">
        <f t="shared" si="94"/>
        <v/>
      </c>
      <c r="DA107" t="str">
        <f t="shared" si="93"/>
        <v/>
      </c>
      <c r="DB107" t="str">
        <f t="shared" si="93"/>
        <v/>
      </c>
      <c r="DC107">
        <f t="shared" si="93"/>
        <v>0</v>
      </c>
      <c r="DD107">
        <f t="shared" si="93"/>
        <v>152</v>
      </c>
      <c r="DE107">
        <f t="shared" si="93"/>
        <v>190</v>
      </c>
      <c r="DF107">
        <f t="shared" si="93"/>
        <v>19</v>
      </c>
      <c r="DG107">
        <f t="shared" si="93"/>
        <v>81</v>
      </c>
      <c r="DH107">
        <f t="shared" si="93"/>
        <v>233</v>
      </c>
      <c r="DI107">
        <f t="shared" si="93"/>
        <v>181</v>
      </c>
      <c r="DJ107">
        <f t="shared" si="93"/>
        <v>106</v>
      </c>
      <c r="DK107">
        <f t="shared" si="93"/>
        <v>187</v>
      </c>
      <c r="DL107">
        <f t="shared" si="93"/>
        <v>189</v>
      </c>
      <c r="DM107">
        <f t="shared" si="93"/>
        <v>72</v>
      </c>
      <c r="DN107">
        <f t="shared" si="93"/>
        <v>0</v>
      </c>
      <c r="DO107">
        <f t="shared" si="93"/>
        <v>0</v>
      </c>
      <c r="DP107">
        <f t="shared" si="93"/>
        <v>0</v>
      </c>
      <c r="DQ107">
        <f t="shared" si="98"/>
        <v>0</v>
      </c>
      <c r="DR107">
        <f t="shared" si="95"/>
        <v>0</v>
      </c>
      <c r="DS107">
        <f t="shared" si="95"/>
        <v>0</v>
      </c>
      <c r="DT107">
        <f t="shared" si="95"/>
        <v>0</v>
      </c>
      <c r="DU107">
        <f t="shared" si="95"/>
        <v>0</v>
      </c>
      <c r="DV107">
        <f t="shared" si="95"/>
        <v>0</v>
      </c>
      <c r="DW107">
        <f t="shared" si="95"/>
        <v>0</v>
      </c>
      <c r="DX107">
        <f t="shared" si="95"/>
        <v>0</v>
      </c>
      <c r="DY107">
        <f t="shared" si="95"/>
        <v>0</v>
      </c>
      <c r="DZ107">
        <f t="shared" si="95"/>
        <v>0</v>
      </c>
      <c r="EA107">
        <f t="shared" si="95"/>
        <v>0</v>
      </c>
      <c r="EB107">
        <f t="shared" si="95"/>
        <v>0</v>
      </c>
      <c r="EC107">
        <f t="shared" si="95"/>
        <v>0</v>
      </c>
      <c r="ED107">
        <f t="shared" si="95"/>
        <v>0</v>
      </c>
      <c r="EE107">
        <f t="shared" si="95"/>
        <v>0</v>
      </c>
      <c r="EF107">
        <f t="shared" si="95"/>
        <v>0</v>
      </c>
      <c r="EG107">
        <f t="shared" si="95"/>
        <v>0</v>
      </c>
      <c r="EH107">
        <f t="shared" si="103"/>
        <v>0</v>
      </c>
      <c r="EI107">
        <f t="shared" si="103"/>
        <v>0</v>
      </c>
      <c r="EJ107">
        <f t="shared" si="103"/>
        <v>0</v>
      </c>
      <c r="EK107">
        <f t="shared" si="103"/>
        <v>0</v>
      </c>
      <c r="EL107">
        <f t="shared" si="103"/>
        <v>0</v>
      </c>
      <c r="EM107">
        <f t="shared" si="103"/>
        <v>0</v>
      </c>
      <c r="EN107">
        <f t="shared" si="103"/>
        <v>0</v>
      </c>
      <c r="EO107">
        <f t="shared" si="103"/>
        <v>0</v>
      </c>
      <c r="EP107">
        <f t="shared" si="103"/>
        <v>0</v>
      </c>
      <c r="EQ107">
        <f t="shared" si="103"/>
        <v>0</v>
      </c>
      <c r="ER107">
        <f t="shared" si="103"/>
        <v>0</v>
      </c>
      <c r="ES107">
        <f t="shared" si="103"/>
        <v>0</v>
      </c>
      <c r="ET107">
        <f t="shared" si="103"/>
        <v>0</v>
      </c>
      <c r="EU107">
        <f t="shared" si="103"/>
        <v>0</v>
      </c>
      <c r="EV107">
        <f t="shared" si="103"/>
        <v>0</v>
      </c>
      <c r="EW107">
        <f t="shared" si="103"/>
        <v>0</v>
      </c>
      <c r="EX107">
        <f t="shared" si="101"/>
        <v>0</v>
      </c>
      <c r="EY107">
        <f t="shared" si="101"/>
        <v>0</v>
      </c>
      <c r="EZ107">
        <f t="shared" si="101"/>
        <v>0</v>
      </c>
      <c r="FA107">
        <f t="shared" si="101"/>
        <v>0</v>
      </c>
      <c r="FB107">
        <f t="shared" si="101"/>
        <v>0</v>
      </c>
      <c r="FC107">
        <f t="shared" si="101"/>
        <v>0</v>
      </c>
      <c r="FD107">
        <f t="shared" si="101"/>
        <v>0</v>
      </c>
      <c r="FE107">
        <f t="shared" si="101"/>
        <v>0</v>
      </c>
      <c r="FG107" s="48" t="str">
        <f t="shared" si="80"/>
        <v/>
      </c>
      <c r="FI107" s="1" t="str">
        <f t="shared" si="77"/>
        <v/>
      </c>
      <c r="FJ107">
        <f t="shared" si="78"/>
        <v>99</v>
      </c>
      <c r="FK107">
        <f>FM8-FJ106+1</f>
        <v>-54</v>
      </c>
      <c r="FM107">
        <f>IF(FM106="","",IF($FI106="Y",0,INDEX(Capacity!$S$3:$T$258,MATCH(MOD(INDEX(Capacity!$V$3:$W$258,MATCH(INDEX($J106:$FE106,1,$FJ106),Capacity!$V$3:$V$258,0),2)+FM$9,255),Capacity!$S$3:$S$258,0),2)))</f>
        <v>49</v>
      </c>
      <c r="FN107">
        <f>IF(FN106="","",IF($FI106="Y",0,INDEX(Capacity!$S$3:$T$258,MATCH(MOD(INDEX(Capacity!$V$3:$W$258,MATCH(INDEX($J106:$FE106,1,$FJ106),Capacity!$V$3:$V$258,0),2)+FN$9,255),Capacity!$S$3:$S$258,0),2)))</f>
        <v>219</v>
      </c>
      <c r="FO107">
        <f>IF(FO106="","",IF($FI106="Y",0,INDEX(Capacity!$S$3:$T$258,MATCH(MOD(INDEX(Capacity!$V$3:$W$258,MATCH(INDEX($J106:$FE106,1,$FJ106),Capacity!$V$3:$V$258,0),2)+FO$9,255),Capacity!$S$3:$S$258,0),2)))</f>
        <v>27</v>
      </c>
      <c r="FP107">
        <f>IF(FP106="","",IF($FI106="Y",0,INDEX(Capacity!$S$3:$T$258,MATCH(MOD(INDEX(Capacity!$V$3:$W$258,MATCH(INDEX($J106:$FE106,1,$FJ106),Capacity!$V$3:$V$258,0),2)+FP$9,255),Capacity!$S$3:$S$258,0),2)))</f>
        <v>144</v>
      </c>
      <c r="FQ107">
        <f>IF(FQ106="","",IF($FI106="Y",0,INDEX(Capacity!$S$3:$T$258,MATCH(MOD(INDEX(Capacity!$V$3:$W$258,MATCH(INDEX($J106:$FE106,1,$FJ106),Capacity!$V$3:$V$258,0),2)+FQ$9,255),Capacity!$S$3:$S$258,0),2)))</f>
        <v>176</v>
      </c>
      <c r="FR107">
        <f>IF(FR106="","",IF($FI106="Y",0,INDEX(Capacity!$S$3:$T$258,MATCH(MOD(INDEX(Capacity!$V$3:$W$258,MATCH(INDEX($J106:$FE106,1,$FJ106),Capacity!$V$3:$V$258,0),2)+FR$9,255),Capacity!$S$3:$S$258,0),2)))</f>
        <v>238</v>
      </c>
      <c r="FS107">
        <f>IF(FS106="","",IF($FI106="Y",0,INDEX(Capacity!$S$3:$T$258,MATCH(MOD(INDEX(Capacity!$V$3:$W$258,MATCH(INDEX($J106:$FE106,1,$FJ106),Capacity!$V$3:$V$258,0),2)+FS$9,255),Capacity!$S$3:$S$258,0),2)))</f>
        <v>216</v>
      </c>
      <c r="FT107">
        <f>IF(FT106="","",IF($FI106="Y",0,INDEX(Capacity!$S$3:$T$258,MATCH(MOD(INDEX(Capacity!$V$3:$W$258,MATCH(INDEX($J106:$FE106,1,$FJ106),Capacity!$V$3:$V$258,0),2)+FT$9,255),Capacity!$S$3:$S$258,0),2)))</f>
        <v>233</v>
      </c>
      <c r="FU107">
        <f>IF(FU106="","",IF($FI106="Y",0,INDEX(Capacity!$S$3:$T$258,MATCH(MOD(INDEX(Capacity!$V$3:$W$258,MATCH(INDEX($J106:$FE106,1,$FJ106),Capacity!$V$3:$V$258,0),2)+FU$9,255),Capacity!$S$3:$S$258,0),2)))</f>
        <v>180</v>
      </c>
      <c r="FV107">
        <f>IF(FV106="","",IF($FI106="Y",0,INDEX(Capacity!$S$3:$T$258,MATCH(MOD(INDEX(Capacity!$V$3:$W$258,MATCH(INDEX($J106:$FE106,1,$FJ106),Capacity!$V$3:$V$258,0),2)+FV$9,255),Capacity!$S$3:$S$258,0),2)))</f>
        <v>242</v>
      </c>
      <c r="FW107">
        <f>IF(FW106="","",IF($FI106="Y",0,INDEX(Capacity!$S$3:$T$258,MATCH(MOD(INDEX(Capacity!$V$3:$W$258,MATCH(INDEX($J106:$FE106,1,$FJ106),Capacity!$V$3:$V$258,0),2)+FW$9,255),Capacity!$S$3:$S$258,0),2)))</f>
        <v>72</v>
      </c>
      <c r="FX107" t="str">
        <f>IF(FX106="","",IF($FI106="Y",0,INDEX(Capacity!$S$3:$T$258,MATCH(MOD(INDEX(Capacity!$V$3:$W$258,MATCH(INDEX($J106:$FE106,1,$FJ106),Capacity!$V$3:$V$258,0),2)+FX$9,255),Capacity!$S$3:$S$258,0),2)))</f>
        <v/>
      </c>
      <c r="FY107" t="str">
        <f>IF(FY106="","",IF($FI106="Y",0,INDEX(Capacity!$S$3:$T$258,MATCH(MOD(INDEX(Capacity!$V$3:$W$258,MATCH(INDEX($J106:$FE106,1,$FJ106),Capacity!$V$3:$V$258,0),2)+FY$9,255),Capacity!$S$3:$S$258,0),2)))</f>
        <v/>
      </c>
      <c r="FZ107" t="str">
        <f>IF(FZ106="","",IF($FI106="Y",0,INDEX(Capacity!$S$3:$T$258,MATCH(MOD(INDEX(Capacity!$V$3:$W$258,MATCH(INDEX($J106:$FE106,1,$FJ106),Capacity!$V$3:$V$258,0),2)+FZ$9,255),Capacity!$S$3:$S$258,0),2)))</f>
        <v/>
      </c>
      <c r="GA107" t="str">
        <f>IF(GA106="","",IF($FI106="Y",0,INDEX(Capacity!$S$3:$T$258,MATCH(MOD(INDEX(Capacity!$V$3:$W$258,MATCH(INDEX($J106:$FE106,1,$FJ106),Capacity!$V$3:$V$258,0),2)+GA$9,255),Capacity!$S$3:$S$258,0),2)))</f>
        <v/>
      </c>
      <c r="GB107" t="str">
        <f>IF(GB106="","",IF($FI106="Y",0,INDEX(Capacity!$S$3:$T$258,MATCH(MOD(INDEX(Capacity!$V$3:$W$258,MATCH(INDEX($J106:$FE106,1,$FJ106),Capacity!$V$3:$V$258,0),2)+GB$9,255),Capacity!$S$3:$S$258,0),2)))</f>
        <v/>
      </c>
      <c r="GC107" t="str">
        <f>IF(GC106="","",IF($FI106="Y",0,INDEX(Capacity!$S$3:$T$258,MATCH(MOD(INDEX(Capacity!$V$3:$W$258,MATCH(INDEX($J106:$FE106,1,$FJ106),Capacity!$V$3:$V$258,0),2)+GC$9,255),Capacity!$S$3:$S$258,0),2)))</f>
        <v/>
      </c>
      <c r="GD107" t="str">
        <f>IF(GD106="","",IF($FI106="Y",0,INDEX(Capacity!$S$3:$T$258,MATCH(MOD(INDEX(Capacity!$V$3:$W$258,MATCH(INDEX($J106:$FE106,1,$FJ106),Capacity!$V$3:$V$258,0),2)+GD$9,255),Capacity!$S$3:$S$258,0),2)))</f>
        <v/>
      </c>
      <c r="GE107" t="str">
        <f>IF(GE106="","",IF($FI106="Y",0,INDEX(Capacity!$S$3:$T$258,MATCH(MOD(INDEX(Capacity!$V$3:$W$258,MATCH(INDEX($J106:$FE106,1,$FJ106),Capacity!$V$3:$V$258,0),2)+GE$9,255),Capacity!$S$3:$S$258,0),2)))</f>
        <v/>
      </c>
      <c r="GF107" t="str">
        <f>IF(GF106="","",IF($FI106="Y",0,INDEX(Capacity!$S$3:$T$258,MATCH(MOD(INDEX(Capacity!$V$3:$W$258,MATCH(INDEX($J106:$FE106,1,$FJ106),Capacity!$V$3:$V$258,0),2)+GF$9,255),Capacity!$S$3:$S$258,0),2)))</f>
        <v/>
      </c>
      <c r="GG107" t="str">
        <f>IF(GG106="","",IF($FI106="Y",0,INDEX(Capacity!$S$3:$T$258,MATCH(MOD(INDEX(Capacity!$V$3:$W$258,MATCH(INDEX($J106:$FE106,1,$FJ106),Capacity!$V$3:$V$258,0),2)+GG$9,255),Capacity!$S$3:$S$258,0),2)))</f>
        <v/>
      </c>
      <c r="GH107" t="str">
        <f>IF(GH106="","",IF($FI106="Y",0,INDEX(Capacity!$S$3:$T$258,MATCH(MOD(INDEX(Capacity!$V$3:$W$258,MATCH(INDEX($J106:$FE106,1,$FJ106),Capacity!$V$3:$V$258,0),2)+GH$9,255),Capacity!$S$3:$S$258,0),2)))</f>
        <v/>
      </c>
      <c r="GI107" t="str">
        <f>IF(GI106="","",IF($FI106="Y",0,INDEX(Capacity!$S$3:$T$258,MATCH(MOD(INDEX(Capacity!$V$3:$W$258,MATCH(INDEX($J106:$FE106,1,$FJ106),Capacity!$V$3:$V$258,0),2)+GI$9,255),Capacity!$S$3:$S$258,0),2)))</f>
        <v/>
      </c>
      <c r="GJ107" t="str">
        <f>IF(GJ106="","",IF($FI106="Y",0,INDEX(Capacity!$S$3:$T$258,MATCH(MOD(INDEX(Capacity!$V$3:$W$258,MATCH(INDEX($J106:$FE106,1,$FJ106),Capacity!$V$3:$V$258,0),2)+GJ$9,255),Capacity!$S$3:$S$258,0),2)))</f>
        <v/>
      </c>
      <c r="GK107" t="str">
        <f>IF(GK106="","",IF($FI106="Y",0,INDEX(Capacity!$S$3:$T$258,MATCH(MOD(INDEX(Capacity!$V$3:$W$258,MATCH(INDEX($J106:$FE106,1,$FJ106),Capacity!$V$3:$V$258,0),2)+GK$9,255),Capacity!$S$3:$S$258,0),2)))</f>
        <v/>
      </c>
      <c r="GL107" t="str">
        <f>IF(GL106="","",IF($FI106="Y",0,INDEX(Capacity!$S$3:$T$258,MATCH(MOD(INDEX(Capacity!$V$3:$W$258,MATCH(INDEX($J106:$FE106,1,$FJ106),Capacity!$V$3:$V$258,0),2)+GL$9,255),Capacity!$S$3:$S$258,0),2)))</f>
        <v/>
      </c>
      <c r="GM107" t="str">
        <f>IF(GM106="","",IF($FI106="Y",0,INDEX(Capacity!$S$3:$T$258,MATCH(MOD(INDEX(Capacity!$V$3:$W$258,MATCH(INDEX($J106:$FE106,1,$FJ106),Capacity!$V$3:$V$258,0),2)+GM$9,255),Capacity!$S$3:$S$258,0),2)))</f>
        <v/>
      </c>
      <c r="GN107" t="str">
        <f>IF(GN106="","",IF($FI106="Y",0,INDEX(Capacity!$S$3:$T$258,MATCH(MOD(INDEX(Capacity!$V$3:$W$258,MATCH(INDEX($J106:$FE106,1,$FJ106),Capacity!$V$3:$V$258,0),2)+GN$9,255),Capacity!$S$3:$S$258,0),2)))</f>
        <v/>
      </c>
      <c r="GO107" t="str">
        <f>IF(GO106="","",IF($FI106="Y",0,INDEX(Capacity!$S$3:$T$258,MATCH(MOD(INDEX(Capacity!$V$3:$W$258,MATCH(INDEX($J106:$FE106,1,$FJ106),Capacity!$V$3:$V$258,0),2)+GO$9,255),Capacity!$S$3:$S$258,0),2)))</f>
        <v/>
      </c>
      <c r="GP107" t="str">
        <f>IF(GP106="","",IF($FI106="Y",0,INDEX(Capacity!$S$3:$T$258,MATCH(MOD(INDEX(Capacity!$V$3:$W$258,MATCH(INDEX($J106:$FE106,1,$FJ106),Capacity!$V$3:$V$258,0),2)+GP$9,255),Capacity!$S$3:$S$258,0),2)))</f>
        <v/>
      </c>
      <c r="GQ107" t="str">
        <f>IF(GQ106="","",IF($FI106="Y",0,INDEX(Capacity!$S$3:$T$258,MATCH(MOD(INDEX(Capacity!$V$3:$W$258,MATCH(INDEX($J106:$FE106,1,$FJ106),Capacity!$V$3:$V$258,0),2)+GQ$9,255),Capacity!$S$3:$S$258,0),2)))</f>
        <v/>
      </c>
      <c r="GR107" t="str">
        <f>IF(GR106="","",IF($FI106="Y",0,INDEX(Capacity!$S$3:$T$258,MATCH(MOD(INDEX(Capacity!$V$3:$W$258,MATCH(INDEX($J106:$FE106,1,$FJ106),Capacity!$V$3:$V$258,0),2)+GR$9,255),Capacity!$S$3:$S$258,0),2)))</f>
        <v/>
      </c>
      <c r="GS107" t="str">
        <f>IF(GS106="","",IF($FI106="Y",0,INDEX(Capacity!$S$3:$T$258,MATCH(MOD(INDEX(Capacity!$V$3:$W$258,MATCH(INDEX($J106:$FE106,1,$FJ106),Capacity!$V$3:$V$258,0),2)+GS$9,255),Capacity!$S$3:$S$258,0),2)))</f>
        <v/>
      </c>
      <c r="GT107" t="str">
        <f>IF(GT106="","",IF($FI106="Y",0,INDEX(Capacity!$S$3:$T$258,MATCH(MOD(INDEX(Capacity!$V$3:$W$258,MATCH(INDEX($J106:$FE106,1,$FJ106),Capacity!$V$3:$V$258,0),2)+GT$9,255),Capacity!$S$3:$S$258,0),2)))</f>
        <v/>
      </c>
      <c r="GU107" t="str">
        <f>IF(GU106="","",IF($FI106="Y",0,INDEX(Capacity!$S$3:$T$258,MATCH(MOD(INDEX(Capacity!$V$3:$W$258,MATCH(INDEX($J106:$FE106,1,$FJ106),Capacity!$V$3:$V$258,0),2)+GU$9,255),Capacity!$S$3:$S$258,0),2)))</f>
        <v/>
      </c>
      <c r="GV107" t="str">
        <f>IF(GV106="","",IF($FI106="Y",0,INDEX(Capacity!$S$3:$T$258,MATCH(MOD(INDEX(Capacity!$V$3:$W$258,MATCH(INDEX($J106:$FE106,1,$FJ106),Capacity!$V$3:$V$258,0),2)+GV$9,255),Capacity!$S$3:$S$258,0),2)))</f>
        <v/>
      </c>
      <c r="GW107" t="str">
        <f>IF(GW106="","",IF($FI106="Y",0,INDEX(Capacity!$S$3:$T$258,MATCH(MOD(INDEX(Capacity!$V$3:$W$258,MATCH(INDEX($J106:$FE106,1,$FJ106),Capacity!$V$3:$V$258,0),2)+GW$9,255),Capacity!$S$3:$S$258,0),2)))</f>
        <v/>
      </c>
      <c r="GX107" t="str">
        <f>IF(GX106="","",IF($FI106="Y",0,INDEX(Capacity!$S$3:$T$258,MATCH(MOD(INDEX(Capacity!$V$3:$W$258,MATCH(INDEX($J106:$FE106,1,$FJ106),Capacity!$V$3:$V$258,0),2)+GX$9,255),Capacity!$S$3:$S$258,0),2)))</f>
        <v/>
      </c>
      <c r="GY107" t="str">
        <f>IF(GY106="","",IF($FI106="Y",0,INDEX(Capacity!$S$3:$T$258,MATCH(MOD(INDEX(Capacity!$V$3:$W$258,MATCH(INDEX($J106:$FE106,1,$FJ106),Capacity!$V$3:$V$258,0),2)+GY$9,255),Capacity!$S$3:$S$258,0),2)))</f>
        <v/>
      </c>
      <c r="GZ107" t="str">
        <f>IF(GZ106="","",IF($FI106="Y",0,INDEX(Capacity!$S$3:$T$258,MATCH(MOD(INDEX(Capacity!$V$3:$W$258,MATCH(INDEX($J106:$FE106,1,$FJ106),Capacity!$V$3:$V$258,0),2)+GZ$9,255),Capacity!$S$3:$S$258,0),2)))</f>
        <v/>
      </c>
      <c r="HA107" t="str">
        <f>IF(HA106="","",IF($FI106="Y",0,INDEX(Capacity!$S$3:$T$258,MATCH(MOD(INDEX(Capacity!$V$3:$W$258,MATCH(INDEX($J106:$FE106,1,$FJ106),Capacity!$V$3:$V$258,0),2)+HA$9,255),Capacity!$S$3:$S$258,0),2)))</f>
        <v/>
      </c>
      <c r="HB107" t="str">
        <f>IF(HB106="","",IF($FI106="Y",0,INDEX(Capacity!$S$3:$T$258,MATCH(MOD(INDEX(Capacity!$V$3:$W$258,MATCH(INDEX($J106:$FE106,1,$FJ106),Capacity!$V$3:$V$258,0),2)+HB$9,255),Capacity!$S$3:$S$258,0),2)))</f>
        <v/>
      </c>
      <c r="HC107" t="str">
        <f>IF(HC106="","",IF($FI106="Y",0,INDEX(Capacity!$S$3:$T$258,MATCH(MOD(INDEX(Capacity!$V$3:$W$258,MATCH(INDEX($J106:$FE106,1,$FJ106),Capacity!$V$3:$V$258,0),2)+HC$9,255),Capacity!$S$3:$S$258,0),2)))</f>
        <v/>
      </c>
      <c r="HD107" t="str">
        <f>IF(HD106="","",IF($FI106="Y",0,INDEX(Capacity!$S$3:$T$258,MATCH(MOD(INDEX(Capacity!$V$3:$W$258,MATCH(INDEX($J106:$FE106,1,$FJ106),Capacity!$V$3:$V$258,0),2)+HD$9,255),Capacity!$S$3:$S$258,0),2)))</f>
        <v/>
      </c>
      <c r="HE107" t="str">
        <f>IF(HE106="","",IF($FI106="Y",0,INDEX(Capacity!$S$3:$T$258,MATCH(MOD(INDEX(Capacity!$V$3:$W$258,MATCH(INDEX($J106:$FE106,1,$FJ106),Capacity!$V$3:$V$258,0),2)+HE$9,255),Capacity!$S$3:$S$258,0),2)))</f>
        <v/>
      </c>
      <c r="HF107" t="str">
        <f>IF(HF106="","",IF($FI106="Y",0,INDEX(Capacity!$S$3:$T$258,MATCH(MOD(INDEX(Capacity!$V$3:$W$258,MATCH(INDEX($J106:$FE106,1,$FJ106),Capacity!$V$3:$V$258,0),2)+HF$9,255),Capacity!$S$3:$S$258,0),2)))</f>
        <v/>
      </c>
      <c r="HG107" t="str">
        <f>IF(HG106="","",IF($FI106="Y",0,INDEX(Capacity!$S$3:$T$258,MATCH(MOD(INDEX(Capacity!$V$3:$W$258,MATCH(INDEX($J106:$FE106,1,$FJ106),Capacity!$V$3:$V$258,0),2)+HG$9,255),Capacity!$S$3:$S$258,0),2)))</f>
        <v/>
      </c>
      <c r="HH107" t="str">
        <f>IF(HH106="","",IF($FI106="Y",0,INDEX(Capacity!$S$3:$T$258,MATCH(MOD(INDEX(Capacity!$V$3:$W$258,MATCH(INDEX($J106:$FE106,1,$FJ106),Capacity!$V$3:$V$258,0),2)+HH$9,255),Capacity!$S$3:$S$258,0),2)))</f>
        <v/>
      </c>
      <c r="HI107" t="str">
        <f>IF(HI106="","",IF($FI106="Y",0,INDEX(Capacity!$S$3:$T$258,MATCH(MOD(INDEX(Capacity!$V$3:$W$258,MATCH(INDEX($J106:$FE106,1,$FJ106),Capacity!$V$3:$V$258,0),2)+HI$9,255),Capacity!$S$3:$S$258,0),2)))</f>
        <v/>
      </c>
      <c r="HJ107" t="str">
        <f>IF(HJ106="","",IF($FI106="Y",0,INDEX(Capacity!$S$3:$T$258,MATCH(MOD(INDEX(Capacity!$V$3:$W$258,MATCH(INDEX($J106:$FE106,1,$FJ106),Capacity!$V$3:$V$258,0),2)+HJ$9,255),Capacity!$S$3:$S$258,0),2)))</f>
        <v/>
      </c>
      <c r="HK107" t="str">
        <f>IF(HK106="","",IF($FI106="Y",0,INDEX(Capacity!$S$3:$T$258,MATCH(MOD(INDEX(Capacity!$V$3:$W$258,MATCH(INDEX($J106:$FE106,1,$FJ106),Capacity!$V$3:$V$258,0),2)+HK$9,255),Capacity!$S$3:$S$258,0),2)))</f>
        <v/>
      </c>
      <c r="HL107" t="str">
        <f>IF(HL106="","",IF($FI106="Y",0,INDEX(Capacity!$S$3:$T$258,MATCH(MOD(INDEX(Capacity!$V$3:$W$258,MATCH(INDEX($J106:$FE106,1,$FJ106),Capacity!$V$3:$V$258,0),2)+HL$9,255),Capacity!$S$3:$S$258,0),2)))</f>
        <v/>
      </c>
      <c r="HM107" t="str">
        <f>IF(HM106="","",IF($FI106="Y",0,INDEX(Capacity!$S$3:$T$258,MATCH(MOD(INDEX(Capacity!$V$3:$W$258,MATCH(INDEX($J106:$FE106,1,$FJ106),Capacity!$V$3:$V$258,0),2)+HM$9,255),Capacity!$S$3:$S$258,0),2)))</f>
        <v/>
      </c>
      <c r="HN107" t="str">
        <f>IF(HN106="","",IF($FI106="Y",0,INDEX(Capacity!$S$3:$T$258,MATCH(MOD(INDEX(Capacity!$V$3:$W$258,MATCH(INDEX($J106:$FE106,1,$FJ106),Capacity!$V$3:$V$258,0),2)+HN$9,255),Capacity!$S$3:$S$258,0),2)))</f>
        <v/>
      </c>
      <c r="HO107" t="str">
        <f>IF(HO106="","",IF($FI106="Y",0,INDEX(Capacity!$S$3:$T$258,MATCH(MOD(INDEX(Capacity!$V$3:$W$258,MATCH(INDEX($J106:$FE106,1,$FJ106),Capacity!$V$3:$V$258,0),2)+HO$9,255),Capacity!$S$3:$S$258,0),2)))</f>
        <v/>
      </c>
      <c r="HP107" t="str">
        <f>IF(HP106="","",IF($FI106="Y",0,INDEX(Capacity!$S$3:$T$258,MATCH(MOD(INDEX(Capacity!$V$3:$W$258,MATCH(INDEX($J106:$FE106,1,$FJ106),Capacity!$V$3:$V$258,0),2)+HP$9,255),Capacity!$S$3:$S$258,0),2)))</f>
        <v/>
      </c>
      <c r="HQ107" t="str">
        <f>IF(HQ106="","",IF($FI106="Y",0,INDEX(Capacity!$S$3:$T$258,MATCH(MOD(INDEX(Capacity!$V$3:$W$258,MATCH(INDEX($J106:$FE106,1,$FJ106),Capacity!$V$3:$V$258,0),2)+HQ$9,255),Capacity!$S$3:$S$258,0),2)))</f>
        <v/>
      </c>
      <c r="HR107" t="str">
        <f>IF(HR106="","",IF($FI106="Y",0,INDEX(Capacity!$S$3:$T$258,MATCH(MOD(INDEX(Capacity!$V$3:$W$258,MATCH(INDEX($J106:$FE106,1,$FJ106),Capacity!$V$3:$V$258,0),2)+HR$9,255),Capacity!$S$3:$S$258,0),2)))</f>
        <v/>
      </c>
      <c r="HS107" t="str">
        <f>IF(HS106="","",IF($FI106="Y",0,INDEX(Capacity!$S$3:$T$258,MATCH(MOD(INDEX(Capacity!$V$3:$W$258,MATCH(INDEX($J106:$FE106,1,$FJ106),Capacity!$V$3:$V$258,0),2)+HS$9,255),Capacity!$S$3:$S$258,0),2)))</f>
        <v/>
      </c>
      <c r="HT107" t="str">
        <f>IF(HT106="","",IF($FI106="Y",0,INDEX(Capacity!$S$3:$T$258,MATCH(MOD(INDEX(Capacity!$V$3:$W$258,MATCH(INDEX($J106:$FE106,1,$FJ106),Capacity!$V$3:$V$258,0),2)+HT$9,255),Capacity!$S$3:$S$258,0),2)))</f>
        <v/>
      </c>
      <c r="HU107" t="str">
        <f>IF(HU106="","",IF($FI106="Y",0,INDEX(Capacity!$S$3:$T$258,MATCH(MOD(INDEX(Capacity!$V$3:$W$258,MATCH(INDEX($J106:$FE106,1,$FJ106),Capacity!$V$3:$V$258,0),2)+HU$9,255),Capacity!$S$3:$S$258,0),2)))</f>
        <v/>
      </c>
      <c r="HV107" t="str">
        <f>IF(HV106="","",IF($FI106="Y",0,INDEX(Capacity!$S$3:$T$258,MATCH(MOD(INDEX(Capacity!$V$3:$W$258,MATCH(INDEX($J106:$FE106,1,$FJ106),Capacity!$V$3:$V$258,0),2)+HV$9,255),Capacity!$S$3:$S$258,0),2)))</f>
        <v/>
      </c>
      <c r="HW107" t="str">
        <f>IF(HW106="","",IF($FI106="Y",0,INDEX(Capacity!$S$3:$T$258,MATCH(MOD(INDEX(Capacity!$V$3:$W$258,MATCH(INDEX($J106:$FE106,1,$FJ106),Capacity!$V$3:$V$258,0),2)+HW$9,255),Capacity!$S$3:$S$258,0),2)))</f>
        <v/>
      </c>
      <c r="HX107" t="str">
        <f>IF(HX106="","",IF($FI106="Y",0,INDEX(Capacity!$S$3:$T$258,MATCH(MOD(INDEX(Capacity!$V$3:$W$258,MATCH(INDEX($J106:$FE106,1,$FJ106),Capacity!$V$3:$V$258,0),2)+HX$9,255),Capacity!$S$3:$S$258,0),2)))</f>
        <v/>
      </c>
      <c r="HY107" t="str">
        <f>IF(HY106="","",IF($FI106="Y",0,INDEX(Capacity!$S$3:$T$258,MATCH(MOD(INDEX(Capacity!$V$3:$W$258,MATCH(INDEX($J106:$FE106,1,$FJ106),Capacity!$V$3:$V$258,0),2)+HY$9,255),Capacity!$S$3:$S$258,0),2)))</f>
        <v/>
      </c>
      <c r="HZ107" t="str">
        <f>IF(HZ106="","",IF($FI106="Y",0,INDEX(Capacity!$S$3:$T$258,MATCH(MOD(INDEX(Capacity!$V$3:$W$258,MATCH(INDEX($J106:$FE106,1,$FJ106),Capacity!$V$3:$V$258,0),2)+HZ$9,255),Capacity!$S$3:$S$258,0),2)))</f>
        <v/>
      </c>
      <c r="IA107" t="str">
        <f>IF(IA106="","",IF($FI106="Y",0,INDEX(Capacity!$S$3:$T$258,MATCH(MOD(INDEX(Capacity!$V$3:$W$258,MATCH(INDEX($J106:$FE106,1,$FJ106),Capacity!$V$3:$V$258,0),2)+IA$9,255),Capacity!$S$3:$S$258,0),2)))</f>
        <v/>
      </c>
      <c r="IB107" t="str">
        <f>IF(IB106="","",IF($FI106="Y",0,INDEX(Capacity!$S$3:$T$258,MATCH(MOD(INDEX(Capacity!$V$3:$W$258,MATCH(INDEX($J106:$FE106,1,$FJ106),Capacity!$V$3:$V$258,0),2)+IB$9,255),Capacity!$S$3:$S$258,0),2)))</f>
        <v/>
      </c>
      <c r="IC107" t="str">
        <f>IF(IC106="","",IF($FI106="Y",0,INDEX(Capacity!$S$3:$T$258,MATCH(MOD(INDEX(Capacity!$V$3:$W$258,MATCH(INDEX($J106:$FE106,1,$FJ106),Capacity!$V$3:$V$258,0),2)+IC$9,255),Capacity!$S$3:$S$258,0),2)))</f>
        <v/>
      </c>
      <c r="ID107" t="str">
        <f>IF(ID106="","",IF($FI106="Y",0,INDEX(Capacity!$S$3:$T$258,MATCH(MOD(INDEX(Capacity!$V$3:$W$258,MATCH(INDEX($J106:$FE106,1,$FJ106),Capacity!$V$3:$V$258,0),2)+ID$9,255),Capacity!$S$3:$S$258,0),2)))</f>
        <v/>
      </c>
      <c r="IE107" t="str">
        <f>IF(IE106="","",IF($FI106="Y",0,INDEX(Capacity!$S$3:$T$258,MATCH(MOD(INDEX(Capacity!$V$3:$W$258,MATCH(INDEX($J106:$FE106,1,$FJ106),Capacity!$V$3:$V$258,0),2)+IE$9,255),Capacity!$S$3:$S$258,0),2)))</f>
        <v/>
      </c>
      <c r="IF107" t="str">
        <f>IF(IF106="","",IF($FI106="Y",0,INDEX(Capacity!$S$3:$T$258,MATCH(MOD(INDEX(Capacity!$V$3:$W$258,MATCH(INDEX($J106:$FE106,1,$FJ106),Capacity!$V$3:$V$258,0),2)+IF$9,255),Capacity!$S$3:$S$258,0),2)))</f>
        <v/>
      </c>
      <c r="IG107" t="str">
        <f>IF(IG106="","",IF($FI106="Y",0,INDEX(Capacity!$S$3:$T$258,MATCH(MOD(INDEX(Capacity!$V$3:$W$258,MATCH(INDEX($J106:$FE106,1,$FJ106),Capacity!$V$3:$V$258,0),2)+IG$9,255),Capacity!$S$3:$S$258,0),2)))</f>
        <v/>
      </c>
      <c r="IH107" t="str">
        <f>IF(IH106="","",IF($FI106="Y",0,INDEX(Capacity!$S$3:$T$258,MATCH(MOD(INDEX(Capacity!$V$3:$W$258,MATCH(INDEX($J106:$FE106,1,$FJ106),Capacity!$V$3:$V$258,0),2)+IH$9,255),Capacity!$S$3:$S$258,0),2)))</f>
        <v/>
      </c>
      <c r="II107" t="str">
        <f>IF(II106="","",IF($FI106="Y",0,INDEX(Capacity!$S$3:$T$258,MATCH(MOD(INDEX(Capacity!$V$3:$W$258,MATCH(INDEX($J106:$FE106,1,$FJ106),Capacity!$V$3:$V$258,0),2)+II$9,255),Capacity!$S$3:$S$258,0),2)))</f>
        <v/>
      </c>
      <c r="IJ107" t="str">
        <f>IF(IJ106="","",IF($FI106="Y",0,INDEX(Capacity!$S$3:$T$258,MATCH(MOD(INDEX(Capacity!$V$3:$W$258,MATCH(INDEX($J106:$FE106,1,$FJ106),Capacity!$V$3:$V$258,0),2)+IJ$9,255),Capacity!$S$3:$S$258,0),2)))</f>
        <v/>
      </c>
      <c r="IK107" t="str">
        <f>IF(IK106="","",IF($FI106="Y",0,INDEX(Capacity!$S$3:$T$258,MATCH(MOD(INDEX(Capacity!$V$3:$W$258,MATCH(INDEX($J106:$FE106,1,$FJ106),Capacity!$V$3:$V$258,0),2)+IK$9,255),Capacity!$S$3:$S$258,0),2)))</f>
        <v/>
      </c>
      <c r="IL107" t="str">
        <f>IF(IL106="","",IF($FI106="Y",0,INDEX(Capacity!$S$3:$T$258,MATCH(MOD(INDEX(Capacity!$V$3:$W$258,MATCH(INDEX($J106:$FE106,1,$FJ106),Capacity!$V$3:$V$258,0),2)+IL$9,255),Capacity!$S$3:$S$258,0),2)))</f>
        <v/>
      </c>
      <c r="IM107" t="str">
        <f>IF(IM106="","",IF($FI106="Y",0,INDEX(Capacity!$S$3:$T$258,MATCH(MOD(INDEX(Capacity!$V$3:$W$258,MATCH(INDEX($J106:$FE106,1,$FJ106),Capacity!$V$3:$V$258,0),2)+IM$9,255),Capacity!$S$3:$S$258,0),2)))</f>
        <v/>
      </c>
      <c r="IN107" t="str">
        <f>IF(IN106="","",IF($FI106="Y",0,INDEX(Capacity!$S$3:$T$258,MATCH(MOD(INDEX(Capacity!$V$3:$W$258,MATCH(INDEX($J106:$FE106,1,$FJ106),Capacity!$V$3:$V$258,0),2)+IN$9,255),Capacity!$S$3:$S$258,0),2)))</f>
        <v/>
      </c>
      <c r="IO107" t="str">
        <f>IF(IO106="","",IF($FI106="Y",0,INDEX(Capacity!$S$3:$T$258,MATCH(MOD(INDEX(Capacity!$V$3:$W$258,MATCH(INDEX($J106:$FE106,1,$FJ106),Capacity!$V$3:$V$258,0),2)+IO$9,255),Capacity!$S$3:$S$258,0),2)))</f>
        <v/>
      </c>
      <c r="IP107" t="str">
        <f>IF(IP106="","",IF($FI106="Y",0,INDEX(Capacity!$S$3:$T$258,MATCH(MOD(INDEX(Capacity!$V$3:$W$258,MATCH(INDEX($J106:$FE106,1,$FJ106),Capacity!$V$3:$V$258,0),2)+IP$9,255),Capacity!$S$3:$S$258,0),2)))</f>
        <v/>
      </c>
      <c r="IQ107" t="str">
        <f>IF(IQ106="","",IF($FI106="Y",0,INDEX(Capacity!$S$3:$T$258,MATCH(MOD(INDEX(Capacity!$V$3:$W$258,MATCH(INDEX($J106:$FE106,1,$FJ106),Capacity!$V$3:$V$258,0),2)+IQ$9,255),Capacity!$S$3:$S$258,0),2)))</f>
        <v/>
      </c>
      <c r="IR107" t="str">
        <f>IF(IR106="","",IF($FI106="Y",0,INDEX(Capacity!$S$3:$T$258,MATCH(MOD(INDEX(Capacity!$V$3:$W$258,MATCH(INDEX($J106:$FE106,1,$FJ106),Capacity!$V$3:$V$258,0),2)+IR$9,255),Capacity!$S$3:$S$258,0),2)))</f>
        <v/>
      </c>
      <c r="IS107" t="str">
        <f>IF(IS106="","",IF($FI106="Y",0,INDEX(Capacity!$S$3:$T$258,MATCH(MOD(INDEX(Capacity!$V$3:$W$258,MATCH(INDEX($J106:$FE106,1,$FJ106),Capacity!$V$3:$V$258,0),2)+IS$9,255),Capacity!$S$3:$S$258,0),2)))</f>
        <v/>
      </c>
      <c r="IT107" t="str">
        <f>IF(IT106="","",IF($FI106="Y",0,INDEX(Capacity!$S$3:$T$258,MATCH(MOD(INDEX(Capacity!$V$3:$W$258,MATCH(INDEX($J106:$FE106,1,$FJ106),Capacity!$V$3:$V$258,0),2)+IT$9,255),Capacity!$S$3:$S$258,0),2)))</f>
        <v/>
      </c>
      <c r="IU107" t="str">
        <f>IF(IU106="","",IF($FI106="Y",0,INDEX(Capacity!$S$3:$T$258,MATCH(MOD(INDEX(Capacity!$V$3:$W$258,MATCH(INDEX($J106:$FE106,1,$FJ106),Capacity!$V$3:$V$258,0),2)+IU$9,255),Capacity!$S$3:$S$258,0),2)))</f>
        <v/>
      </c>
      <c r="IV107" t="str">
        <f>IF(IV106="","",IF($FI106="Y",0,INDEX(Capacity!$S$3:$T$258,MATCH(MOD(INDEX(Capacity!$V$3:$W$258,MATCH(INDEX($J106:$FE106,1,$FJ106),Capacity!$V$3:$V$258,0),2)+IV$9,255),Capacity!$S$3:$S$258,0),2)))</f>
        <v/>
      </c>
      <c r="IW107" t="str">
        <f>IF(IW106="","",IF($FI106="Y",0,INDEX(Capacity!$S$3:$T$258,MATCH(MOD(INDEX(Capacity!$V$3:$W$258,MATCH(INDEX($J106:$FE106,1,$FJ106),Capacity!$V$3:$V$258,0),2)+IW$9,255),Capacity!$S$3:$S$258,0),2)))</f>
        <v/>
      </c>
      <c r="IX107" t="str">
        <f>IF(IX106="","",IF($FI106="Y",0,INDEX(Capacity!$S$3:$T$258,MATCH(MOD(INDEX(Capacity!$V$3:$W$258,MATCH(INDEX($J106:$FE106,1,$FJ106),Capacity!$V$3:$V$258,0),2)+IX$9,255),Capacity!$S$3:$S$258,0),2)))</f>
        <v/>
      </c>
      <c r="IY107" t="str">
        <f>IF(IY106="","",IF($FI106="Y",0,INDEX(Capacity!$S$3:$T$258,MATCH(MOD(INDEX(Capacity!$V$3:$W$258,MATCH(INDEX($J106:$FE106,1,$FJ106),Capacity!$V$3:$V$258,0),2)+IY$9,255),Capacity!$S$3:$S$258,0),2)))</f>
        <v/>
      </c>
      <c r="IZ107" t="str">
        <f>IF(IZ106="","",IF($FI106="Y",0,INDEX(Capacity!$S$3:$T$258,MATCH(MOD(INDEX(Capacity!$V$3:$W$258,MATCH(INDEX($J106:$FE106,1,$FJ106),Capacity!$V$3:$V$258,0),2)+IZ$9,255),Capacity!$S$3:$S$258,0),2)))</f>
        <v/>
      </c>
      <c r="JA107" t="str">
        <f>IF(JA106="","",IF($FI106="Y",0,INDEX(Capacity!$S$3:$T$258,MATCH(MOD(INDEX(Capacity!$V$3:$W$258,MATCH(INDEX($J106:$FE106,1,$FJ106),Capacity!$V$3:$V$258,0),2)+JA$9,255),Capacity!$S$3:$S$258,0),2)))</f>
        <v/>
      </c>
      <c r="JB107" t="str">
        <f>IF(JB106="","",IF($FI106="Y",0,INDEX(Capacity!$S$3:$T$258,MATCH(MOD(INDEX(Capacity!$V$3:$W$258,MATCH(INDEX($J106:$FE106,1,$FJ106),Capacity!$V$3:$V$258,0),2)+JB$9,255),Capacity!$S$3:$S$258,0),2)))</f>
        <v/>
      </c>
      <c r="JC107" t="str">
        <f>IF(JC106="","",IF($FI106="Y",0,INDEX(Capacity!$S$3:$T$258,MATCH(MOD(INDEX(Capacity!$V$3:$W$258,MATCH(INDEX($J106:$FE106,1,$FJ106),Capacity!$V$3:$V$258,0),2)+JC$9,255),Capacity!$S$3:$S$258,0),2)))</f>
        <v/>
      </c>
      <c r="JD107" t="str">
        <f>IF(JD106="","",IF($FI106="Y",0,INDEX(Capacity!$S$3:$T$258,MATCH(MOD(INDEX(Capacity!$V$3:$W$258,MATCH(INDEX($J106:$FE106,1,$FJ106),Capacity!$V$3:$V$258,0),2)+JD$9,255),Capacity!$S$3:$S$258,0),2)))</f>
        <v/>
      </c>
      <c r="JE107" t="str">
        <f>IF(JE106="","",IF($FI106="Y",0,INDEX(Capacity!$S$3:$T$258,MATCH(MOD(INDEX(Capacity!$V$3:$W$258,MATCH(INDEX($J106:$FE106,1,$FJ106),Capacity!$V$3:$V$258,0),2)+JE$9,255),Capacity!$S$3:$S$258,0),2)))</f>
        <v/>
      </c>
      <c r="JF107" t="str">
        <f>IF(JF106="","",IF($FI106="Y",0,INDEX(Capacity!$S$3:$T$258,MATCH(MOD(INDEX(Capacity!$V$3:$W$258,MATCH(INDEX($J106:$FE106,1,$FJ106),Capacity!$V$3:$V$258,0),2)+JF$9,255),Capacity!$S$3:$S$258,0),2)))</f>
        <v/>
      </c>
      <c r="JG107" t="str">
        <f>IF(JG106="","",IF($FI106="Y",0,INDEX(Capacity!$S$3:$T$258,MATCH(MOD(INDEX(Capacity!$V$3:$W$258,MATCH(INDEX($J106:$FE106,1,$FJ106),Capacity!$V$3:$V$258,0),2)+JG$9,255),Capacity!$S$3:$S$258,0),2)))</f>
        <v/>
      </c>
      <c r="JH107" t="str">
        <f>IF(JH106="","",IF($FI106="Y",0,INDEX(Capacity!$S$3:$T$258,MATCH(MOD(INDEX(Capacity!$V$3:$W$258,MATCH(INDEX($J106:$FE106,1,$FJ106),Capacity!$V$3:$V$258,0),2)+JH$9,255),Capacity!$S$3:$S$258,0),2)))</f>
        <v/>
      </c>
      <c r="JI107" t="str">
        <f>IF(JI106="","",IF($FI106="Y",0,INDEX(Capacity!$S$3:$T$258,MATCH(MOD(INDEX(Capacity!$V$3:$W$258,MATCH(INDEX($J106:$FE106,1,$FJ106),Capacity!$V$3:$V$258,0),2)+JI$9,255),Capacity!$S$3:$S$258,0),2)))</f>
        <v/>
      </c>
      <c r="JJ107" t="str">
        <f>IF(JJ106="","",IF($FI106="Y",0,INDEX(Capacity!$S$3:$T$258,MATCH(MOD(INDEX(Capacity!$V$3:$W$258,MATCH(INDEX($J106:$FE106,1,$FJ106),Capacity!$V$3:$V$258,0),2)+JJ$9,255),Capacity!$S$3:$S$258,0),2)))</f>
        <v/>
      </c>
      <c r="JK107" t="str">
        <f>IF(JK106="","",IF($FI106="Y",0,INDEX(Capacity!$S$3:$T$258,MATCH(MOD(INDEX(Capacity!$V$3:$W$258,MATCH(INDEX($J106:$FE106,1,$FJ106),Capacity!$V$3:$V$258,0),2)+JK$9,255),Capacity!$S$3:$S$258,0),2)))</f>
        <v/>
      </c>
      <c r="JL107" t="str">
        <f>IF(JL106="","",IF($FI106="Y",0,INDEX(Capacity!$S$3:$T$258,MATCH(MOD(INDEX(Capacity!$V$3:$W$258,MATCH(INDEX($J106:$FE106,1,$FJ106),Capacity!$V$3:$V$258,0),2)+JL$9,255),Capacity!$S$3:$S$258,0),2)))</f>
        <v/>
      </c>
      <c r="JM107" t="str">
        <f>IF(JM106="","",IF($FI106="Y",0,INDEX(Capacity!$S$3:$T$258,MATCH(MOD(INDEX(Capacity!$V$3:$W$258,MATCH(INDEX($J106:$FE106,1,$FJ106),Capacity!$V$3:$V$258,0),2)+JM$9,255),Capacity!$S$3:$S$258,0),2)))</f>
        <v/>
      </c>
      <c r="JN107" t="str">
        <f>IF(JN106="","",IF($FI106="Y",0,INDEX(Capacity!$S$3:$T$258,MATCH(MOD(INDEX(Capacity!$V$3:$W$258,MATCH(INDEX($J106:$FE106,1,$FJ106),Capacity!$V$3:$V$258,0),2)+JN$9,255),Capacity!$S$3:$S$258,0),2)))</f>
        <v/>
      </c>
      <c r="JO107" t="str">
        <f>IF(JO106="","",IF($FI106="Y",0,INDEX(Capacity!$S$3:$T$258,MATCH(MOD(INDEX(Capacity!$V$3:$W$258,MATCH(INDEX($J106:$FE106,1,$FJ106),Capacity!$V$3:$V$258,0),2)+JO$9,255),Capacity!$S$3:$S$258,0),2)))</f>
        <v/>
      </c>
      <c r="JP107" t="str">
        <f>IF(JP106="","",IF($FI106="Y",0,INDEX(Capacity!$S$3:$T$258,MATCH(MOD(INDEX(Capacity!$V$3:$W$258,MATCH(INDEX($J106:$FE106,1,$FJ106),Capacity!$V$3:$V$258,0),2)+JP$9,255),Capacity!$S$3:$S$258,0),2)))</f>
        <v/>
      </c>
      <c r="JQ107" t="str">
        <f>IF(JQ106="","",IF($FI106="Y",0,INDEX(Capacity!$S$3:$T$258,MATCH(MOD(INDEX(Capacity!$V$3:$W$258,MATCH(INDEX($J106:$FE106,1,$FJ106),Capacity!$V$3:$V$258,0),2)+JQ$9,255),Capacity!$S$3:$S$258,0),2)))</f>
        <v/>
      </c>
      <c r="JR107" t="str">
        <f>IF(JR106="","",IF($FI106="Y",0,INDEX(Capacity!$S$3:$T$258,MATCH(MOD(INDEX(Capacity!$V$3:$W$258,MATCH(INDEX($J106:$FE106,1,$FJ106),Capacity!$V$3:$V$258,0),2)+JR$9,255),Capacity!$S$3:$S$258,0),2)))</f>
        <v/>
      </c>
      <c r="JS107" t="str">
        <f>IF(JS106="","",IF($FI106="Y",0,INDEX(Capacity!$S$3:$T$258,MATCH(MOD(INDEX(Capacity!$V$3:$W$258,MATCH(INDEX($J106:$FE106,1,$FJ106),Capacity!$V$3:$V$258,0),2)+JS$9,255),Capacity!$S$3:$S$258,0),2)))</f>
        <v/>
      </c>
      <c r="JT107" t="str">
        <f>IF(JT106="","",IF($FI106="Y",0,INDEX(Capacity!$S$3:$T$258,MATCH(MOD(INDEX(Capacity!$V$3:$W$258,MATCH(INDEX($J106:$FE106,1,$FJ106),Capacity!$V$3:$V$258,0),2)+JT$9,255),Capacity!$S$3:$S$258,0),2)))</f>
        <v/>
      </c>
      <c r="JU107" t="str">
        <f>IF(JU106="","",IF($FI106="Y",0,INDEX(Capacity!$S$3:$T$258,MATCH(MOD(INDEX(Capacity!$V$3:$W$258,MATCH(INDEX($J106:$FE106,1,$FJ106),Capacity!$V$3:$V$258,0),2)+JU$9,255),Capacity!$S$3:$S$258,0),2)))</f>
        <v/>
      </c>
      <c r="JV107" t="str">
        <f>IF(JV106="","",IF($FI106="Y",0,INDEX(Capacity!$S$3:$T$258,MATCH(MOD(INDEX(Capacity!$V$3:$W$258,MATCH(INDEX($J106:$FE106,1,$FJ106),Capacity!$V$3:$V$258,0),2)+JV$9,255),Capacity!$S$3:$S$258,0),2)))</f>
        <v/>
      </c>
      <c r="JW107" t="str">
        <f>IF(JW106="","",IF($FI106="Y",0,INDEX(Capacity!$S$3:$T$258,MATCH(MOD(INDEX(Capacity!$V$3:$W$258,MATCH(INDEX($J106:$FE106,1,$FJ106),Capacity!$V$3:$V$258,0),2)+JW$9,255),Capacity!$S$3:$S$258,0),2)))</f>
        <v/>
      </c>
      <c r="JX107" t="str">
        <f>IF(JX106="","",IF($FI106="Y",0,INDEX(Capacity!$S$3:$T$258,MATCH(MOD(INDEX(Capacity!$V$3:$W$258,MATCH(INDEX($J106:$FE106,1,$FJ106),Capacity!$V$3:$V$258,0),2)+JX$9,255),Capacity!$S$3:$S$258,0),2)))</f>
        <v/>
      </c>
      <c r="JY107" t="str">
        <f>IF(JY106="","",IF($FI106="Y",0,INDEX(Capacity!$S$3:$T$258,MATCH(MOD(INDEX(Capacity!$V$3:$W$258,MATCH(INDEX($J106:$FE106,1,$FJ106),Capacity!$V$3:$V$258,0),2)+JY$9,255),Capacity!$S$3:$S$258,0),2)))</f>
        <v/>
      </c>
      <c r="JZ107" t="str">
        <f>IF(JZ106="","",IF($FI106="Y",0,INDEX(Capacity!$S$3:$T$258,MATCH(MOD(INDEX(Capacity!$V$3:$W$258,MATCH(INDEX($J106:$FE106,1,$FJ106),Capacity!$V$3:$V$258,0),2)+JZ$9,255),Capacity!$S$3:$S$258,0),2)))</f>
        <v/>
      </c>
      <c r="KA107" t="str">
        <f>IF(KA106="","",IF($FI106="Y",0,INDEX(Capacity!$S$3:$T$258,MATCH(MOD(INDEX(Capacity!$V$3:$W$258,MATCH(INDEX($J106:$FE106,1,$FJ106),Capacity!$V$3:$V$258,0),2)+KA$9,255),Capacity!$S$3:$S$258,0),2)))</f>
        <v/>
      </c>
      <c r="KB107" t="str">
        <f>IF(KB106="","",IF($FI106="Y",0,INDEX(Capacity!$S$3:$T$258,MATCH(MOD(INDEX(Capacity!$V$3:$W$258,MATCH(INDEX($J106:$FE106,1,$FJ106),Capacity!$V$3:$V$258,0),2)+KB$9,255),Capacity!$S$3:$S$258,0),2)))</f>
        <v/>
      </c>
      <c r="KC107" t="str">
        <f>IF(KC106="","",IF($FI106="Y",0,INDEX(Capacity!$S$3:$T$258,MATCH(MOD(INDEX(Capacity!$V$3:$W$258,MATCH(INDEX($J106:$FE106,1,$FJ106),Capacity!$V$3:$V$258,0),2)+KC$9,255),Capacity!$S$3:$S$258,0),2)))</f>
        <v/>
      </c>
      <c r="KD107" t="str">
        <f>IF(KD106="","",IF($FI106="Y",0,INDEX(Capacity!$S$3:$T$258,MATCH(MOD(INDEX(Capacity!$V$3:$W$258,MATCH(INDEX($J106:$FE106,1,$FJ106),Capacity!$V$3:$V$258,0),2)+KD$9,255),Capacity!$S$3:$S$258,0),2)))</f>
        <v/>
      </c>
      <c r="KE107" t="str">
        <f>IF(KE106="","",IF($FI106="Y",0,INDEX(Capacity!$S$3:$T$258,MATCH(MOD(INDEX(Capacity!$V$3:$W$258,MATCH(INDEX($J106:$FE106,1,$FJ106),Capacity!$V$3:$V$258,0),2)+KE$9,255),Capacity!$S$3:$S$258,0),2)))</f>
        <v/>
      </c>
      <c r="KF107" t="str">
        <f>IF(KF106="","",IF($FI106="Y",0,INDEX(Capacity!$S$3:$T$258,MATCH(MOD(INDEX(Capacity!$V$3:$W$258,MATCH(INDEX($J106:$FE106,1,$FJ106),Capacity!$V$3:$V$258,0),2)+KF$9,255),Capacity!$S$3:$S$258,0),2)))</f>
        <v/>
      </c>
      <c r="KG107" t="str">
        <f>IF(KG106="","",IF($FI106="Y",0,INDEX(Capacity!$S$3:$T$258,MATCH(MOD(INDEX(Capacity!$V$3:$W$258,MATCH(INDEX($J106:$FE106,1,$FJ106),Capacity!$V$3:$V$258,0),2)+KG$9,255),Capacity!$S$3:$S$258,0),2)))</f>
        <v/>
      </c>
      <c r="KH107" t="str">
        <f>IF(KH106="","",IF($FI106="Y",0,INDEX(Capacity!$S$3:$T$258,MATCH(MOD(INDEX(Capacity!$V$3:$W$258,MATCH(INDEX($J106:$FE106,1,$FJ106),Capacity!$V$3:$V$258,0),2)+KH$9,255),Capacity!$S$3:$S$258,0),2)))</f>
        <v/>
      </c>
      <c r="KI107" t="str">
        <f>IF(KI106="","",IF($FI106="Y",0,INDEX(Capacity!$S$3:$T$258,MATCH(MOD(INDEX(Capacity!$V$3:$W$258,MATCH(INDEX($J106:$FE106,1,$FJ106),Capacity!$V$3:$V$258,0),2)+KI$9,255),Capacity!$S$3:$S$258,0),2)))</f>
        <v/>
      </c>
      <c r="KJ107" t="str">
        <f>IF(KJ106="","",IF($FI106="Y",0,INDEX(Capacity!$S$3:$T$258,MATCH(MOD(INDEX(Capacity!$V$3:$W$258,MATCH(INDEX($J106:$FE106,1,$FJ106),Capacity!$V$3:$V$258,0),2)+KJ$9,255),Capacity!$S$3:$S$258,0),2)))</f>
        <v/>
      </c>
      <c r="KK107" t="str">
        <f>IF(KK106="","",IF($FI106="Y",0,INDEX(Capacity!$S$3:$T$258,MATCH(MOD(INDEX(Capacity!$V$3:$W$258,MATCH(INDEX($J106:$FE106,1,$FJ106),Capacity!$V$3:$V$258,0),2)+KK$9,255),Capacity!$S$3:$S$258,0),2)))</f>
        <v/>
      </c>
      <c r="KL107" t="str">
        <f>IF(KL106="","",IF($FI106="Y",0,INDEX(Capacity!$S$3:$T$258,MATCH(MOD(INDEX(Capacity!$V$3:$W$258,MATCH(INDEX($J106:$FE106,1,$FJ106),Capacity!$V$3:$V$258,0),2)+KL$9,255),Capacity!$S$3:$S$258,0),2)))</f>
        <v/>
      </c>
      <c r="KM107" t="str">
        <f>IF(KM106="","",IF($FI106="Y",0,INDEX(Capacity!$S$3:$T$258,MATCH(MOD(INDEX(Capacity!$V$3:$W$258,MATCH(INDEX($J106:$FE106,1,$FJ106),Capacity!$V$3:$V$258,0),2)+KM$9,255),Capacity!$S$3:$S$258,0),2)))</f>
        <v/>
      </c>
      <c r="KN107" t="str">
        <f>IF(KN106="","",IF($FI106="Y",0,INDEX(Capacity!$S$3:$T$258,MATCH(MOD(INDEX(Capacity!$V$3:$W$258,MATCH(INDEX($J106:$FE106,1,$FJ106),Capacity!$V$3:$V$258,0),2)+KN$9,255),Capacity!$S$3:$S$258,0),2)))</f>
        <v/>
      </c>
      <c r="KO107" t="str">
        <f>IF(KO106="","",IF($FI106="Y",0,INDEX(Capacity!$S$3:$T$258,MATCH(MOD(INDEX(Capacity!$V$3:$W$258,MATCH(INDEX($J106:$FE106,1,$FJ106),Capacity!$V$3:$V$258,0),2)+KO$9,255),Capacity!$S$3:$S$258,0),2)))</f>
        <v/>
      </c>
      <c r="KP107" t="str">
        <f>IF(KP106="","",IF($FI106="Y",0,INDEX(Capacity!$S$3:$T$258,MATCH(MOD(INDEX(Capacity!$V$3:$W$258,MATCH(INDEX($J106:$FE106,1,$FJ106),Capacity!$V$3:$V$258,0),2)+KP$9,255),Capacity!$S$3:$S$258,0),2)))</f>
        <v/>
      </c>
      <c r="KQ107" t="str">
        <f>IF(KQ106="","",IF($FI106="Y",0,INDEX(Capacity!$S$3:$T$258,MATCH(MOD(INDEX(Capacity!$V$3:$W$258,MATCH(INDEX($J106:$FE106,1,$FJ106),Capacity!$V$3:$V$258,0),2)+KQ$9,255),Capacity!$S$3:$S$258,0),2)))</f>
        <v/>
      </c>
      <c r="KR107" t="str">
        <f>IF(KR106="","",IF($FI106="Y",0,INDEX(Capacity!$S$3:$T$258,MATCH(MOD(INDEX(Capacity!$V$3:$W$258,MATCH(INDEX($J106:$FE106,1,$FJ106),Capacity!$V$3:$V$258,0),2)+KR$9,255),Capacity!$S$3:$S$258,0),2)))</f>
        <v/>
      </c>
      <c r="KS107" t="str">
        <f>IF(KS106="","",IF($FI106="Y",0,INDEX(Capacity!$S$3:$T$258,MATCH(MOD(INDEX(Capacity!$V$3:$W$258,MATCH(INDEX($J106:$FE106,1,$FJ106),Capacity!$V$3:$V$258,0),2)+KS$9,255),Capacity!$S$3:$S$258,0),2)))</f>
        <v/>
      </c>
      <c r="KT107" t="str">
        <f>IF(KT106="","",IF($FI106="Y",0,INDEX(Capacity!$S$3:$T$258,MATCH(MOD(INDEX(Capacity!$V$3:$W$258,MATCH(INDEX($J106:$FE106,1,$FJ106),Capacity!$V$3:$V$258,0),2)+KT$9,255),Capacity!$S$3:$S$258,0),2)))</f>
        <v/>
      </c>
      <c r="KU107" t="str">
        <f>IF(KU106="","",IF($FI106="Y",0,INDEX(Capacity!$S$3:$T$258,MATCH(MOD(INDEX(Capacity!$V$3:$W$258,MATCH(INDEX($J106:$FE106,1,$FJ106),Capacity!$V$3:$V$258,0),2)+KU$9,255),Capacity!$S$3:$S$258,0),2)))</f>
        <v/>
      </c>
      <c r="KV107" t="str">
        <f>IF(KV106="","",IF($FI106="Y",0,INDEX(Capacity!$S$3:$T$258,MATCH(MOD(INDEX(Capacity!$V$3:$W$258,MATCH(INDEX($J106:$FE106,1,$FJ106),Capacity!$V$3:$V$258,0),2)+KV$9,255),Capacity!$S$3:$S$258,0),2)))</f>
        <v/>
      </c>
      <c r="KW107" t="str">
        <f>IF(KW106="","",IF($FI106="Y",0,INDEX(Capacity!$S$3:$T$258,MATCH(MOD(INDEX(Capacity!$V$3:$W$258,MATCH(INDEX($J106:$FE106,1,$FJ106),Capacity!$V$3:$V$258,0),2)+KW$9,255),Capacity!$S$3:$S$258,0),2)))</f>
        <v/>
      </c>
      <c r="KX107" t="str">
        <f>IF(KX106="","",IF($FI106="Y",0,INDEX(Capacity!$S$3:$T$258,MATCH(MOD(INDEX(Capacity!$V$3:$W$258,MATCH(INDEX($J106:$FE106,1,$FJ106),Capacity!$V$3:$V$258,0),2)+KX$9,255),Capacity!$S$3:$S$258,0),2)))</f>
        <v/>
      </c>
      <c r="KY107" t="str">
        <f>IF(KY106="","",IF($FI106="Y",0,INDEX(Capacity!$S$3:$T$258,MATCH(MOD(INDEX(Capacity!$V$3:$W$258,MATCH(INDEX($J106:$FE106,1,$FJ106),Capacity!$V$3:$V$258,0),2)+KY$9,255),Capacity!$S$3:$S$258,0),2)))</f>
        <v/>
      </c>
      <c r="KZ107" t="str">
        <f>IF(KZ106="","",IF($FI106="Y",0,INDEX(Capacity!$S$3:$T$258,MATCH(MOD(INDEX(Capacity!$V$3:$W$258,MATCH(INDEX($J106:$FE106,1,$FJ106),Capacity!$V$3:$V$258,0),2)+KZ$9,255),Capacity!$S$3:$S$258,0),2)))</f>
        <v/>
      </c>
      <c r="LA107" t="str">
        <f>IF(LA106="","",IF($FI106="Y",0,INDEX(Capacity!$S$3:$T$258,MATCH(MOD(INDEX(Capacity!$V$3:$W$258,MATCH(INDEX($J106:$FE106,1,$FJ106),Capacity!$V$3:$V$258,0),2)+LA$9,255),Capacity!$S$3:$S$258,0),2)))</f>
        <v/>
      </c>
      <c r="LB107" t="str">
        <f>IF(LB106="","",IF($FI106="Y",0,INDEX(Capacity!$S$3:$T$258,MATCH(MOD(INDEX(Capacity!$V$3:$W$258,MATCH(INDEX($J106:$FE106,1,$FJ106),Capacity!$V$3:$V$258,0),2)+LB$9,255),Capacity!$S$3:$S$258,0),2)))</f>
        <v/>
      </c>
      <c r="LC107" t="str">
        <f>IF(LC106="","",IF($FI106="Y",0,INDEX(Capacity!$S$3:$T$258,MATCH(MOD(INDEX(Capacity!$V$3:$W$258,MATCH(INDEX($J106:$FE106,1,$FJ106),Capacity!$V$3:$V$258,0),2)+LC$9,255),Capacity!$S$3:$S$258,0),2)))</f>
        <v/>
      </c>
      <c r="LD107" t="str">
        <f>IF(LD106="","",IF($FI106="Y",0,INDEX(Capacity!$S$3:$T$258,MATCH(MOD(INDEX(Capacity!$V$3:$W$258,MATCH(INDEX($J106:$FE106,1,$FJ106),Capacity!$V$3:$V$258,0),2)+LD$9,255),Capacity!$S$3:$S$258,0),2)))</f>
        <v/>
      </c>
      <c r="LE107" t="str">
        <f>IF(LE106="","",IF($FI106="Y",0,INDEX(Capacity!$S$3:$T$258,MATCH(MOD(INDEX(Capacity!$V$3:$W$258,MATCH(INDEX($J106:$FE106,1,$FJ106),Capacity!$V$3:$V$258,0),2)+LE$9,255),Capacity!$S$3:$S$258,0),2)))</f>
        <v/>
      </c>
      <c r="LF107" t="str">
        <f>IF(LF106="","",IF($FI106="Y",0,INDEX(Capacity!$S$3:$T$258,MATCH(MOD(INDEX(Capacity!$V$3:$W$258,MATCH(INDEX($J106:$FE106,1,$FJ106),Capacity!$V$3:$V$258,0),2)+LF$9,255),Capacity!$S$3:$S$258,0),2)))</f>
        <v/>
      </c>
      <c r="LG107" t="str">
        <f>IF(LG106="","",IF($FI106="Y",0,INDEX(Capacity!$S$3:$T$258,MATCH(MOD(INDEX(Capacity!$V$3:$W$258,MATCH(INDEX($J106:$FE106,1,$FJ106),Capacity!$V$3:$V$258,0),2)+LG$9,255),Capacity!$S$3:$S$258,0),2)))</f>
        <v/>
      </c>
      <c r="LH107" t="str">
        <f>IF(LH106="","",IF($FI106="Y",0,INDEX(Capacity!$S$3:$T$258,MATCH(MOD(INDEX(Capacity!$V$3:$W$258,MATCH(INDEX($J106:$FE106,1,$FJ106),Capacity!$V$3:$V$258,0),2)+LH$9,255),Capacity!$S$3:$S$258,0),2)))</f>
        <v/>
      </c>
    </row>
    <row r="108" spans="9:320" x14ac:dyDescent="0.25">
      <c r="I108" s="7">
        <f t="shared" si="79"/>
        <v>99</v>
      </c>
      <c r="J108" t="str">
        <f t="shared" si="97"/>
        <v/>
      </c>
      <c r="K108" t="str">
        <f t="shared" si="97"/>
        <v/>
      </c>
      <c r="L108" t="str">
        <f t="shared" si="97"/>
        <v/>
      </c>
      <c r="M108" t="str">
        <f t="shared" si="97"/>
        <v/>
      </c>
      <c r="N108" t="str">
        <f t="shared" si="97"/>
        <v/>
      </c>
      <c r="O108" t="str">
        <f t="shared" si="97"/>
        <v/>
      </c>
      <c r="P108" t="str">
        <f t="shared" si="97"/>
        <v/>
      </c>
      <c r="Q108" t="str">
        <f t="shared" si="97"/>
        <v/>
      </c>
      <c r="R108" t="str">
        <f t="shared" si="97"/>
        <v/>
      </c>
      <c r="S108" t="str">
        <f t="shared" si="97"/>
        <v/>
      </c>
      <c r="T108" t="str">
        <f t="shared" si="97"/>
        <v/>
      </c>
      <c r="U108" t="str">
        <f t="shared" si="97"/>
        <v/>
      </c>
      <c r="V108" t="str">
        <f t="shared" si="97"/>
        <v/>
      </c>
      <c r="W108" t="str">
        <f t="shared" si="97"/>
        <v/>
      </c>
      <c r="X108" t="str">
        <f t="shared" si="97"/>
        <v/>
      </c>
      <c r="Y108" t="str">
        <f t="shared" si="97"/>
        <v/>
      </c>
      <c r="Z108" t="str">
        <f t="shared" si="96"/>
        <v/>
      </c>
      <c r="AA108" t="str">
        <f t="shared" si="96"/>
        <v/>
      </c>
      <c r="AB108" t="str">
        <f t="shared" si="96"/>
        <v/>
      </c>
      <c r="AC108" t="str">
        <f t="shared" si="96"/>
        <v/>
      </c>
      <c r="AD108" t="str">
        <f t="shared" si="96"/>
        <v/>
      </c>
      <c r="AE108" t="str">
        <f t="shared" si="96"/>
        <v/>
      </c>
      <c r="AF108" t="str">
        <f t="shared" si="96"/>
        <v/>
      </c>
      <c r="AG108" t="str">
        <f t="shared" si="96"/>
        <v/>
      </c>
      <c r="AH108" t="str">
        <f t="shared" si="96"/>
        <v/>
      </c>
      <c r="AI108" t="str">
        <f t="shared" si="96"/>
        <v/>
      </c>
      <c r="AJ108" t="str">
        <f t="shared" si="96"/>
        <v/>
      </c>
      <c r="AK108" t="str">
        <f t="shared" si="96"/>
        <v/>
      </c>
      <c r="AL108" t="str">
        <f t="shared" si="96"/>
        <v/>
      </c>
      <c r="AM108" t="str">
        <f t="shared" si="96"/>
        <v/>
      </c>
      <c r="AN108" t="str">
        <f t="shared" si="96"/>
        <v/>
      </c>
      <c r="AO108" t="str">
        <f t="shared" si="96"/>
        <v/>
      </c>
      <c r="AP108" t="str">
        <f t="shared" si="100"/>
        <v/>
      </c>
      <c r="AQ108" t="str">
        <f t="shared" si="100"/>
        <v/>
      </c>
      <c r="AR108" t="str">
        <f t="shared" si="100"/>
        <v/>
      </c>
      <c r="AS108" t="str">
        <f t="shared" si="100"/>
        <v/>
      </c>
      <c r="AT108" t="str">
        <f t="shared" si="100"/>
        <v/>
      </c>
      <c r="AU108" t="str">
        <f t="shared" si="100"/>
        <v/>
      </c>
      <c r="AV108" t="str">
        <f t="shared" si="100"/>
        <v/>
      </c>
      <c r="AW108" t="str">
        <f t="shared" si="100"/>
        <v/>
      </c>
      <c r="AX108" t="str">
        <f t="shared" si="100"/>
        <v/>
      </c>
      <c r="AY108" t="str">
        <f t="shared" si="100"/>
        <v/>
      </c>
      <c r="AZ108" t="str">
        <f t="shared" si="100"/>
        <v/>
      </c>
      <c r="BA108" t="str">
        <f t="shared" si="100"/>
        <v/>
      </c>
      <c r="BB108" t="str">
        <f t="shared" si="100"/>
        <v/>
      </c>
      <c r="BC108" t="str">
        <f t="shared" si="100"/>
        <v/>
      </c>
      <c r="BD108" t="str">
        <f t="shared" si="100"/>
        <v/>
      </c>
      <c r="BE108" t="str">
        <f t="shared" si="99"/>
        <v/>
      </c>
      <c r="BF108" t="str">
        <f t="shared" si="99"/>
        <v/>
      </c>
      <c r="BG108" t="str">
        <f t="shared" si="99"/>
        <v/>
      </c>
      <c r="BH108" t="str">
        <f t="shared" si="99"/>
        <v/>
      </c>
      <c r="BI108" t="str">
        <f t="shared" si="99"/>
        <v/>
      </c>
      <c r="BJ108" t="str">
        <f t="shared" si="99"/>
        <v/>
      </c>
      <c r="BK108" t="str">
        <f t="shared" si="99"/>
        <v/>
      </c>
      <c r="BL108" t="str">
        <f t="shared" si="99"/>
        <v/>
      </c>
      <c r="BM108" t="str">
        <f t="shared" si="99"/>
        <v/>
      </c>
      <c r="BN108" t="str">
        <f t="shared" si="99"/>
        <v/>
      </c>
      <c r="BO108" t="str">
        <f t="shared" si="99"/>
        <v/>
      </c>
      <c r="BP108" t="str">
        <f t="shared" si="99"/>
        <v/>
      </c>
      <c r="BQ108" t="str">
        <f t="shared" si="99"/>
        <v/>
      </c>
      <c r="BR108" t="str">
        <f t="shared" si="99"/>
        <v/>
      </c>
      <c r="BS108" t="str">
        <f t="shared" si="99"/>
        <v/>
      </c>
      <c r="BT108" t="str">
        <f t="shared" si="99"/>
        <v/>
      </c>
      <c r="BU108" t="str">
        <f t="shared" si="104"/>
        <v/>
      </c>
      <c r="BV108" t="str">
        <f t="shared" si="102"/>
        <v/>
      </c>
      <c r="BW108" t="str">
        <f t="shared" si="102"/>
        <v/>
      </c>
      <c r="BX108" t="str">
        <f t="shared" si="102"/>
        <v/>
      </c>
      <c r="BY108" t="str">
        <f t="shared" si="102"/>
        <v/>
      </c>
      <c r="BZ108" t="str">
        <f t="shared" si="102"/>
        <v/>
      </c>
      <c r="CA108" t="str">
        <f t="shared" si="102"/>
        <v/>
      </c>
      <c r="CB108" t="str">
        <f t="shared" si="102"/>
        <v/>
      </c>
      <c r="CC108" t="str">
        <f t="shared" si="102"/>
        <v/>
      </c>
      <c r="CD108" t="str">
        <f t="shared" si="102"/>
        <v/>
      </c>
      <c r="CE108" t="str">
        <f t="shared" si="102"/>
        <v/>
      </c>
      <c r="CF108" t="str">
        <f t="shared" si="102"/>
        <v/>
      </c>
      <c r="CG108" t="str">
        <f t="shared" si="102"/>
        <v/>
      </c>
      <c r="CH108" t="str">
        <f t="shared" si="102"/>
        <v/>
      </c>
      <c r="CI108" t="str">
        <f t="shared" si="102"/>
        <v/>
      </c>
      <c r="CJ108" t="str">
        <f t="shared" si="102"/>
        <v/>
      </c>
      <c r="CK108" t="str">
        <f t="shared" si="102"/>
        <v/>
      </c>
      <c r="CL108" t="str">
        <f t="shared" si="94"/>
        <v/>
      </c>
      <c r="CM108" t="str">
        <f t="shared" si="94"/>
        <v/>
      </c>
      <c r="CN108" t="str">
        <f t="shared" si="94"/>
        <v/>
      </c>
      <c r="CO108" t="str">
        <f t="shared" si="94"/>
        <v/>
      </c>
      <c r="CP108" t="str">
        <f t="shared" si="94"/>
        <v/>
      </c>
      <c r="CQ108" t="str">
        <f t="shared" si="94"/>
        <v/>
      </c>
      <c r="CR108" t="str">
        <f t="shared" si="94"/>
        <v/>
      </c>
      <c r="CS108" t="str">
        <f t="shared" si="94"/>
        <v/>
      </c>
      <c r="CT108" t="str">
        <f t="shared" si="94"/>
        <v/>
      </c>
      <c r="CU108" t="str">
        <f t="shared" si="94"/>
        <v/>
      </c>
      <c r="CV108" t="str">
        <f t="shared" si="94"/>
        <v/>
      </c>
      <c r="CW108" t="str">
        <f t="shared" si="94"/>
        <v/>
      </c>
      <c r="CX108" t="str">
        <f t="shared" si="94"/>
        <v/>
      </c>
      <c r="CY108" t="str">
        <f t="shared" si="94"/>
        <v/>
      </c>
      <c r="CZ108" t="str">
        <f t="shared" si="94"/>
        <v/>
      </c>
      <c r="DA108" t="str">
        <f t="shared" si="94"/>
        <v/>
      </c>
      <c r="DB108" t="str">
        <f t="shared" ref="DB108:DQ118" si="105">IFERROR(IF(INDEX($FM$10:$LH$118,$I108,$FK108-DB$8+1)="",_xlfn.BITXOR(DB107,0),_xlfn.BITXOR(DB107,INDEX($FM$10:$LH$118,$I108,$FK108-DB$8+1))),"")</f>
        <v/>
      </c>
      <c r="DC108" t="str">
        <f t="shared" si="105"/>
        <v/>
      </c>
      <c r="DD108">
        <f t="shared" si="105"/>
        <v>0</v>
      </c>
      <c r="DE108">
        <f t="shared" si="105"/>
        <v>57</v>
      </c>
      <c r="DF108">
        <f t="shared" si="105"/>
        <v>120</v>
      </c>
      <c r="DG108">
        <f t="shared" si="105"/>
        <v>240</v>
      </c>
      <c r="DH108">
        <f t="shared" si="105"/>
        <v>145</v>
      </c>
      <c r="DI108">
        <f t="shared" si="105"/>
        <v>28</v>
      </c>
      <c r="DJ108">
        <f t="shared" si="105"/>
        <v>21</v>
      </c>
      <c r="DK108">
        <f t="shared" si="105"/>
        <v>92</v>
      </c>
      <c r="DL108">
        <f t="shared" si="105"/>
        <v>115</v>
      </c>
      <c r="DM108">
        <f t="shared" si="105"/>
        <v>196</v>
      </c>
      <c r="DN108">
        <f t="shared" si="105"/>
        <v>222</v>
      </c>
      <c r="DO108">
        <f t="shared" si="105"/>
        <v>0</v>
      </c>
      <c r="DP108">
        <f t="shared" si="105"/>
        <v>0</v>
      </c>
      <c r="DQ108">
        <f t="shared" si="98"/>
        <v>0</v>
      </c>
      <c r="DR108">
        <f t="shared" si="95"/>
        <v>0</v>
      </c>
      <c r="DS108">
        <f t="shared" si="95"/>
        <v>0</v>
      </c>
      <c r="DT108">
        <f t="shared" si="95"/>
        <v>0</v>
      </c>
      <c r="DU108">
        <f t="shared" si="95"/>
        <v>0</v>
      </c>
      <c r="DV108">
        <f t="shared" si="95"/>
        <v>0</v>
      </c>
      <c r="DW108">
        <f t="shared" si="95"/>
        <v>0</v>
      </c>
      <c r="DX108">
        <f t="shared" si="95"/>
        <v>0</v>
      </c>
      <c r="DY108">
        <f t="shared" si="95"/>
        <v>0</v>
      </c>
      <c r="DZ108">
        <f t="shared" si="95"/>
        <v>0</v>
      </c>
      <c r="EA108">
        <f t="shared" si="95"/>
        <v>0</v>
      </c>
      <c r="EB108">
        <f t="shared" si="95"/>
        <v>0</v>
      </c>
      <c r="EC108">
        <f t="shared" si="95"/>
        <v>0</v>
      </c>
      <c r="ED108">
        <f t="shared" si="95"/>
        <v>0</v>
      </c>
      <c r="EE108">
        <f t="shared" si="95"/>
        <v>0</v>
      </c>
      <c r="EF108">
        <f t="shared" si="95"/>
        <v>0</v>
      </c>
      <c r="EG108">
        <f t="shared" si="95"/>
        <v>0</v>
      </c>
      <c r="EH108">
        <f t="shared" si="103"/>
        <v>0</v>
      </c>
      <c r="EI108">
        <f t="shared" si="103"/>
        <v>0</v>
      </c>
      <c r="EJ108">
        <f t="shared" si="103"/>
        <v>0</v>
      </c>
      <c r="EK108">
        <f t="shared" si="103"/>
        <v>0</v>
      </c>
      <c r="EL108">
        <f t="shared" si="103"/>
        <v>0</v>
      </c>
      <c r="EM108">
        <f t="shared" si="103"/>
        <v>0</v>
      </c>
      <c r="EN108">
        <f t="shared" si="103"/>
        <v>0</v>
      </c>
      <c r="EO108">
        <f t="shared" si="103"/>
        <v>0</v>
      </c>
      <c r="EP108">
        <f t="shared" si="103"/>
        <v>0</v>
      </c>
      <c r="EQ108">
        <f t="shared" si="103"/>
        <v>0</v>
      </c>
      <c r="ER108">
        <f t="shared" si="103"/>
        <v>0</v>
      </c>
      <c r="ES108">
        <f t="shared" si="103"/>
        <v>0</v>
      </c>
      <c r="ET108">
        <f t="shared" si="103"/>
        <v>0</v>
      </c>
      <c r="EU108">
        <f t="shared" si="103"/>
        <v>0</v>
      </c>
      <c r="EV108">
        <f t="shared" si="103"/>
        <v>0</v>
      </c>
      <c r="EW108">
        <f t="shared" si="103"/>
        <v>0</v>
      </c>
      <c r="EX108">
        <f t="shared" si="101"/>
        <v>0</v>
      </c>
      <c r="EY108">
        <f t="shared" si="101"/>
        <v>0</v>
      </c>
      <c r="EZ108">
        <f t="shared" si="101"/>
        <v>0</v>
      </c>
      <c r="FA108">
        <f t="shared" si="101"/>
        <v>0</v>
      </c>
      <c r="FB108">
        <f t="shared" si="101"/>
        <v>0</v>
      </c>
      <c r="FC108">
        <f t="shared" si="101"/>
        <v>0</v>
      </c>
      <c r="FD108">
        <f t="shared" si="101"/>
        <v>0</v>
      </c>
      <c r="FE108">
        <f t="shared" si="101"/>
        <v>0</v>
      </c>
      <c r="FG108" s="48" t="str">
        <f t="shared" si="80"/>
        <v/>
      </c>
      <c r="FI108" s="1" t="str">
        <f t="shared" si="77"/>
        <v/>
      </c>
      <c r="FJ108">
        <f t="shared" si="78"/>
        <v>100</v>
      </c>
      <c r="FK108">
        <f>FM8-FJ107+1</f>
        <v>-55</v>
      </c>
      <c r="FM108">
        <f>IF(FM107="","",IF($FI107="Y",0,INDEX(Capacity!$S$3:$T$258,MATCH(MOD(INDEX(Capacity!$V$3:$W$258,MATCH(INDEX($J107:$FE107,1,$FJ107),Capacity!$V$3:$V$258,0),2)+FM$9,255),Capacity!$S$3:$S$258,0),2)))</f>
        <v>152</v>
      </c>
      <c r="FN108">
        <f>IF(FN107="","",IF($FI107="Y",0,INDEX(Capacity!$S$3:$T$258,MATCH(MOD(INDEX(Capacity!$V$3:$W$258,MATCH(INDEX($J107:$FE107,1,$FJ107),Capacity!$V$3:$V$258,0),2)+FN$9,255),Capacity!$S$3:$S$258,0),2)))</f>
        <v>135</v>
      </c>
      <c r="FO108">
        <f>IF(FO107="","",IF($FI107="Y",0,INDEX(Capacity!$S$3:$T$258,MATCH(MOD(INDEX(Capacity!$V$3:$W$258,MATCH(INDEX($J107:$FE107,1,$FJ107),Capacity!$V$3:$V$258,0),2)+FO$9,255),Capacity!$S$3:$S$258,0),2)))</f>
        <v>107</v>
      </c>
      <c r="FP108">
        <f>IF(FP107="","",IF($FI107="Y",0,INDEX(Capacity!$S$3:$T$258,MATCH(MOD(INDEX(Capacity!$V$3:$W$258,MATCH(INDEX($J107:$FE107,1,$FJ107),Capacity!$V$3:$V$258,0),2)+FP$9,255),Capacity!$S$3:$S$258,0),2)))</f>
        <v>161</v>
      </c>
      <c r="FQ108">
        <f>IF(FQ107="","",IF($FI107="Y",0,INDEX(Capacity!$S$3:$T$258,MATCH(MOD(INDEX(Capacity!$V$3:$W$258,MATCH(INDEX($J107:$FE107,1,$FJ107),Capacity!$V$3:$V$258,0),2)+FQ$9,255),Capacity!$S$3:$S$258,0),2)))</f>
        <v>120</v>
      </c>
      <c r="FR108">
        <f>IF(FR107="","",IF($FI107="Y",0,INDEX(Capacity!$S$3:$T$258,MATCH(MOD(INDEX(Capacity!$V$3:$W$258,MATCH(INDEX($J107:$FE107,1,$FJ107),Capacity!$V$3:$V$258,0),2)+FR$9,255),Capacity!$S$3:$S$258,0),2)))</f>
        <v>169</v>
      </c>
      <c r="FS108">
        <f>IF(FS107="","",IF($FI107="Y",0,INDEX(Capacity!$S$3:$T$258,MATCH(MOD(INDEX(Capacity!$V$3:$W$258,MATCH(INDEX($J107:$FE107,1,$FJ107),Capacity!$V$3:$V$258,0),2)+FS$9,255),Capacity!$S$3:$S$258,0),2)))</f>
        <v>127</v>
      </c>
      <c r="FT108">
        <f>IF(FT107="","",IF($FI107="Y",0,INDEX(Capacity!$S$3:$T$258,MATCH(MOD(INDEX(Capacity!$V$3:$W$258,MATCH(INDEX($J107:$FE107,1,$FJ107),Capacity!$V$3:$V$258,0),2)+FT$9,255),Capacity!$S$3:$S$258,0),2)))</f>
        <v>231</v>
      </c>
      <c r="FU108">
        <f>IF(FU107="","",IF($FI107="Y",0,INDEX(Capacity!$S$3:$T$258,MATCH(MOD(INDEX(Capacity!$V$3:$W$258,MATCH(INDEX($J107:$FE107,1,$FJ107),Capacity!$V$3:$V$258,0),2)+FU$9,255),Capacity!$S$3:$S$258,0),2)))</f>
        <v>206</v>
      </c>
      <c r="FV108">
        <f>IF(FV107="","",IF($FI107="Y",0,INDEX(Capacity!$S$3:$T$258,MATCH(MOD(INDEX(Capacity!$V$3:$W$258,MATCH(INDEX($J107:$FE107,1,$FJ107),Capacity!$V$3:$V$258,0),2)+FV$9,255),Capacity!$S$3:$S$258,0),2)))</f>
        <v>140</v>
      </c>
      <c r="FW108">
        <f>IF(FW107="","",IF($FI107="Y",0,INDEX(Capacity!$S$3:$T$258,MATCH(MOD(INDEX(Capacity!$V$3:$W$258,MATCH(INDEX($J107:$FE107,1,$FJ107),Capacity!$V$3:$V$258,0),2)+FW$9,255),Capacity!$S$3:$S$258,0),2)))</f>
        <v>222</v>
      </c>
      <c r="FX108" t="str">
        <f>IF(FX107="","",IF($FI107="Y",0,INDEX(Capacity!$S$3:$T$258,MATCH(MOD(INDEX(Capacity!$V$3:$W$258,MATCH(INDEX($J107:$FE107,1,$FJ107),Capacity!$V$3:$V$258,0),2)+FX$9,255),Capacity!$S$3:$S$258,0),2)))</f>
        <v/>
      </c>
      <c r="FY108" t="str">
        <f>IF(FY107="","",IF($FI107="Y",0,INDEX(Capacity!$S$3:$T$258,MATCH(MOD(INDEX(Capacity!$V$3:$W$258,MATCH(INDEX($J107:$FE107,1,$FJ107),Capacity!$V$3:$V$258,0),2)+FY$9,255),Capacity!$S$3:$S$258,0),2)))</f>
        <v/>
      </c>
      <c r="FZ108" t="str">
        <f>IF(FZ107="","",IF($FI107="Y",0,INDEX(Capacity!$S$3:$T$258,MATCH(MOD(INDEX(Capacity!$V$3:$W$258,MATCH(INDEX($J107:$FE107,1,$FJ107),Capacity!$V$3:$V$258,0),2)+FZ$9,255),Capacity!$S$3:$S$258,0),2)))</f>
        <v/>
      </c>
      <c r="GA108" t="str">
        <f>IF(GA107="","",IF($FI107="Y",0,INDEX(Capacity!$S$3:$T$258,MATCH(MOD(INDEX(Capacity!$V$3:$W$258,MATCH(INDEX($J107:$FE107,1,$FJ107),Capacity!$V$3:$V$258,0),2)+GA$9,255),Capacity!$S$3:$S$258,0),2)))</f>
        <v/>
      </c>
      <c r="GB108" t="str">
        <f>IF(GB107="","",IF($FI107="Y",0,INDEX(Capacity!$S$3:$T$258,MATCH(MOD(INDEX(Capacity!$V$3:$W$258,MATCH(INDEX($J107:$FE107,1,$FJ107),Capacity!$V$3:$V$258,0),2)+GB$9,255),Capacity!$S$3:$S$258,0),2)))</f>
        <v/>
      </c>
      <c r="GC108" t="str">
        <f>IF(GC107="","",IF($FI107="Y",0,INDEX(Capacity!$S$3:$T$258,MATCH(MOD(INDEX(Capacity!$V$3:$W$258,MATCH(INDEX($J107:$FE107,1,$FJ107),Capacity!$V$3:$V$258,0),2)+GC$9,255),Capacity!$S$3:$S$258,0),2)))</f>
        <v/>
      </c>
      <c r="GD108" t="str">
        <f>IF(GD107="","",IF($FI107="Y",0,INDEX(Capacity!$S$3:$T$258,MATCH(MOD(INDEX(Capacity!$V$3:$W$258,MATCH(INDEX($J107:$FE107,1,$FJ107),Capacity!$V$3:$V$258,0),2)+GD$9,255),Capacity!$S$3:$S$258,0),2)))</f>
        <v/>
      </c>
      <c r="GE108" t="str">
        <f>IF(GE107="","",IF($FI107="Y",0,INDEX(Capacity!$S$3:$T$258,MATCH(MOD(INDEX(Capacity!$V$3:$W$258,MATCH(INDEX($J107:$FE107,1,$FJ107),Capacity!$V$3:$V$258,0),2)+GE$9,255),Capacity!$S$3:$S$258,0),2)))</f>
        <v/>
      </c>
      <c r="GF108" t="str">
        <f>IF(GF107="","",IF($FI107="Y",0,INDEX(Capacity!$S$3:$T$258,MATCH(MOD(INDEX(Capacity!$V$3:$W$258,MATCH(INDEX($J107:$FE107,1,$FJ107),Capacity!$V$3:$V$258,0),2)+GF$9,255),Capacity!$S$3:$S$258,0),2)))</f>
        <v/>
      </c>
      <c r="GG108" t="str">
        <f>IF(GG107="","",IF($FI107="Y",0,INDEX(Capacity!$S$3:$T$258,MATCH(MOD(INDEX(Capacity!$V$3:$W$258,MATCH(INDEX($J107:$FE107,1,$FJ107),Capacity!$V$3:$V$258,0),2)+GG$9,255),Capacity!$S$3:$S$258,0),2)))</f>
        <v/>
      </c>
      <c r="GH108" t="str">
        <f>IF(GH107="","",IF($FI107="Y",0,INDEX(Capacity!$S$3:$T$258,MATCH(MOD(INDEX(Capacity!$V$3:$W$258,MATCH(INDEX($J107:$FE107,1,$FJ107),Capacity!$V$3:$V$258,0),2)+GH$9,255),Capacity!$S$3:$S$258,0),2)))</f>
        <v/>
      </c>
      <c r="GI108" t="str">
        <f>IF(GI107="","",IF($FI107="Y",0,INDEX(Capacity!$S$3:$T$258,MATCH(MOD(INDEX(Capacity!$V$3:$W$258,MATCH(INDEX($J107:$FE107,1,$FJ107),Capacity!$V$3:$V$258,0),2)+GI$9,255),Capacity!$S$3:$S$258,0),2)))</f>
        <v/>
      </c>
      <c r="GJ108" t="str">
        <f>IF(GJ107="","",IF($FI107="Y",0,INDEX(Capacity!$S$3:$T$258,MATCH(MOD(INDEX(Capacity!$V$3:$W$258,MATCH(INDEX($J107:$FE107,1,$FJ107),Capacity!$V$3:$V$258,0),2)+GJ$9,255),Capacity!$S$3:$S$258,0),2)))</f>
        <v/>
      </c>
      <c r="GK108" t="str">
        <f>IF(GK107="","",IF($FI107="Y",0,INDEX(Capacity!$S$3:$T$258,MATCH(MOD(INDEX(Capacity!$V$3:$W$258,MATCH(INDEX($J107:$FE107,1,$FJ107),Capacity!$V$3:$V$258,0),2)+GK$9,255),Capacity!$S$3:$S$258,0),2)))</f>
        <v/>
      </c>
      <c r="GL108" t="str">
        <f>IF(GL107="","",IF($FI107="Y",0,INDEX(Capacity!$S$3:$T$258,MATCH(MOD(INDEX(Capacity!$V$3:$W$258,MATCH(INDEX($J107:$FE107,1,$FJ107),Capacity!$V$3:$V$258,0),2)+GL$9,255),Capacity!$S$3:$S$258,0),2)))</f>
        <v/>
      </c>
      <c r="GM108" t="str">
        <f>IF(GM107="","",IF($FI107="Y",0,INDEX(Capacity!$S$3:$T$258,MATCH(MOD(INDEX(Capacity!$V$3:$W$258,MATCH(INDEX($J107:$FE107,1,$FJ107),Capacity!$V$3:$V$258,0),2)+GM$9,255),Capacity!$S$3:$S$258,0),2)))</f>
        <v/>
      </c>
      <c r="GN108" t="str">
        <f>IF(GN107="","",IF($FI107="Y",0,INDEX(Capacity!$S$3:$T$258,MATCH(MOD(INDEX(Capacity!$V$3:$W$258,MATCH(INDEX($J107:$FE107,1,$FJ107),Capacity!$V$3:$V$258,0),2)+GN$9,255),Capacity!$S$3:$S$258,0),2)))</f>
        <v/>
      </c>
      <c r="GO108" t="str">
        <f>IF(GO107="","",IF($FI107="Y",0,INDEX(Capacity!$S$3:$T$258,MATCH(MOD(INDEX(Capacity!$V$3:$W$258,MATCH(INDEX($J107:$FE107,1,$FJ107),Capacity!$V$3:$V$258,0),2)+GO$9,255),Capacity!$S$3:$S$258,0),2)))</f>
        <v/>
      </c>
      <c r="GP108" t="str">
        <f>IF(GP107="","",IF($FI107="Y",0,INDEX(Capacity!$S$3:$T$258,MATCH(MOD(INDEX(Capacity!$V$3:$W$258,MATCH(INDEX($J107:$FE107,1,$FJ107),Capacity!$V$3:$V$258,0),2)+GP$9,255),Capacity!$S$3:$S$258,0),2)))</f>
        <v/>
      </c>
      <c r="GQ108" t="str">
        <f>IF(GQ107="","",IF($FI107="Y",0,INDEX(Capacity!$S$3:$T$258,MATCH(MOD(INDEX(Capacity!$V$3:$W$258,MATCH(INDEX($J107:$FE107,1,$FJ107),Capacity!$V$3:$V$258,0),2)+GQ$9,255),Capacity!$S$3:$S$258,0),2)))</f>
        <v/>
      </c>
      <c r="GR108" t="str">
        <f>IF(GR107="","",IF($FI107="Y",0,INDEX(Capacity!$S$3:$T$258,MATCH(MOD(INDEX(Capacity!$V$3:$W$258,MATCH(INDEX($J107:$FE107,1,$FJ107),Capacity!$V$3:$V$258,0),2)+GR$9,255),Capacity!$S$3:$S$258,0),2)))</f>
        <v/>
      </c>
      <c r="GS108" t="str">
        <f>IF(GS107="","",IF($FI107="Y",0,INDEX(Capacity!$S$3:$T$258,MATCH(MOD(INDEX(Capacity!$V$3:$W$258,MATCH(INDEX($J107:$FE107,1,$FJ107),Capacity!$V$3:$V$258,0),2)+GS$9,255),Capacity!$S$3:$S$258,0),2)))</f>
        <v/>
      </c>
      <c r="GT108" t="str">
        <f>IF(GT107="","",IF($FI107="Y",0,INDEX(Capacity!$S$3:$T$258,MATCH(MOD(INDEX(Capacity!$V$3:$W$258,MATCH(INDEX($J107:$FE107,1,$FJ107),Capacity!$V$3:$V$258,0),2)+GT$9,255),Capacity!$S$3:$S$258,0),2)))</f>
        <v/>
      </c>
      <c r="GU108" t="str">
        <f>IF(GU107="","",IF($FI107="Y",0,INDEX(Capacity!$S$3:$T$258,MATCH(MOD(INDEX(Capacity!$V$3:$W$258,MATCH(INDEX($J107:$FE107,1,$FJ107),Capacity!$V$3:$V$258,0),2)+GU$9,255),Capacity!$S$3:$S$258,0),2)))</f>
        <v/>
      </c>
      <c r="GV108" t="str">
        <f>IF(GV107="","",IF($FI107="Y",0,INDEX(Capacity!$S$3:$T$258,MATCH(MOD(INDEX(Capacity!$V$3:$W$258,MATCH(INDEX($J107:$FE107,1,$FJ107),Capacity!$V$3:$V$258,0),2)+GV$9,255),Capacity!$S$3:$S$258,0),2)))</f>
        <v/>
      </c>
      <c r="GW108" t="str">
        <f>IF(GW107="","",IF($FI107="Y",0,INDEX(Capacity!$S$3:$T$258,MATCH(MOD(INDEX(Capacity!$V$3:$W$258,MATCH(INDEX($J107:$FE107,1,$FJ107),Capacity!$V$3:$V$258,0),2)+GW$9,255),Capacity!$S$3:$S$258,0),2)))</f>
        <v/>
      </c>
      <c r="GX108" t="str">
        <f>IF(GX107="","",IF($FI107="Y",0,INDEX(Capacity!$S$3:$T$258,MATCH(MOD(INDEX(Capacity!$V$3:$W$258,MATCH(INDEX($J107:$FE107,1,$FJ107),Capacity!$V$3:$V$258,0),2)+GX$9,255),Capacity!$S$3:$S$258,0),2)))</f>
        <v/>
      </c>
      <c r="GY108" t="str">
        <f>IF(GY107="","",IF($FI107="Y",0,INDEX(Capacity!$S$3:$T$258,MATCH(MOD(INDEX(Capacity!$V$3:$W$258,MATCH(INDEX($J107:$FE107,1,$FJ107),Capacity!$V$3:$V$258,0),2)+GY$9,255),Capacity!$S$3:$S$258,0),2)))</f>
        <v/>
      </c>
      <c r="GZ108" t="str">
        <f>IF(GZ107="","",IF($FI107="Y",0,INDEX(Capacity!$S$3:$T$258,MATCH(MOD(INDEX(Capacity!$V$3:$W$258,MATCH(INDEX($J107:$FE107,1,$FJ107),Capacity!$V$3:$V$258,0),2)+GZ$9,255),Capacity!$S$3:$S$258,0),2)))</f>
        <v/>
      </c>
      <c r="HA108" t="str">
        <f>IF(HA107="","",IF($FI107="Y",0,INDEX(Capacity!$S$3:$T$258,MATCH(MOD(INDEX(Capacity!$V$3:$W$258,MATCH(INDEX($J107:$FE107,1,$FJ107),Capacity!$V$3:$V$258,0),2)+HA$9,255),Capacity!$S$3:$S$258,0),2)))</f>
        <v/>
      </c>
      <c r="HB108" t="str">
        <f>IF(HB107="","",IF($FI107="Y",0,INDEX(Capacity!$S$3:$T$258,MATCH(MOD(INDEX(Capacity!$V$3:$W$258,MATCH(INDEX($J107:$FE107,1,$FJ107),Capacity!$V$3:$V$258,0),2)+HB$9,255),Capacity!$S$3:$S$258,0),2)))</f>
        <v/>
      </c>
      <c r="HC108" t="str">
        <f>IF(HC107="","",IF($FI107="Y",0,INDEX(Capacity!$S$3:$T$258,MATCH(MOD(INDEX(Capacity!$V$3:$W$258,MATCH(INDEX($J107:$FE107,1,$FJ107),Capacity!$V$3:$V$258,0),2)+HC$9,255),Capacity!$S$3:$S$258,0),2)))</f>
        <v/>
      </c>
      <c r="HD108" t="str">
        <f>IF(HD107="","",IF($FI107="Y",0,INDEX(Capacity!$S$3:$T$258,MATCH(MOD(INDEX(Capacity!$V$3:$W$258,MATCH(INDEX($J107:$FE107,1,$FJ107),Capacity!$V$3:$V$258,0),2)+HD$9,255),Capacity!$S$3:$S$258,0),2)))</f>
        <v/>
      </c>
      <c r="HE108" t="str">
        <f>IF(HE107="","",IF($FI107="Y",0,INDEX(Capacity!$S$3:$T$258,MATCH(MOD(INDEX(Capacity!$V$3:$W$258,MATCH(INDEX($J107:$FE107,1,$FJ107),Capacity!$V$3:$V$258,0),2)+HE$9,255),Capacity!$S$3:$S$258,0),2)))</f>
        <v/>
      </c>
      <c r="HF108" t="str">
        <f>IF(HF107="","",IF($FI107="Y",0,INDEX(Capacity!$S$3:$T$258,MATCH(MOD(INDEX(Capacity!$V$3:$W$258,MATCH(INDEX($J107:$FE107,1,$FJ107),Capacity!$V$3:$V$258,0),2)+HF$9,255),Capacity!$S$3:$S$258,0),2)))</f>
        <v/>
      </c>
      <c r="HG108" t="str">
        <f>IF(HG107="","",IF($FI107="Y",0,INDEX(Capacity!$S$3:$T$258,MATCH(MOD(INDEX(Capacity!$V$3:$W$258,MATCH(INDEX($J107:$FE107,1,$FJ107),Capacity!$V$3:$V$258,0),2)+HG$9,255),Capacity!$S$3:$S$258,0),2)))</f>
        <v/>
      </c>
      <c r="HH108" t="str">
        <f>IF(HH107="","",IF($FI107="Y",0,INDEX(Capacity!$S$3:$T$258,MATCH(MOD(INDEX(Capacity!$V$3:$W$258,MATCH(INDEX($J107:$FE107,1,$FJ107),Capacity!$V$3:$V$258,0),2)+HH$9,255),Capacity!$S$3:$S$258,0),2)))</f>
        <v/>
      </c>
      <c r="HI108" t="str">
        <f>IF(HI107="","",IF($FI107="Y",0,INDEX(Capacity!$S$3:$T$258,MATCH(MOD(INDEX(Capacity!$V$3:$W$258,MATCH(INDEX($J107:$FE107,1,$FJ107),Capacity!$V$3:$V$258,0),2)+HI$9,255),Capacity!$S$3:$S$258,0),2)))</f>
        <v/>
      </c>
      <c r="HJ108" t="str">
        <f>IF(HJ107="","",IF($FI107="Y",0,INDEX(Capacity!$S$3:$T$258,MATCH(MOD(INDEX(Capacity!$V$3:$W$258,MATCH(INDEX($J107:$FE107,1,$FJ107),Capacity!$V$3:$V$258,0),2)+HJ$9,255),Capacity!$S$3:$S$258,0),2)))</f>
        <v/>
      </c>
      <c r="HK108" t="str">
        <f>IF(HK107="","",IF($FI107="Y",0,INDEX(Capacity!$S$3:$T$258,MATCH(MOD(INDEX(Capacity!$V$3:$W$258,MATCH(INDEX($J107:$FE107,1,$FJ107),Capacity!$V$3:$V$258,0),2)+HK$9,255),Capacity!$S$3:$S$258,0),2)))</f>
        <v/>
      </c>
      <c r="HL108" t="str">
        <f>IF(HL107="","",IF($FI107="Y",0,INDEX(Capacity!$S$3:$T$258,MATCH(MOD(INDEX(Capacity!$V$3:$W$258,MATCH(INDEX($J107:$FE107,1,$FJ107),Capacity!$V$3:$V$258,0),2)+HL$9,255),Capacity!$S$3:$S$258,0),2)))</f>
        <v/>
      </c>
      <c r="HM108" t="str">
        <f>IF(HM107="","",IF($FI107="Y",0,INDEX(Capacity!$S$3:$T$258,MATCH(MOD(INDEX(Capacity!$V$3:$W$258,MATCH(INDEX($J107:$FE107,1,$FJ107),Capacity!$V$3:$V$258,0),2)+HM$9,255),Capacity!$S$3:$S$258,0),2)))</f>
        <v/>
      </c>
      <c r="HN108" t="str">
        <f>IF(HN107="","",IF($FI107="Y",0,INDEX(Capacity!$S$3:$T$258,MATCH(MOD(INDEX(Capacity!$V$3:$W$258,MATCH(INDEX($J107:$FE107,1,$FJ107),Capacity!$V$3:$V$258,0),2)+HN$9,255),Capacity!$S$3:$S$258,0),2)))</f>
        <v/>
      </c>
      <c r="HO108" t="str">
        <f>IF(HO107="","",IF($FI107="Y",0,INDEX(Capacity!$S$3:$T$258,MATCH(MOD(INDEX(Capacity!$V$3:$W$258,MATCH(INDEX($J107:$FE107,1,$FJ107),Capacity!$V$3:$V$258,0),2)+HO$9,255),Capacity!$S$3:$S$258,0),2)))</f>
        <v/>
      </c>
      <c r="HP108" t="str">
        <f>IF(HP107="","",IF($FI107="Y",0,INDEX(Capacity!$S$3:$T$258,MATCH(MOD(INDEX(Capacity!$V$3:$W$258,MATCH(INDEX($J107:$FE107,1,$FJ107),Capacity!$V$3:$V$258,0),2)+HP$9,255),Capacity!$S$3:$S$258,0),2)))</f>
        <v/>
      </c>
      <c r="HQ108" t="str">
        <f>IF(HQ107="","",IF($FI107="Y",0,INDEX(Capacity!$S$3:$T$258,MATCH(MOD(INDEX(Capacity!$V$3:$W$258,MATCH(INDEX($J107:$FE107,1,$FJ107),Capacity!$V$3:$V$258,0),2)+HQ$9,255),Capacity!$S$3:$S$258,0),2)))</f>
        <v/>
      </c>
      <c r="HR108" t="str">
        <f>IF(HR107="","",IF($FI107="Y",0,INDEX(Capacity!$S$3:$T$258,MATCH(MOD(INDEX(Capacity!$V$3:$W$258,MATCH(INDEX($J107:$FE107,1,$FJ107),Capacity!$V$3:$V$258,0),2)+HR$9,255),Capacity!$S$3:$S$258,0),2)))</f>
        <v/>
      </c>
      <c r="HS108" t="str">
        <f>IF(HS107="","",IF($FI107="Y",0,INDEX(Capacity!$S$3:$T$258,MATCH(MOD(INDEX(Capacity!$V$3:$W$258,MATCH(INDEX($J107:$FE107,1,$FJ107),Capacity!$V$3:$V$258,0),2)+HS$9,255),Capacity!$S$3:$S$258,0),2)))</f>
        <v/>
      </c>
      <c r="HT108" t="str">
        <f>IF(HT107="","",IF($FI107="Y",0,INDEX(Capacity!$S$3:$T$258,MATCH(MOD(INDEX(Capacity!$V$3:$W$258,MATCH(INDEX($J107:$FE107,1,$FJ107),Capacity!$V$3:$V$258,0),2)+HT$9,255),Capacity!$S$3:$S$258,0),2)))</f>
        <v/>
      </c>
      <c r="HU108" t="str">
        <f>IF(HU107="","",IF($FI107="Y",0,INDEX(Capacity!$S$3:$T$258,MATCH(MOD(INDEX(Capacity!$V$3:$W$258,MATCH(INDEX($J107:$FE107,1,$FJ107),Capacity!$V$3:$V$258,0),2)+HU$9,255),Capacity!$S$3:$S$258,0),2)))</f>
        <v/>
      </c>
      <c r="HV108" t="str">
        <f>IF(HV107="","",IF($FI107="Y",0,INDEX(Capacity!$S$3:$T$258,MATCH(MOD(INDEX(Capacity!$V$3:$W$258,MATCH(INDEX($J107:$FE107,1,$FJ107),Capacity!$V$3:$V$258,0),2)+HV$9,255),Capacity!$S$3:$S$258,0),2)))</f>
        <v/>
      </c>
      <c r="HW108" t="str">
        <f>IF(HW107="","",IF($FI107="Y",0,INDEX(Capacity!$S$3:$T$258,MATCH(MOD(INDEX(Capacity!$V$3:$W$258,MATCH(INDEX($J107:$FE107,1,$FJ107),Capacity!$V$3:$V$258,0),2)+HW$9,255),Capacity!$S$3:$S$258,0),2)))</f>
        <v/>
      </c>
      <c r="HX108" t="str">
        <f>IF(HX107="","",IF($FI107="Y",0,INDEX(Capacity!$S$3:$T$258,MATCH(MOD(INDEX(Capacity!$V$3:$W$258,MATCH(INDEX($J107:$FE107,1,$FJ107),Capacity!$V$3:$V$258,0),2)+HX$9,255),Capacity!$S$3:$S$258,0),2)))</f>
        <v/>
      </c>
      <c r="HY108" t="str">
        <f>IF(HY107="","",IF($FI107="Y",0,INDEX(Capacity!$S$3:$T$258,MATCH(MOD(INDEX(Capacity!$V$3:$W$258,MATCH(INDEX($J107:$FE107,1,$FJ107),Capacity!$V$3:$V$258,0),2)+HY$9,255),Capacity!$S$3:$S$258,0),2)))</f>
        <v/>
      </c>
      <c r="HZ108" t="str">
        <f>IF(HZ107="","",IF($FI107="Y",0,INDEX(Capacity!$S$3:$T$258,MATCH(MOD(INDEX(Capacity!$V$3:$W$258,MATCH(INDEX($J107:$FE107,1,$FJ107),Capacity!$V$3:$V$258,0),2)+HZ$9,255),Capacity!$S$3:$S$258,0),2)))</f>
        <v/>
      </c>
      <c r="IA108" t="str">
        <f>IF(IA107="","",IF($FI107="Y",0,INDEX(Capacity!$S$3:$T$258,MATCH(MOD(INDEX(Capacity!$V$3:$W$258,MATCH(INDEX($J107:$FE107,1,$FJ107),Capacity!$V$3:$V$258,0),2)+IA$9,255),Capacity!$S$3:$S$258,0),2)))</f>
        <v/>
      </c>
      <c r="IB108" t="str">
        <f>IF(IB107="","",IF($FI107="Y",0,INDEX(Capacity!$S$3:$T$258,MATCH(MOD(INDEX(Capacity!$V$3:$W$258,MATCH(INDEX($J107:$FE107,1,$FJ107),Capacity!$V$3:$V$258,0),2)+IB$9,255),Capacity!$S$3:$S$258,0),2)))</f>
        <v/>
      </c>
      <c r="IC108" t="str">
        <f>IF(IC107="","",IF($FI107="Y",0,INDEX(Capacity!$S$3:$T$258,MATCH(MOD(INDEX(Capacity!$V$3:$W$258,MATCH(INDEX($J107:$FE107,1,$FJ107),Capacity!$V$3:$V$258,0),2)+IC$9,255),Capacity!$S$3:$S$258,0),2)))</f>
        <v/>
      </c>
      <c r="ID108" t="str">
        <f>IF(ID107="","",IF($FI107="Y",0,INDEX(Capacity!$S$3:$T$258,MATCH(MOD(INDEX(Capacity!$V$3:$W$258,MATCH(INDEX($J107:$FE107,1,$FJ107),Capacity!$V$3:$V$258,0),2)+ID$9,255),Capacity!$S$3:$S$258,0),2)))</f>
        <v/>
      </c>
      <c r="IE108" t="str">
        <f>IF(IE107="","",IF($FI107="Y",0,INDEX(Capacity!$S$3:$T$258,MATCH(MOD(INDEX(Capacity!$V$3:$W$258,MATCH(INDEX($J107:$FE107,1,$FJ107),Capacity!$V$3:$V$258,0),2)+IE$9,255),Capacity!$S$3:$S$258,0),2)))</f>
        <v/>
      </c>
      <c r="IF108" t="str">
        <f>IF(IF107="","",IF($FI107="Y",0,INDEX(Capacity!$S$3:$T$258,MATCH(MOD(INDEX(Capacity!$V$3:$W$258,MATCH(INDEX($J107:$FE107,1,$FJ107),Capacity!$V$3:$V$258,0),2)+IF$9,255),Capacity!$S$3:$S$258,0),2)))</f>
        <v/>
      </c>
      <c r="IG108" t="str">
        <f>IF(IG107="","",IF($FI107="Y",0,INDEX(Capacity!$S$3:$T$258,MATCH(MOD(INDEX(Capacity!$V$3:$W$258,MATCH(INDEX($J107:$FE107,1,$FJ107),Capacity!$V$3:$V$258,0),2)+IG$9,255),Capacity!$S$3:$S$258,0),2)))</f>
        <v/>
      </c>
      <c r="IH108" t="str">
        <f>IF(IH107="","",IF($FI107="Y",0,INDEX(Capacity!$S$3:$T$258,MATCH(MOD(INDEX(Capacity!$V$3:$W$258,MATCH(INDEX($J107:$FE107,1,$FJ107),Capacity!$V$3:$V$258,0),2)+IH$9,255),Capacity!$S$3:$S$258,0),2)))</f>
        <v/>
      </c>
      <c r="II108" t="str">
        <f>IF(II107="","",IF($FI107="Y",0,INDEX(Capacity!$S$3:$T$258,MATCH(MOD(INDEX(Capacity!$V$3:$W$258,MATCH(INDEX($J107:$FE107,1,$FJ107),Capacity!$V$3:$V$258,0),2)+II$9,255),Capacity!$S$3:$S$258,0),2)))</f>
        <v/>
      </c>
      <c r="IJ108" t="str">
        <f>IF(IJ107="","",IF($FI107="Y",0,INDEX(Capacity!$S$3:$T$258,MATCH(MOD(INDEX(Capacity!$V$3:$W$258,MATCH(INDEX($J107:$FE107,1,$FJ107),Capacity!$V$3:$V$258,0),2)+IJ$9,255),Capacity!$S$3:$S$258,0),2)))</f>
        <v/>
      </c>
      <c r="IK108" t="str">
        <f>IF(IK107="","",IF($FI107="Y",0,INDEX(Capacity!$S$3:$T$258,MATCH(MOD(INDEX(Capacity!$V$3:$W$258,MATCH(INDEX($J107:$FE107,1,$FJ107),Capacity!$V$3:$V$258,0),2)+IK$9,255),Capacity!$S$3:$S$258,0),2)))</f>
        <v/>
      </c>
      <c r="IL108" t="str">
        <f>IF(IL107="","",IF($FI107="Y",0,INDEX(Capacity!$S$3:$T$258,MATCH(MOD(INDEX(Capacity!$V$3:$W$258,MATCH(INDEX($J107:$FE107,1,$FJ107),Capacity!$V$3:$V$258,0),2)+IL$9,255),Capacity!$S$3:$S$258,0),2)))</f>
        <v/>
      </c>
      <c r="IM108" t="str">
        <f>IF(IM107="","",IF($FI107="Y",0,INDEX(Capacity!$S$3:$T$258,MATCH(MOD(INDEX(Capacity!$V$3:$W$258,MATCH(INDEX($J107:$FE107,1,$FJ107),Capacity!$V$3:$V$258,0),2)+IM$9,255),Capacity!$S$3:$S$258,0),2)))</f>
        <v/>
      </c>
      <c r="IN108" t="str">
        <f>IF(IN107="","",IF($FI107="Y",0,INDEX(Capacity!$S$3:$T$258,MATCH(MOD(INDEX(Capacity!$V$3:$W$258,MATCH(INDEX($J107:$FE107,1,$FJ107),Capacity!$V$3:$V$258,0),2)+IN$9,255),Capacity!$S$3:$S$258,0),2)))</f>
        <v/>
      </c>
      <c r="IO108" t="str">
        <f>IF(IO107="","",IF($FI107="Y",0,INDEX(Capacity!$S$3:$T$258,MATCH(MOD(INDEX(Capacity!$V$3:$W$258,MATCH(INDEX($J107:$FE107,1,$FJ107),Capacity!$V$3:$V$258,0),2)+IO$9,255),Capacity!$S$3:$S$258,0),2)))</f>
        <v/>
      </c>
      <c r="IP108" t="str">
        <f>IF(IP107="","",IF($FI107="Y",0,INDEX(Capacity!$S$3:$T$258,MATCH(MOD(INDEX(Capacity!$V$3:$W$258,MATCH(INDEX($J107:$FE107,1,$FJ107),Capacity!$V$3:$V$258,0),2)+IP$9,255),Capacity!$S$3:$S$258,0),2)))</f>
        <v/>
      </c>
      <c r="IQ108" t="str">
        <f>IF(IQ107="","",IF($FI107="Y",0,INDEX(Capacity!$S$3:$T$258,MATCH(MOD(INDEX(Capacity!$V$3:$W$258,MATCH(INDEX($J107:$FE107,1,$FJ107),Capacity!$V$3:$V$258,0),2)+IQ$9,255),Capacity!$S$3:$S$258,0),2)))</f>
        <v/>
      </c>
      <c r="IR108" t="str">
        <f>IF(IR107="","",IF($FI107="Y",0,INDEX(Capacity!$S$3:$T$258,MATCH(MOD(INDEX(Capacity!$V$3:$W$258,MATCH(INDEX($J107:$FE107,1,$FJ107),Capacity!$V$3:$V$258,0),2)+IR$9,255),Capacity!$S$3:$S$258,0),2)))</f>
        <v/>
      </c>
      <c r="IS108" t="str">
        <f>IF(IS107="","",IF($FI107="Y",0,INDEX(Capacity!$S$3:$T$258,MATCH(MOD(INDEX(Capacity!$V$3:$W$258,MATCH(INDEX($J107:$FE107,1,$FJ107),Capacity!$V$3:$V$258,0),2)+IS$9,255),Capacity!$S$3:$S$258,0),2)))</f>
        <v/>
      </c>
      <c r="IT108" t="str">
        <f>IF(IT107="","",IF($FI107="Y",0,INDEX(Capacity!$S$3:$T$258,MATCH(MOD(INDEX(Capacity!$V$3:$W$258,MATCH(INDEX($J107:$FE107,1,$FJ107),Capacity!$V$3:$V$258,0),2)+IT$9,255),Capacity!$S$3:$S$258,0),2)))</f>
        <v/>
      </c>
      <c r="IU108" t="str">
        <f>IF(IU107="","",IF($FI107="Y",0,INDEX(Capacity!$S$3:$T$258,MATCH(MOD(INDEX(Capacity!$V$3:$W$258,MATCH(INDEX($J107:$FE107,1,$FJ107),Capacity!$V$3:$V$258,0),2)+IU$9,255),Capacity!$S$3:$S$258,0),2)))</f>
        <v/>
      </c>
      <c r="IV108" t="str">
        <f>IF(IV107="","",IF($FI107="Y",0,INDEX(Capacity!$S$3:$T$258,MATCH(MOD(INDEX(Capacity!$V$3:$W$258,MATCH(INDEX($J107:$FE107,1,$FJ107),Capacity!$V$3:$V$258,0),2)+IV$9,255),Capacity!$S$3:$S$258,0),2)))</f>
        <v/>
      </c>
      <c r="IW108" t="str">
        <f>IF(IW107="","",IF($FI107="Y",0,INDEX(Capacity!$S$3:$T$258,MATCH(MOD(INDEX(Capacity!$V$3:$W$258,MATCH(INDEX($J107:$FE107,1,$FJ107),Capacity!$V$3:$V$258,0),2)+IW$9,255),Capacity!$S$3:$S$258,0),2)))</f>
        <v/>
      </c>
      <c r="IX108" t="str">
        <f>IF(IX107="","",IF($FI107="Y",0,INDEX(Capacity!$S$3:$T$258,MATCH(MOD(INDEX(Capacity!$V$3:$W$258,MATCH(INDEX($J107:$FE107,1,$FJ107),Capacity!$V$3:$V$258,0),2)+IX$9,255),Capacity!$S$3:$S$258,0),2)))</f>
        <v/>
      </c>
      <c r="IY108" t="str">
        <f>IF(IY107="","",IF($FI107="Y",0,INDEX(Capacity!$S$3:$T$258,MATCH(MOD(INDEX(Capacity!$V$3:$W$258,MATCH(INDEX($J107:$FE107,1,$FJ107),Capacity!$V$3:$V$258,0),2)+IY$9,255),Capacity!$S$3:$S$258,0),2)))</f>
        <v/>
      </c>
      <c r="IZ108" t="str">
        <f>IF(IZ107="","",IF($FI107="Y",0,INDEX(Capacity!$S$3:$T$258,MATCH(MOD(INDEX(Capacity!$V$3:$W$258,MATCH(INDEX($J107:$FE107,1,$FJ107),Capacity!$V$3:$V$258,0),2)+IZ$9,255),Capacity!$S$3:$S$258,0),2)))</f>
        <v/>
      </c>
      <c r="JA108" t="str">
        <f>IF(JA107="","",IF($FI107="Y",0,INDEX(Capacity!$S$3:$T$258,MATCH(MOD(INDEX(Capacity!$V$3:$W$258,MATCH(INDEX($J107:$FE107,1,$FJ107),Capacity!$V$3:$V$258,0),2)+JA$9,255),Capacity!$S$3:$S$258,0),2)))</f>
        <v/>
      </c>
      <c r="JB108" t="str">
        <f>IF(JB107="","",IF($FI107="Y",0,INDEX(Capacity!$S$3:$T$258,MATCH(MOD(INDEX(Capacity!$V$3:$W$258,MATCH(INDEX($J107:$FE107,1,$FJ107),Capacity!$V$3:$V$258,0),2)+JB$9,255),Capacity!$S$3:$S$258,0),2)))</f>
        <v/>
      </c>
      <c r="JC108" t="str">
        <f>IF(JC107="","",IF($FI107="Y",0,INDEX(Capacity!$S$3:$T$258,MATCH(MOD(INDEX(Capacity!$V$3:$W$258,MATCH(INDEX($J107:$FE107,1,$FJ107),Capacity!$V$3:$V$258,0),2)+JC$9,255),Capacity!$S$3:$S$258,0),2)))</f>
        <v/>
      </c>
      <c r="JD108" t="str">
        <f>IF(JD107="","",IF($FI107="Y",0,INDEX(Capacity!$S$3:$T$258,MATCH(MOD(INDEX(Capacity!$V$3:$W$258,MATCH(INDEX($J107:$FE107,1,$FJ107),Capacity!$V$3:$V$258,0),2)+JD$9,255),Capacity!$S$3:$S$258,0),2)))</f>
        <v/>
      </c>
      <c r="JE108" t="str">
        <f>IF(JE107="","",IF($FI107="Y",0,INDEX(Capacity!$S$3:$T$258,MATCH(MOD(INDEX(Capacity!$V$3:$W$258,MATCH(INDEX($J107:$FE107,1,$FJ107),Capacity!$V$3:$V$258,0),2)+JE$9,255),Capacity!$S$3:$S$258,0),2)))</f>
        <v/>
      </c>
      <c r="JF108" t="str">
        <f>IF(JF107="","",IF($FI107="Y",0,INDEX(Capacity!$S$3:$T$258,MATCH(MOD(INDEX(Capacity!$V$3:$W$258,MATCH(INDEX($J107:$FE107,1,$FJ107),Capacity!$V$3:$V$258,0),2)+JF$9,255),Capacity!$S$3:$S$258,0),2)))</f>
        <v/>
      </c>
      <c r="JG108" t="str">
        <f>IF(JG107="","",IF($FI107="Y",0,INDEX(Capacity!$S$3:$T$258,MATCH(MOD(INDEX(Capacity!$V$3:$W$258,MATCH(INDEX($J107:$FE107,1,$FJ107),Capacity!$V$3:$V$258,0),2)+JG$9,255),Capacity!$S$3:$S$258,0),2)))</f>
        <v/>
      </c>
      <c r="JH108" t="str">
        <f>IF(JH107="","",IF($FI107="Y",0,INDEX(Capacity!$S$3:$T$258,MATCH(MOD(INDEX(Capacity!$V$3:$W$258,MATCH(INDEX($J107:$FE107,1,$FJ107),Capacity!$V$3:$V$258,0),2)+JH$9,255),Capacity!$S$3:$S$258,0),2)))</f>
        <v/>
      </c>
      <c r="JI108" t="str">
        <f>IF(JI107="","",IF($FI107="Y",0,INDEX(Capacity!$S$3:$T$258,MATCH(MOD(INDEX(Capacity!$V$3:$W$258,MATCH(INDEX($J107:$FE107,1,$FJ107),Capacity!$V$3:$V$258,0),2)+JI$9,255),Capacity!$S$3:$S$258,0),2)))</f>
        <v/>
      </c>
      <c r="JJ108" t="str">
        <f>IF(JJ107="","",IF($FI107="Y",0,INDEX(Capacity!$S$3:$T$258,MATCH(MOD(INDEX(Capacity!$V$3:$W$258,MATCH(INDEX($J107:$FE107,1,$FJ107),Capacity!$V$3:$V$258,0),2)+JJ$9,255),Capacity!$S$3:$S$258,0),2)))</f>
        <v/>
      </c>
      <c r="JK108" t="str">
        <f>IF(JK107="","",IF($FI107="Y",0,INDEX(Capacity!$S$3:$T$258,MATCH(MOD(INDEX(Capacity!$V$3:$W$258,MATCH(INDEX($J107:$FE107,1,$FJ107),Capacity!$V$3:$V$258,0),2)+JK$9,255),Capacity!$S$3:$S$258,0),2)))</f>
        <v/>
      </c>
      <c r="JL108" t="str">
        <f>IF(JL107="","",IF($FI107="Y",0,INDEX(Capacity!$S$3:$T$258,MATCH(MOD(INDEX(Capacity!$V$3:$W$258,MATCH(INDEX($J107:$FE107,1,$FJ107),Capacity!$V$3:$V$258,0),2)+JL$9,255),Capacity!$S$3:$S$258,0),2)))</f>
        <v/>
      </c>
      <c r="JM108" t="str">
        <f>IF(JM107="","",IF($FI107="Y",0,INDEX(Capacity!$S$3:$T$258,MATCH(MOD(INDEX(Capacity!$V$3:$W$258,MATCH(INDEX($J107:$FE107,1,$FJ107),Capacity!$V$3:$V$258,0),2)+JM$9,255),Capacity!$S$3:$S$258,0),2)))</f>
        <v/>
      </c>
      <c r="JN108" t="str">
        <f>IF(JN107="","",IF($FI107="Y",0,INDEX(Capacity!$S$3:$T$258,MATCH(MOD(INDEX(Capacity!$V$3:$W$258,MATCH(INDEX($J107:$FE107,1,$FJ107),Capacity!$V$3:$V$258,0),2)+JN$9,255),Capacity!$S$3:$S$258,0),2)))</f>
        <v/>
      </c>
      <c r="JO108" t="str">
        <f>IF(JO107="","",IF($FI107="Y",0,INDEX(Capacity!$S$3:$T$258,MATCH(MOD(INDEX(Capacity!$V$3:$W$258,MATCH(INDEX($J107:$FE107,1,$FJ107),Capacity!$V$3:$V$258,0),2)+JO$9,255),Capacity!$S$3:$S$258,0),2)))</f>
        <v/>
      </c>
      <c r="JP108" t="str">
        <f>IF(JP107="","",IF($FI107="Y",0,INDEX(Capacity!$S$3:$T$258,MATCH(MOD(INDEX(Capacity!$V$3:$W$258,MATCH(INDEX($J107:$FE107,1,$FJ107),Capacity!$V$3:$V$258,0),2)+JP$9,255),Capacity!$S$3:$S$258,0),2)))</f>
        <v/>
      </c>
      <c r="JQ108" t="str">
        <f>IF(JQ107="","",IF($FI107="Y",0,INDEX(Capacity!$S$3:$T$258,MATCH(MOD(INDEX(Capacity!$V$3:$W$258,MATCH(INDEX($J107:$FE107,1,$FJ107),Capacity!$V$3:$V$258,0),2)+JQ$9,255),Capacity!$S$3:$S$258,0),2)))</f>
        <v/>
      </c>
      <c r="JR108" t="str">
        <f>IF(JR107="","",IF($FI107="Y",0,INDEX(Capacity!$S$3:$T$258,MATCH(MOD(INDEX(Capacity!$V$3:$W$258,MATCH(INDEX($J107:$FE107,1,$FJ107),Capacity!$V$3:$V$258,0),2)+JR$9,255),Capacity!$S$3:$S$258,0),2)))</f>
        <v/>
      </c>
      <c r="JS108" t="str">
        <f>IF(JS107="","",IF($FI107="Y",0,INDEX(Capacity!$S$3:$T$258,MATCH(MOD(INDEX(Capacity!$V$3:$W$258,MATCH(INDEX($J107:$FE107,1,$FJ107),Capacity!$V$3:$V$258,0),2)+JS$9,255),Capacity!$S$3:$S$258,0),2)))</f>
        <v/>
      </c>
      <c r="JT108" t="str">
        <f>IF(JT107="","",IF($FI107="Y",0,INDEX(Capacity!$S$3:$T$258,MATCH(MOD(INDEX(Capacity!$V$3:$W$258,MATCH(INDEX($J107:$FE107,1,$FJ107),Capacity!$V$3:$V$258,0),2)+JT$9,255),Capacity!$S$3:$S$258,0),2)))</f>
        <v/>
      </c>
      <c r="JU108" t="str">
        <f>IF(JU107="","",IF($FI107="Y",0,INDEX(Capacity!$S$3:$T$258,MATCH(MOD(INDEX(Capacity!$V$3:$W$258,MATCH(INDEX($J107:$FE107,1,$FJ107),Capacity!$V$3:$V$258,0),2)+JU$9,255),Capacity!$S$3:$S$258,0),2)))</f>
        <v/>
      </c>
      <c r="JV108" t="str">
        <f>IF(JV107="","",IF($FI107="Y",0,INDEX(Capacity!$S$3:$T$258,MATCH(MOD(INDEX(Capacity!$V$3:$W$258,MATCH(INDEX($J107:$FE107,1,$FJ107),Capacity!$V$3:$V$258,0),2)+JV$9,255),Capacity!$S$3:$S$258,0),2)))</f>
        <v/>
      </c>
      <c r="JW108" t="str">
        <f>IF(JW107="","",IF($FI107="Y",0,INDEX(Capacity!$S$3:$T$258,MATCH(MOD(INDEX(Capacity!$V$3:$W$258,MATCH(INDEX($J107:$FE107,1,$FJ107),Capacity!$V$3:$V$258,0),2)+JW$9,255),Capacity!$S$3:$S$258,0),2)))</f>
        <v/>
      </c>
      <c r="JX108" t="str">
        <f>IF(JX107="","",IF($FI107="Y",0,INDEX(Capacity!$S$3:$T$258,MATCH(MOD(INDEX(Capacity!$V$3:$W$258,MATCH(INDEX($J107:$FE107,1,$FJ107),Capacity!$V$3:$V$258,0),2)+JX$9,255),Capacity!$S$3:$S$258,0),2)))</f>
        <v/>
      </c>
      <c r="JY108" t="str">
        <f>IF(JY107="","",IF($FI107="Y",0,INDEX(Capacity!$S$3:$T$258,MATCH(MOD(INDEX(Capacity!$V$3:$W$258,MATCH(INDEX($J107:$FE107,1,$FJ107),Capacity!$V$3:$V$258,0),2)+JY$9,255),Capacity!$S$3:$S$258,0),2)))</f>
        <v/>
      </c>
      <c r="JZ108" t="str">
        <f>IF(JZ107="","",IF($FI107="Y",0,INDEX(Capacity!$S$3:$T$258,MATCH(MOD(INDEX(Capacity!$V$3:$W$258,MATCH(INDEX($J107:$FE107,1,$FJ107),Capacity!$V$3:$V$258,0),2)+JZ$9,255),Capacity!$S$3:$S$258,0),2)))</f>
        <v/>
      </c>
      <c r="KA108" t="str">
        <f>IF(KA107="","",IF($FI107="Y",0,INDEX(Capacity!$S$3:$T$258,MATCH(MOD(INDEX(Capacity!$V$3:$W$258,MATCH(INDEX($J107:$FE107,1,$FJ107),Capacity!$V$3:$V$258,0),2)+KA$9,255),Capacity!$S$3:$S$258,0),2)))</f>
        <v/>
      </c>
      <c r="KB108" t="str">
        <f>IF(KB107="","",IF($FI107="Y",0,INDEX(Capacity!$S$3:$T$258,MATCH(MOD(INDEX(Capacity!$V$3:$W$258,MATCH(INDEX($J107:$FE107,1,$FJ107),Capacity!$V$3:$V$258,0),2)+KB$9,255),Capacity!$S$3:$S$258,0),2)))</f>
        <v/>
      </c>
      <c r="KC108" t="str">
        <f>IF(KC107="","",IF($FI107="Y",0,INDEX(Capacity!$S$3:$T$258,MATCH(MOD(INDEX(Capacity!$V$3:$W$258,MATCH(INDEX($J107:$FE107,1,$FJ107),Capacity!$V$3:$V$258,0),2)+KC$9,255),Capacity!$S$3:$S$258,0),2)))</f>
        <v/>
      </c>
      <c r="KD108" t="str">
        <f>IF(KD107="","",IF($FI107="Y",0,INDEX(Capacity!$S$3:$T$258,MATCH(MOD(INDEX(Capacity!$V$3:$W$258,MATCH(INDEX($J107:$FE107,1,$FJ107),Capacity!$V$3:$V$258,0),2)+KD$9,255),Capacity!$S$3:$S$258,0),2)))</f>
        <v/>
      </c>
      <c r="KE108" t="str">
        <f>IF(KE107="","",IF($FI107="Y",0,INDEX(Capacity!$S$3:$T$258,MATCH(MOD(INDEX(Capacity!$V$3:$W$258,MATCH(INDEX($J107:$FE107,1,$FJ107),Capacity!$V$3:$V$258,0),2)+KE$9,255),Capacity!$S$3:$S$258,0),2)))</f>
        <v/>
      </c>
      <c r="KF108" t="str">
        <f>IF(KF107="","",IF($FI107="Y",0,INDEX(Capacity!$S$3:$T$258,MATCH(MOD(INDEX(Capacity!$V$3:$W$258,MATCH(INDEX($J107:$FE107,1,$FJ107),Capacity!$V$3:$V$258,0),2)+KF$9,255),Capacity!$S$3:$S$258,0),2)))</f>
        <v/>
      </c>
      <c r="KG108" t="str">
        <f>IF(KG107="","",IF($FI107="Y",0,INDEX(Capacity!$S$3:$T$258,MATCH(MOD(INDEX(Capacity!$V$3:$W$258,MATCH(INDEX($J107:$FE107,1,$FJ107),Capacity!$V$3:$V$258,0),2)+KG$9,255),Capacity!$S$3:$S$258,0),2)))</f>
        <v/>
      </c>
      <c r="KH108" t="str">
        <f>IF(KH107="","",IF($FI107="Y",0,INDEX(Capacity!$S$3:$T$258,MATCH(MOD(INDEX(Capacity!$V$3:$W$258,MATCH(INDEX($J107:$FE107,1,$FJ107),Capacity!$V$3:$V$258,0),2)+KH$9,255),Capacity!$S$3:$S$258,0),2)))</f>
        <v/>
      </c>
      <c r="KI108" t="str">
        <f>IF(KI107="","",IF($FI107="Y",0,INDEX(Capacity!$S$3:$T$258,MATCH(MOD(INDEX(Capacity!$V$3:$W$258,MATCH(INDEX($J107:$FE107,1,$FJ107),Capacity!$V$3:$V$258,0),2)+KI$9,255),Capacity!$S$3:$S$258,0),2)))</f>
        <v/>
      </c>
      <c r="KJ108" t="str">
        <f>IF(KJ107="","",IF($FI107="Y",0,INDEX(Capacity!$S$3:$T$258,MATCH(MOD(INDEX(Capacity!$V$3:$W$258,MATCH(INDEX($J107:$FE107,1,$FJ107),Capacity!$V$3:$V$258,0),2)+KJ$9,255),Capacity!$S$3:$S$258,0),2)))</f>
        <v/>
      </c>
      <c r="KK108" t="str">
        <f>IF(KK107="","",IF($FI107="Y",0,INDEX(Capacity!$S$3:$T$258,MATCH(MOD(INDEX(Capacity!$V$3:$W$258,MATCH(INDEX($J107:$FE107,1,$FJ107),Capacity!$V$3:$V$258,0),2)+KK$9,255),Capacity!$S$3:$S$258,0),2)))</f>
        <v/>
      </c>
      <c r="KL108" t="str">
        <f>IF(KL107="","",IF($FI107="Y",0,INDEX(Capacity!$S$3:$T$258,MATCH(MOD(INDEX(Capacity!$V$3:$W$258,MATCH(INDEX($J107:$FE107,1,$FJ107),Capacity!$V$3:$V$258,0),2)+KL$9,255),Capacity!$S$3:$S$258,0),2)))</f>
        <v/>
      </c>
      <c r="KM108" t="str">
        <f>IF(KM107="","",IF($FI107="Y",0,INDEX(Capacity!$S$3:$T$258,MATCH(MOD(INDEX(Capacity!$V$3:$W$258,MATCH(INDEX($J107:$FE107,1,$FJ107),Capacity!$V$3:$V$258,0),2)+KM$9,255),Capacity!$S$3:$S$258,0),2)))</f>
        <v/>
      </c>
      <c r="KN108" t="str">
        <f>IF(KN107="","",IF($FI107="Y",0,INDEX(Capacity!$S$3:$T$258,MATCH(MOD(INDEX(Capacity!$V$3:$W$258,MATCH(INDEX($J107:$FE107,1,$FJ107),Capacity!$V$3:$V$258,0),2)+KN$9,255),Capacity!$S$3:$S$258,0),2)))</f>
        <v/>
      </c>
      <c r="KO108" t="str">
        <f>IF(KO107="","",IF($FI107="Y",0,INDEX(Capacity!$S$3:$T$258,MATCH(MOD(INDEX(Capacity!$V$3:$W$258,MATCH(INDEX($J107:$FE107,1,$FJ107),Capacity!$V$3:$V$258,0),2)+KO$9,255),Capacity!$S$3:$S$258,0),2)))</f>
        <v/>
      </c>
      <c r="KP108" t="str">
        <f>IF(KP107="","",IF($FI107="Y",0,INDEX(Capacity!$S$3:$T$258,MATCH(MOD(INDEX(Capacity!$V$3:$W$258,MATCH(INDEX($J107:$FE107,1,$FJ107),Capacity!$V$3:$V$258,0),2)+KP$9,255),Capacity!$S$3:$S$258,0),2)))</f>
        <v/>
      </c>
      <c r="KQ108" t="str">
        <f>IF(KQ107="","",IF($FI107="Y",0,INDEX(Capacity!$S$3:$T$258,MATCH(MOD(INDEX(Capacity!$V$3:$W$258,MATCH(INDEX($J107:$FE107,1,$FJ107),Capacity!$V$3:$V$258,0),2)+KQ$9,255),Capacity!$S$3:$S$258,0),2)))</f>
        <v/>
      </c>
      <c r="KR108" t="str">
        <f>IF(KR107="","",IF($FI107="Y",0,INDEX(Capacity!$S$3:$T$258,MATCH(MOD(INDEX(Capacity!$V$3:$W$258,MATCH(INDEX($J107:$FE107,1,$FJ107),Capacity!$V$3:$V$258,0),2)+KR$9,255),Capacity!$S$3:$S$258,0),2)))</f>
        <v/>
      </c>
      <c r="KS108" t="str">
        <f>IF(KS107="","",IF($FI107="Y",0,INDEX(Capacity!$S$3:$T$258,MATCH(MOD(INDEX(Capacity!$V$3:$W$258,MATCH(INDEX($J107:$FE107,1,$FJ107),Capacity!$V$3:$V$258,0),2)+KS$9,255),Capacity!$S$3:$S$258,0),2)))</f>
        <v/>
      </c>
      <c r="KT108" t="str">
        <f>IF(KT107="","",IF($FI107="Y",0,INDEX(Capacity!$S$3:$T$258,MATCH(MOD(INDEX(Capacity!$V$3:$W$258,MATCH(INDEX($J107:$FE107,1,$FJ107),Capacity!$V$3:$V$258,0),2)+KT$9,255),Capacity!$S$3:$S$258,0),2)))</f>
        <v/>
      </c>
      <c r="KU108" t="str">
        <f>IF(KU107="","",IF($FI107="Y",0,INDEX(Capacity!$S$3:$T$258,MATCH(MOD(INDEX(Capacity!$V$3:$W$258,MATCH(INDEX($J107:$FE107,1,$FJ107),Capacity!$V$3:$V$258,0),2)+KU$9,255),Capacity!$S$3:$S$258,0),2)))</f>
        <v/>
      </c>
      <c r="KV108" t="str">
        <f>IF(KV107="","",IF($FI107="Y",0,INDEX(Capacity!$S$3:$T$258,MATCH(MOD(INDEX(Capacity!$V$3:$W$258,MATCH(INDEX($J107:$FE107,1,$FJ107),Capacity!$V$3:$V$258,0),2)+KV$9,255),Capacity!$S$3:$S$258,0),2)))</f>
        <v/>
      </c>
      <c r="KW108" t="str">
        <f>IF(KW107="","",IF($FI107="Y",0,INDEX(Capacity!$S$3:$T$258,MATCH(MOD(INDEX(Capacity!$V$3:$W$258,MATCH(INDEX($J107:$FE107,1,$FJ107),Capacity!$V$3:$V$258,0),2)+KW$9,255),Capacity!$S$3:$S$258,0),2)))</f>
        <v/>
      </c>
      <c r="KX108" t="str">
        <f>IF(KX107="","",IF($FI107="Y",0,INDEX(Capacity!$S$3:$T$258,MATCH(MOD(INDEX(Capacity!$V$3:$W$258,MATCH(INDEX($J107:$FE107,1,$FJ107),Capacity!$V$3:$V$258,0),2)+KX$9,255),Capacity!$S$3:$S$258,0),2)))</f>
        <v/>
      </c>
      <c r="KY108" t="str">
        <f>IF(KY107="","",IF($FI107="Y",0,INDEX(Capacity!$S$3:$T$258,MATCH(MOD(INDEX(Capacity!$V$3:$W$258,MATCH(INDEX($J107:$FE107,1,$FJ107),Capacity!$V$3:$V$258,0),2)+KY$9,255),Capacity!$S$3:$S$258,0),2)))</f>
        <v/>
      </c>
      <c r="KZ108" t="str">
        <f>IF(KZ107="","",IF($FI107="Y",0,INDEX(Capacity!$S$3:$T$258,MATCH(MOD(INDEX(Capacity!$V$3:$W$258,MATCH(INDEX($J107:$FE107,1,$FJ107),Capacity!$V$3:$V$258,0),2)+KZ$9,255),Capacity!$S$3:$S$258,0),2)))</f>
        <v/>
      </c>
      <c r="LA108" t="str">
        <f>IF(LA107="","",IF($FI107="Y",0,INDEX(Capacity!$S$3:$T$258,MATCH(MOD(INDEX(Capacity!$V$3:$W$258,MATCH(INDEX($J107:$FE107,1,$FJ107),Capacity!$V$3:$V$258,0),2)+LA$9,255),Capacity!$S$3:$S$258,0),2)))</f>
        <v/>
      </c>
      <c r="LB108" t="str">
        <f>IF(LB107="","",IF($FI107="Y",0,INDEX(Capacity!$S$3:$T$258,MATCH(MOD(INDEX(Capacity!$V$3:$W$258,MATCH(INDEX($J107:$FE107,1,$FJ107),Capacity!$V$3:$V$258,0),2)+LB$9,255),Capacity!$S$3:$S$258,0),2)))</f>
        <v/>
      </c>
      <c r="LC108" t="str">
        <f>IF(LC107="","",IF($FI107="Y",0,INDEX(Capacity!$S$3:$T$258,MATCH(MOD(INDEX(Capacity!$V$3:$W$258,MATCH(INDEX($J107:$FE107,1,$FJ107),Capacity!$V$3:$V$258,0),2)+LC$9,255),Capacity!$S$3:$S$258,0),2)))</f>
        <v/>
      </c>
      <c r="LD108" t="str">
        <f>IF(LD107="","",IF($FI107="Y",0,INDEX(Capacity!$S$3:$T$258,MATCH(MOD(INDEX(Capacity!$V$3:$W$258,MATCH(INDEX($J107:$FE107,1,$FJ107),Capacity!$V$3:$V$258,0),2)+LD$9,255),Capacity!$S$3:$S$258,0),2)))</f>
        <v/>
      </c>
      <c r="LE108" t="str">
        <f>IF(LE107="","",IF($FI107="Y",0,INDEX(Capacity!$S$3:$T$258,MATCH(MOD(INDEX(Capacity!$V$3:$W$258,MATCH(INDEX($J107:$FE107,1,$FJ107),Capacity!$V$3:$V$258,0),2)+LE$9,255),Capacity!$S$3:$S$258,0),2)))</f>
        <v/>
      </c>
      <c r="LF108" t="str">
        <f>IF(LF107="","",IF($FI107="Y",0,INDEX(Capacity!$S$3:$T$258,MATCH(MOD(INDEX(Capacity!$V$3:$W$258,MATCH(INDEX($J107:$FE107,1,$FJ107),Capacity!$V$3:$V$258,0),2)+LF$9,255),Capacity!$S$3:$S$258,0),2)))</f>
        <v/>
      </c>
      <c r="LG108" t="str">
        <f>IF(LG107="","",IF($FI107="Y",0,INDEX(Capacity!$S$3:$T$258,MATCH(MOD(INDEX(Capacity!$V$3:$W$258,MATCH(INDEX($J107:$FE107,1,$FJ107),Capacity!$V$3:$V$258,0),2)+LG$9,255),Capacity!$S$3:$S$258,0),2)))</f>
        <v/>
      </c>
      <c r="LH108" t="str">
        <f>IF(LH107="","",IF($FI107="Y",0,INDEX(Capacity!$S$3:$T$258,MATCH(MOD(INDEX(Capacity!$V$3:$W$258,MATCH(INDEX($J107:$FE107,1,$FJ107),Capacity!$V$3:$V$258,0),2)+LH$9,255),Capacity!$S$3:$S$258,0),2)))</f>
        <v/>
      </c>
    </row>
    <row r="109" spans="9:320" x14ac:dyDescent="0.25">
      <c r="I109" s="7">
        <f t="shared" si="79"/>
        <v>100</v>
      </c>
      <c r="J109" t="str">
        <f t="shared" si="97"/>
        <v/>
      </c>
      <c r="K109" t="str">
        <f t="shared" si="97"/>
        <v/>
      </c>
      <c r="L109" t="str">
        <f t="shared" si="97"/>
        <v/>
      </c>
      <c r="M109" t="str">
        <f t="shared" si="97"/>
        <v/>
      </c>
      <c r="N109" t="str">
        <f t="shared" si="97"/>
        <v/>
      </c>
      <c r="O109" t="str">
        <f t="shared" si="97"/>
        <v/>
      </c>
      <c r="P109" t="str">
        <f t="shared" si="97"/>
        <v/>
      </c>
      <c r="Q109" t="str">
        <f t="shared" si="97"/>
        <v/>
      </c>
      <c r="R109" t="str">
        <f t="shared" si="97"/>
        <v/>
      </c>
      <c r="S109" t="str">
        <f t="shared" si="97"/>
        <v/>
      </c>
      <c r="T109" t="str">
        <f t="shared" si="97"/>
        <v/>
      </c>
      <c r="U109" t="str">
        <f t="shared" si="97"/>
        <v/>
      </c>
      <c r="V109" t="str">
        <f t="shared" si="97"/>
        <v/>
      </c>
      <c r="W109" t="str">
        <f t="shared" si="97"/>
        <v/>
      </c>
      <c r="X109" t="str">
        <f t="shared" si="97"/>
        <v/>
      </c>
      <c r="Y109" t="str">
        <f t="shared" si="97"/>
        <v/>
      </c>
      <c r="Z109" t="str">
        <f t="shared" si="96"/>
        <v/>
      </c>
      <c r="AA109" t="str">
        <f t="shared" si="96"/>
        <v/>
      </c>
      <c r="AB109" t="str">
        <f t="shared" si="96"/>
        <v/>
      </c>
      <c r="AC109" t="str">
        <f t="shared" si="96"/>
        <v/>
      </c>
      <c r="AD109" t="str">
        <f t="shared" si="96"/>
        <v/>
      </c>
      <c r="AE109" t="str">
        <f t="shared" si="96"/>
        <v/>
      </c>
      <c r="AF109" t="str">
        <f t="shared" si="96"/>
        <v/>
      </c>
      <c r="AG109" t="str">
        <f t="shared" si="96"/>
        <v/>
      </c>
      <c r="AH109" t="str">
        <f t="shared" si="96"/>
        <v/>
      </c>
      <c r="AI109" t="str">
        <f t="shared" si="96"/>
        <v/>
      </c>
      <c r="AJ109" t="str">
        <f t="shared" si="96"/>
        <v/>
      </c>
      <c r="AK109" t="str">
        <f t="shared" si="96"/>
        <v/>
      </c>
      <c r="AL109" t="str">
        <f t="shared" si="96"/>
        <v/>
      </c>
      <c r="AM109" t="str">
        <f t="shared" si="96"/>
        <v/>
      </c>
      <c r="AN109" t="str">
        <f t="shared" si="96"/>
        <v/>
      </c>
      <c r="AO109" t="str">
        <f t="shared" si="96"/>
        <v/>
      </c>
      <c r="AP109" t="str">
        <f t="shared" si="100"/>
        <v/>
      </c>
      <c r="AQ109" t="str">
        <f t="shared" si="100"/>
        <v/>
      </c>
      <c r="AR109" t="str">
        <f t="shared" si="100"/>
        <v/>
      </c>
      <c r="AS109" t="str">
        <f t="shared" si="100"/>
        <v/>
      </c>
      <c r="AT109" t="str">
        <f t="shared" si="100"/>
        <v/>
      </c>
      <c r="AU109" t="str">
        <f t="shared" si="100"/>
        <v/>
      </c>
      <c r="AV109" t="str">
        <f t="shared" si="100"/>
        <v/>
      </c>
      <c r="AW109" t="str">
        <f t="shared" si="100"/>
        <v/>
      </c>
      <c r="AX109" t="str">
        <f t="shared" si="100"/>
        <v/>
      </c>
      <c r="AY109" t="str">
        <f t="shared" si="100"/>
        <v/>
      </c>
      <c r="AZ109" t="str">
        <f t="shared" si="100"/>
        <v/>
      </c>
      <c r="BA109" t="str">
        <f t="shared" si="100"/>
        <v/>
      </c>
      <c r="BB109" t="str">
        <f t="shared" si="100"/>
        <v/>
      </c>
      <c r="BC109" t="str">
        <f t="shared" si="100"/>
        <v/>
      </c>
      <c r="BD109" t="str">
        <f t="shared" si="100"/>
        <v/>
      </c>
      <c r="BE109" t="str">
        <f t="shared" si="99"/>
        <v/>
      </c>
      <c r="BF109" t="str">
        <f t="shared" si="99"/>
        <v/>
      </c>
      <c r="BG109" t="str">
        <f t="shared" si="99"/>
        <v/>
      </c>
      <c r="BH109" t="str">
        <f t="shared" si="99"/>
        <v/>
      </c>
      <c r="BI109" t="str">
        <f t="shared" si="99"/>
        <v/>
      </c>
      <c r="BJ109" t="str">
        <f t="shared" si="99"/>
        <v/>
      </c>
      <c r="BK109" t="str">
        <f t="shared" si="99"/>
        <v/>
      </c>
      <c r="BL109" t="str">
        <f t="shared" si="99"/>
        <v/>
      </c>
      <c r="BM109" t="str">
        <f t="shared" si="99"/>
        <v/>
      </c>
      <c r="BN109" t="str">
        <f t="shared" si="99"/>
        <v/>
      </c>
      <c r="BO109" t="str">
        <f t="shared" si="99"/>
        <v/>
      </c>
      <c r="BP109" t="str">
        <f t="shared" si="99"/>
        <v/>
      </c>
      <c r="BQ109" t="str">
        <f t="shared" si="99"/>
        <v/>
      </c>
      <c r="BR109" t="str">
        <f t="shared" si="99"/>
        <v/>
      </c>
      <c r="BS109" t="str">
        <f t="shared" si="99"/>
        <v/>
      </c>
      <c r="BT109" t="str">
        <f t="shared" si="99"/>
        <v/>
      </c>
      <c r="BU109" t="str">
        <f t="shared" si="104"/>
        <v/>
      </c>
      <c r="BV109" t="str">
        <f t="shared" si="102"/>
        <v/>
      </c>
      <c r="BW109" t="str">
        <f t="shared" si="102"/>
        <v/>
      </c>
      <c r="BX109" t="str">
        <f t="shared" si="102"/>
        <v/>
      </c>
      <c r="BY109" t="str">
        <f t="shared" si="102"/>
        <v/>
      </c>
      <c r="BZ109" t="str">
        <f t="shared" si="102"/>
        <v/>
      </c>
      <c r="CA109" t="str">
        <f t="shared" si="102"/>
        <v/>
      </c>
      <c r="CB109" t="str">
        <f t="shared" si="102"/>
        <v/>
      </c>
      <c r="CC109" t="str">
        <f t="shared" si="102"/>
        <v/>
      </c>
      <c r="CD109" t="str">
        <f t="shared" si="102"/>
        <v/>
      </c>
      <c r="CE109" t="str">
        <f t="shared" si="102"/>
        <v/>
      </c>
      <c r="CF109" t="str">
        <f t="shared" si="102"/>
        <v/>
      </c>
      <c r="CG109" t="str">
        <f t="shared" si="102"/>
        <v/>
      </c>
      <c r="CH109" t="str">
        <f t="shared" si="102"/>
        <v/>
      </c>
      <c r="CI109" t="str">
        <f t="shared" si="102"/>
        <v/>
      </c>
      <c r="CJ109" t="str">
        <f t="shared" si="102"/>
        <v/>
      </c>
      <c r="CK109" t="str">
        <f t="shared" si="102"/>
        <v/>
      </c>
      <c r="CL109" t="str">
        <f t="shared" ref="CL109:DA118" si="106">IFERROR(IF(INDEX($FM$10:$LH$118,$I109,$FK109-CL$8+1)="",_xlfn.BITXOR(CL108,0),_xlfn.BITXOR(CL108,INDEX($FM$10:$LH$118,$I109,$FK109-CL$8+1))),"")</f>
        <v/>
      </c>
      <c r="CM109" t="str">
        <f t="shared" si="106"/>
        <v/>
      </c>
      <c r="CN109" t="str">
        <f t="shared" si="106"/>
        <v/>
      </c>
      <c r="CO109" t="str">
        <f t="shared" si="106"/>
        <v/>
      </c>
      <c r="CP109" t="str">
        <f t="shared" si="106"/>
        <v/>
      </c>
      <c r="CQ109" t="str">
        <f t="shared" si="106"/>
        <v/>
      </c>
      <c r="CR109" t="str">
        <f t="shared" si="106"/>
        <v/>
      </c>
      <c r="CS109" t="str">
        <f t="shared" si="106"/>
        <v/>
      </c>
      <c r="CT109" t="str">
        <f t="shared" si="106"/>
        <v/>
      </c>
      <c r="CU109" t="str">
        <f t="shared" si="106"/>
        <v/>
      </c>
      <c r="CV109" t="str">
        <f t="shared" si="106"/>
        <v/>
      </c>
      <c r="CW109" t="str">
        <f t="shared" si="106"/>
        <v/>
      </c>
      <c r="CX109" t="str">
        <f t="shared" si="106"/>
        <v/>
      </c>
      <c r="CY109" t="str">
        <f t="shared" si="106"/>
        <v/>
      </c>
      <c r="CZ109" t="str">
        <f t="shared" si="106"/>
        <v/>
      </c>
      <c r="DA109" t="str">
        <f t="shared" si="106"/>
        <v/>
      </c>
      <c r="DB109" t="str">
        <f t="shared" si="105"/>
        <v/>
      </c>
      <c r="DC109" t="str">
        <f t="shared" si="105"/>
        <v/>
      </c>
      <c r="DD109" t="str">
        <f t="shared" si="105"/>
        <v/>
      </c>
      <c r="DE109">
        <f t="shared" si="105"/>
        <v>0</v>
      </c>
      <c r="DF109">
        <f t="shared" si="105"/>
        <v>45</v>
      </c>
      <c r="DG109">
        <f t="shared" si="105"/>
        <v>181</v>
      </c>
      <c r="DH109">
        <f t="shared" si="105"/>
        <v>141</v>
      </c>
      <c r="DI109">
        <f t="shared" si="105"/>
        <v>243</v>
      </c>
      <c r="DJ109">
        <f t="shared" si="105"/>
        <v>141</v>
      </c>
      <c r="DK109">
        <f t="shared" si="105"/>
        <v>78</v>
      </c>
      <c r="DL109">
        <f t="shared" si="105"/>
        <v>88</v>
      </c>
      <c r="DM109">
        <f t="shared" si="105"/>
        <v>223</v>
      </c>
      <c r="DN109">
        <f t="shared" si="105"/>
        <v>176</v>
      </c>
      <c r="DO109">
        <f t="shared" si="105"/>
        <v>14</v>
      </c>
      <c r="DP109">
        <f t="shared" si="105"/>
        <v>0</v>
      </c>
      <c r="DQ109">
        <f t="shared" si="98"/>
        <v>0</v>
      </c>
      <c r="DR109">
        <f t="shared" si="95"/>
        <v>0</v>
      </c>
      <c r="DS109">
        <f t="shared" si="95"/>
        <v>0</v>
      </c>
      <c r="DT109">
        <f t="shared" si="95"/>
        <v>0</v>
      </c>
      <c r="DU109">
        <f t="shared" si="95"/>
        <v>0</v>
      </c>
      <c r="DV109">
        <f t="shared" si="95"/>
        <v>0</v>
      </c>
      <c r="DW109">
        <f t="shared" si="95"/>
        <v>0</v>
      </c>
      <c r="DX109">
        <f t="shared" si="95"/>
        <v>0</v>
      </c>
      <c r="DY109">
        <f t="shared" si="95"/>
        <v>0</v>
      </c>
      <c r="DZ109">
        <f t="shared" si="95"/>
        <v>0</v>
      </c>
      <c r="EA109">
        <f t="shared" si="95"/>
        <v>0</v>
      </c>
      <c r="EB109">
        <f t="shared" si="95"/>
        <v>0</v>
      </c>
      <c r="EC109">
        <f t="shared" si="95"/>
        <v>0</v>
      </c>
      <c r="ED109">
        <f t="shared" si="95"/>
        <v>0</v>
      </c>
      <c r="EE109">
        <f t="shared" si="95"/>
        <v>0</v>
      </c>
      <c r="EF109">
        <f t="shared" si="95"/>
        <v>0</v>
      </c>
      <c r="EG109">
        <f t="shared" si="95"/>
        <v>0</v>
      </c>
      <c r="EH109">
        <f t="shared" si="103"/>
        <v>0</v>
      </c>
      <c r="EI109">
        <f t="shared" si="103"/>
        <v>0</v>
      </c>
      <c r="EJ109">
        <f t="shared" si="103"/>
        <v>0</v>
      </c>
      <c r="EK109">
        <f t="shared" si="103"/>
        <v>0</v>
      </c>
      <c r="EL109">
        <f t="shared" si="103"/>
        <v>0</v>
      </c>
      <c r="EM109">
        <f t="shared" si="103"/>
        <v>0</v>
      </c>
      <c r="EN109">
        <f t="shared" si="103"/>
        <v>0</v>
      </c>
      <c r="EO109">
        <f t="shared" si="103"/>
        <v>0</v>
      </c>
      <c r="EP109">
        <f t="shared" si="103"/>
        <v>0</v>
      </c>
      <c r="EQ109">
        <f t="shared" si="103"/>
        <v>0</v>
      </c>
      <c r="ER109">
        <f t="shared" si="103"/>
        <v>0</v>
      </c>
      <c r="ES109">
        <f t="shared" si="103"/>
        <v>0</v>
      </c>
      <c r="ET109">
        <f t="shared" si="103"/>
        <v>0</v>
      </c>
      <c r="EU109">
        <f t="shared" si="103"/>
        <v>0</v>
      </c>
      <c r="EV109">
        <f t="shared" si="103"/>
        <v>0</v>
      </c>
      <c r="EW109">
        <f t="shared" si="101"/>
        <v>0</v>
      </c>
      <c r="EX109">
        <f t="shared" si="101"/>
        <v>0</v>
      </c>
      <c r="EY109">
        <f t="shared" si="101"/>
        <v>0</v>
      </c>
      <c r="EZ109">
        <f t="shared" si="101"/>
        <v>0</v>
      </c>
      <c r="FA109">
        <f t="shared" si="101"/>
        <v>0</v>
      </c>
      <c r="FB109">
        <f t="shared" si="101"/>
        <v>0</v>
      </c>
      <c r="FC109">
        <f t="shared" si="101"/>
        <v>0</v>
      </c>
      <c r="FD109">
        <f t="shared" si="101"/>
        <v>0</v>
      </c>
      <c r="FE109">
        <f t="shared" si="101"/>
        <v>0</v>
      </c>
      <c r="FG109" s="48" t="str">
        <f t="shared" si="80"/>
        <v/>
      </c>
      <c r="FI109" s="1" t="str">
        <f t="shared" si="77"/>
        <v/>
      </c>
      <c r="FJ109">
        <f t="shared" si="78"/>
        <v>101</v>
      </c>
      <c r="FK109">
        <f>FM8-FJ108+1</f>
        <v>-56</v>
      </c>
      <c r="FM109">
        <f>IF(FM108="","",IF($FI108="Y",0,INDEX(Capacity!$S$3:$T$258,MATCH(MOD(INDEX(Capacity!$V$3:$W$258,MATCH(INDEX($J108:$FE108,1,$FJ108),Capacity!$V$3:$V$258,0),2)+FM$9,255),Capacity!$S$3:$S$258,0),2)))</f>
        <v>57</v>
      </c>
      <c r="FN109">
        <f>IF(FN108="","",IF($FI108="Y",0,INDEX(Capacity!$S$3:$T$258,MATCH(MOD(INDEX(Capacity!$V$3:$W$258,MATCH(INDEX($J108:$FE108,1,$FJ108),Capacity!$V$3:$V$258,0),2)+FN$9,255),Capacity!$S$3:$S$258,0),2)))</f>
        <v>85</v>
      </c>
      <c r="FO109">
        <f>IF(FO108="","",IF($FI108="Y",0,INDEX(Capacity!$S$3:$T$258,MATCH(MOD(INDEX(Capacity!$V$3:$W$258,MATCH(INDEX($J108:$FE108,1,$FJ108),Capacity!$V$3:$V$258,0),2)+FO$9,255),Capacity!$S$3:$S$258,0),2)))</f>
        <v>69</v>
      </c>
      <c r="FP109">
        <f>IF(FP108="","",IF($FI108="Y",0,INDEX(Capacity!$S$3:$T$258,MATCH(MOD(INDEX(Capacity!$V$3:$W$258,MATCH(INDEX($J108:$FE108,1,$FJ108),Capacity!$V$3:$V$258,0),2)+FP$9,255),Capacity!$S$3:$S$258,0),2)))</f>
        <v>28</v>
      </c>
      <c r="FQ109">
        <f>IF(FQ108="","",IF($FI108="Y",0,INDEX(Capacity!$S$3:$T$258,MATCH(MOD(INDEX(Capacity!$V$3:$W$258,MATCH(INDEX($J108:$FE108,1,$FJ108),Capacity!$V$3:$V$258,0),2)+FQ$9,255),Capacity!$S$3:$S$258,0),2)))</f>
        <v>239</v>
      </c>
      <c r="FR109">
        <f>IF(FR108="","",IF($FI108="Y",0,INDEX(Capacity!$S$3:$T$258,MATCH(MOD(INDEX(Capacity!$V$3:$W$258,MATCH(INDEX($J108:$FE108,1,$FJ108),Capacity!$V$3:$V$258,0),2)+FR$9,255),Capacity!$S$3:$S$258,0),2)))</f>
        <v>152</v>
      </c>
      <c r="FS109">
        <f>IF(FS108="","",IF($FI108="Y",0,INDEX(Capacity!$S$3:$T$258,MATCH(MOD(INDEX(Capacity!$V$3:$W$258,MATCH(INDEX($J108:$FE108,1,$FJ108),Capacity!$V$3:$V$258,0),2)+FS$9,255),Capacity!$S$3:$S$258,0),2)))</f>
        <v>18</v>
      </c>
      <c r="FT109">
        <f>IF(FT108="","",IF($FI108="Y",0,INDEX(Capacity!$S$3:$T$258,MATCH(MOD(INDEX(Capacity!$V$3:$W$258,MATCH(INDEX($J108:$FE108,1,$FJ108),Capacity!$V$3:$V$258,0),2)+FT$9,255),Capacity!$S$3:$S$258,0),2)))</f>
        <v>43</v>
      </c>
      <c r="FU109">
        <f>IF(FU108="","",IF($FI108="Y",0,INDEX(Capacity!$S$3:$T$258,MATCH(MOD(INDEX(Capacity!$V$3:$W$258,MATCH(INDEX($J108:$FE108,1,$FJ108),Capacity!$V$3:$V$258,0),2)+FU$9,255),Capacity!$S$3:$S$258,0),2)))</f>
        <v>27</v>
      </c>
      <c r="FV109">
        <f>IF(FV108="","",IF($FI108="Y",0,INDEX(Capacity!$S$3:$T$258,MATCH(MOD(INDEX(Capacity!$V$3:$W$258,MATCH(INDEX($J108:$FE108,1,$FJ108),Capacity!$V$3:$V$258,0),2)+FV$9,255),Capacity!$S$3:$S$258,0),2)))</f>
        <v>110</v>
      </c>
      <c r="FW109">
        <f>IF(FW108="","",IF($FI108="Y",0,INDEX(Capacity!$S$3:$T$258,MATCH(MOD(INDEX(Capacity!$V$3:$W$258,MATCH(INDEX($J108:$FE108,1,$FJ108),Capacity!$V$3:$V$258,0),2)+FW$9,255),Capacity!$S$3:$S$258,0),2)))</f>
        <v>14</v>
      </c>
      <c r="FX109" t="str">
        <f>IF(FX108="","",IF($FI108="Y",0,INDEX(Capacity!$S$3:$T$258,MATCH(MOD(INDEX(Capacity!$V$3:$W$258,MATCH(INDEX($J108:$FE108,1,$FJ108),Capacity!$V$3:$V$258,0),2)+FX$9,255),Capacity!$S$3:$S$258,0),2)))</f>
        <v/>
      </c>
      <c r="FY109" t="str">
        <f>IF(FY108="","",IF($FI108="Y",0,INDEX(Capacity!$S$3:$T$258,MATCH(MOD(INDEX(Capacity!$V$3:$W$258,MATCH(INDEX($J108:$FE108,1,$FJ108),Capacity!$V$3:$V$258,0),2)+FY$9,255),Capacity!$S$3:$S$258,0),2)))</f>
        <v/>
      </c>
      <c r="FZ109" t="str">
        <f>IF(FZ108="","",IF($FI108="Y",0,INDEX(Capacity!$S$3:$T$258,MATCH(MOD(INDEX(Capacity!$V$3:$W$258,MATCH(INDEX($J108:$FE108,1,$FJ108),Capacity!$V$3:$V$258,0),2)+FZ$9,255),Capacity!$S$3:$S$258,0),2)))</f>
        <v/>
      </c>
      <c r="GA109" t="str">
        <f>IF(GA108="","",IF($FI108="Y",0,INDEX(Capacity!$S$3:$T$258,MATCH(MOD(INDEX(Capacity!$V$3:$W$258,MATCH(INDEX($J108:$FE108,1,$FJ108),Capacity!$V$3:$V$258,0),2)+GA$9,255),Capacity!$S$3:$S$258,0),2)))</f>
        <v/>
      </c>
      <c r="GB109" t="str">
        <f>IF(GB108="","",IF($FI108="Y",0,INDEX(Capacity!$S$3:$T$258,MATCH(MOD(INDEX(Capacity!$V$3:$W$258,MATCH(INDEX($J108:$FE108,1,$FJ108),Capacity!$V$3:$V$258,0),2)+GB$9,255),Capacity!$S$3:$S$258,0),2)))</f>
        <v/>
      </c>
      <c r="GC109" t="str">
        <f>IF(GC108="","",IF($FI108="Y",0,INDEX(Capacity!$S$3:$T$258,MATCH(MOD(INDEX(Capacity!$V$3:$W$258,MATCH(INDEX($J108:$FE108,1,$FJ108),Capacity!$V$3:$V$258,0),2)+GC$9,255),Capacity!$S$3:$S$258,0),2)))</f>
        <v/>
      </c>
      <c r="GD109" t="str">
        <f>IF(GD108="","",IF($FI108="Y",0,INDEX(Capacity!$S$3:$T$258,MATCH(MOD(INDEX(Capacity!$V$3:$W$258,MATCH(INDEX($J108:$FE108,1,$FJ108),Capacity!$V$3:$V$258,0),2)+GD$9,255),Capacity!$S$3:$S$258,0),2)))</f>
        <v/>
      </c>
      <c r="GE109" t="str">
        <f>IF(GE108="","",IF($FI108="Y",0,INDEX(Capacity!$S$3:$T$258,MATCH(MOD(INDEX(Capacity!$V$3:$W$258,MATCH(INDEX($J108:$FE108,1,$FJ108),Capacity!$V$3:$V$258,0),2)+GE$9,255),Capacity!$S$3:$S$258,0),2)))</f>
        <v/>
      </c>
      <c r="GF109" t="str">
        <f>IF(GF108="","",IF($FI108="Y",0,INDEX(Capacity!$S$3:$T$258,MATCH(MOD(INDEX(Capacity!$V$3:$W$258,MATCH(INDEX($J108:$FE108,1,$FJ108),Capacity!$V$3:$V$258,0),2)+GF$9,255),Capacity!$S$3:$S$258,0),2)))</f>
        <v/>
      </c>
      <c r="GG109" t="str">
        <f>IF(GG108="","",IF($FI108="Y",0,INDEX(Capacity!$S$3:$T$258,MATCH(MOD(INDEX(Capacity!$V$3:$W$258,MATCH(INDEX($J108:$FE108,1,$FJ108),Capacity!$V$3:$V$258,0),2)+GG$9,255),Capacity!$S$3:$S$258,0),2)))</f>
        <v/>
      </c>
      <c r="GH109" t="str">
        <f>IF(GH108="","",IF($FI108="Y",0,INDEX(Capacity!$S$3:$T$258,MATCH(MOD(INDEX(Capacity!$V$3:$W$258,MATCH(INDEX($J108:$FE108,1,$FJ108),Capacity!$V$3:$V$258,0),2)+GH$9,255),Capacity!$S$3:$S$258,0),2)))</f>
        <v/>
      </c>
      <c r="GI109" t="str">
        <f>IF(GI108="","",IF($FI108="Y",0,INDEX(Capacity!$S$3:$T$258,MATCH(MOD(INDEX(Capacity!$V$3:$W$258,MATCH(INDEX($J108:$FE108,1,$FJ108),Capacity!$V$3:$V$258,0),2)+GI$9,255),Capacity!$S$3:$S$258,0),2)))</f>
        <v/>
      </c>
      <c r="GJ109" t="str">
        <f>IF(GJ108="","",IF($FI108="Y",0,INDEX(Capacity!$S$3:$T$258,MATCH(MOD(INDEX(Capacity!$V$3:$W$258,MATCH(INDEX($J108:$FE108,1,$FJ108),Capacity!$V$3:$V$258,0),2)+GJ$9,255),Capacity!$S$3:$S$258,0),2)))</f>
        <v/>
      </c>
      <c r="GK109" t="str">
        <f>IF(GK108="","",IF($FI108="Y",0,INDEX(Capacity!$S$3:$T$258,MATCH(MOD(INDEX(Capacity!$V$3:$W$258,MATCH(INDEX($J108:$FE108,1,$FJ108),Capacity!$V$3:$V$258,0),2)+GK$9,255),Capacity!$S$3:$S$258,0),2)))</f>
        <v/>
      </c>
      <c r="GL109" t="str">
        <f>IF(GL108="","",IF($FI108="Y",0,INDEX(Capacity!$S$3:$T$258,MATCH(MOD(INDEX(Capacity!$V$3:$W$258,MATCH(INDEX($J108:$FE108,1,$FJ108),Capacity!$V$3:$V$258,0),2)+GL$9,255),Capacity!$S$3:$S$258,0),2)))</f>
        <v/>
      </c>
      <c r="GM109" t="str">
        <f>IF(GM108="","",IF($FI108="Y",0,INDEX(Capacity!$S$3:$T$258,MATCH(MOD(INDEX(Capacity!$V$3:$W$258,MATCH(INDEX($J108:$FE108,1,$FJ108),Capacity!$V$3:$V$258,0),2)+GM$9,255),Capacity!$S$3:$S$258,0),2)))</f>
        <v/>
      </c>
      <c r="GN109" t="str">
        <f>IF(GN108="","",IF($FI108="Y",0,INDEX(Capacity!$S$3:$T$258,MATCH(MOD(INDEX(Capacity!$V$3:$W$258,MATCH(INDEX($J108:$FE108,1,$FJ108),Capacity!$V$3:$V$258,0),2)+GN$9,255),Capacity!$S$3:$S$258,0),2)))</f>
        <v/>
      </c>
      <c r="GO109" t="str">
        <f>IF(GO108="","",IF($FI108="Y",0,INDEX(Capacity!$S$3:$T$258,MATCH(MOD(INDEX(Capacity!$V$3:$W$258,MATCH(INDEX($J108:$FE108,1,$FJ108),Capacity!$V$3:$V$258,0),2)+GO$9,255),Capacity!$S$3:$S$258,0),2)))</f>
        <v/>
      </c>
      <c r="GP109" t="str">
        <f>IF(GP108="","",IF($FI108="Y",0,INDEX(Capacity!$S$3:$T$258,MATCH(MOD(INDEX(Capacity!$V$3:$W$258,MATCH(INDEX($J108:$FE108,1,$FJ108),Capacity!$V$3:$V$258,0),2)+GP$9,255),Capacity!$S$3:$S$258,0),2)))</f>
        <v/>
      </c>
      <c r="GQ109" t="str">
        <f>IF(GQ108="","",IF($FI108="Y",0,INDEX(Capacity!$S$3:$T$258,MATCH(MOD(INDEX(Capacity!$V$3:$W$258,MATCH(INDEX($J108:$FE108,1,$FJ108),Capacity!$V$3:$V$258,0),2)+GQ$9,255),Capacity!$S$3:$S$258,0),2)))</f>
        <v/>
      </c>
      <c r="GR109" t="str">
        <f>IF(GR108="","",IF($FI108="Y",0,INDEX(Capacity!$S$3:$T$258,MATCH(MOD(INDEX(Capacity!$V$3:$W$258,MATCH(INDEX($J108:$FE108,1,$FJ108),Capacity!$V$3:$V$258,0),2)+GR$9,255),Capacity!$S$3:$S$258,0),2)))</f>
        <v/>
      </c>
      <c r="GS109" t="str">
        <f>IF(GS108="","",IF($FI108="Y",0,INDEX(Capacity!$S$3:$T$258,MATCH(MOD(INDEX(Capacity!$V$3:$W$258,MATCH(INDEX($J108:$FE108,1,$FJ108),Capacity!$V$3:$V$258,0),2)+GS$9,255),Capacity!$S$3:$S$258,0),2)))</f>
        <v/>
      </c>
      <c r="GT109" t="str">
        <f>IF(GT108="","",IF($FI108="Y",0,INDEX(Capacity!$S$3:$T$258,MATCH(MOD(INDEX(Capacity!$V$3:$W$258,MATCH(INDEX($J108:$FE108,1,$FJ108),Capacity!$V$3:$V$258,0),2)+GT$9,255),Capacity!$S$3:$S$258,0),2)))</f>
        <v/>
      </c>
      <c r="GU109" t="str">
        <f>IF(GU108="","",IF($FI108="Y",0,INDEX(Capacity!$S$3:$T$258,MATCH(MOD(INDEX(Capacity!$V$3:$W$258,MATCH(INDEX($J108:$FE108,1,$FJ108),Capacity!$V$3:$V$258,0),2)+GU$9,255),Capacity!$S$3:$S$258,0),2)))</f>
        <v/>
      </c>
      <c r="GV109" t="str">
        <f>IF(GV108="","",IF($FI108="Y",0,INDEX(Capacity!$S$3:$T$258,MATCH(MOD(INDEX(Capacity!$V$3:$W$258,MATCH(INDEX($J108:$FE108,1,$FJ108),Capacity!$V$3:$V$258,0),2)+GV$9,255),Capacity!$S$3:$S$258,0),2)))</f>
        <v/>
      </c>
      <c r="GW109" t="str">
        <f>IF(GW108="","",IF($FI108="Y",0,INDEX(Capacity!$S$3:$T$258,MATCH(MOD(INDEX(Capacity!$V$3:$W$258,MATCH(INDEX($J108:$FE108,1,$FJ108),Capacity!$V$3:$V$258,0),2)+GW$9,255),Capacity!$S$3:$S$258,0),2)))</f>
        <v/>
      </c>
      <c r="GX109" t="str">
        <f>IF(GX108="","",IF($FI108="Y",0,INDEX(Capacity!$S$3:$T$258,MATCH(MOD(INDEX(Capacity!$V$3:$W$258,MATCH(INDEX($J108:$FE108,1,$FJ108),Capacity!$V$3:$V$258,0),2)+GX$9,255),Capacity!$S$3:$S$258,0),2)))</f>
        <v/>
      </c>
      <c r="GY109" t="str">
        <f>IF(GY108="","",IF($FI108="Y",0,INDEX(Capacity!$S$3:$T$258,MATCH(MOD(INDEX(Capacity!$V$3:$W$258,MATCH(INDEX($J108:$FE108,1,$FJ108),Capacity!$V$3:$V$258,0),2)+GY$9,255),Capacity!$S$3:$S$258,0),2)))</f>
        <v/>
      </c>
      <c r="GZ109" t="str">
        <f>IF(GZ108="","",IF($FI108="Y",0,INDEX(Capacity!$S$3:$T$258,MATCH(MOD(INDEX(Capacity!$V$3:$W$258,MATCH(INDEX($J108:$FE108,1,$FJ108),Capacity!$V$3:$V$258,0),2)+GZ$9,255),Capacity!$S$3:$S$258,0),2)))</f>
        <v/>
      </c>
      <c r="HA109" t="str">
        <f>IF(HA108="","",IF($FI108="Y",0,INDEX(Capacity!$S$3:$T$258,MATCH(MOD(INDEX(Capacity!$V$3:$W$258,MATCH(INDEX($J108:$FE108,1,$FJ108),Capacity!$V$3:$V$258,0),2)+HA$9,255),Capacity!$S$3:$S$258,0),2)))</f>
        <v/>
      </c>
      <c r="HB109" t="str">
        <f>IF(HB108="","",IF($FI108="Y",0,INDEX(Capacity!$S$3:$T$258,MATCH(MOD(INDEX(Capacity!$V$3:$W$258,MATCH(INDEX($J108:$FE108,1,$FJ108),Capacity!$V$3:$V$258,0),2)+HB$9,255),Capacity!$S$3:$S$258,0),2)))</f>
        <v/>
      </c>
      <c r="HC109" t="str">
        <f>IF(HC108="","",IF($FI108="Y",0,INDEX(Capacity!$S$3:$T$258,MATCH(MOD(INDEX(Capacity!$V$3:$W$258,MATCH(INDEX($J108:$FE108,1,$FJ108),Capacity!$V$3:$V$258,0),2)+HC$9,255),Capacity!$S$3:$S$258,0),2)))</f>
        <v/>
      </c>
      <c r="HD109" t="str">
        <f>IF(HD108="","",IF($FI108="Y",0,INDEX(Capacity!$S$3:$T$258,MATCH(MOD(INDEX(Capacity!$V$3:$W$258,MATCH(INDEX($J108:$FE108,1,$FJ108),Capacity!$V$3:$V$258,0),2)+HD$9,255),Capacity!$S$3:$S$258,0),2)))</f>
        <v/>
      </c>
      <c r="HE109" t="str">
        <f>IF(HE108="","",IF($FI108="Y",0,INDEX(Capacity!$S$3:$T$258,MATCH(MOD(INDEX(Capacity!$V$3:$W$258,MATCH(INDEX($J108:$FE108,1,$FJ108),Capacity!$V$3:$V$258,0),2)+HE$9,255),Capacity!$S$3:$S$258,0),2)))</f>
        <v/>
      </c>
      <c r="HF109" t="str">
        <f>IF(HF108="","",IF($FI108="Y",0,INDEX(Capacity!$S$3:$T$258,MATCH(MOD(INDEX(Capacity!$V$3:$W$258,MATCH(INDEX($J108:$FE108,1,$FJ108),Capacity!$V$3:$V$258,0),2)+HF$9,255),Capacity!$S$3:$S$258,0),2)))</f>
        <v/>
      </c>
      <c r="HG109" t="str">
        <f>IF(HG108="","",IF($FI108="Y",0,INDEX(Capacity!$S$3:$T$258,MATCH(MOD(INDEX(Capacity!$V$3:$W$258,MATCH(INDEX($J108:$FE108,1,$FJ108),Capacity!$V$3:$V$258,0),2)+HG$9,255),Capacity!$S$3:$S$258,0),2)))</f>
        <v/>
      </c>
      <c r="HH109" t="str">
        <f>IF(HH108="","",IF($FI108="Y",0,INDEX(Capacity!$S$3:$T$258,MATCH(MOD(INDEX(Capacity!$V$3:$W$258,MATCH(INDEX($J108:$FE108,1,$FJ108),Capacity!$V$3:$V$258,0),2)+HH$9,255),Capacity!$S$3:$S$258,0),2)))</f>
        <v/>
      </c>
      <c r="HI109" t="str">
        <f>IF(HI108="","",IF($FI108="Y",0,INDEX(Capacity!$S$3:$T$258,MATCH(MOD(INDEX(Capacity!$V$3:$W$258,MATCH(INDEX($J108:$FE108,1,$FJ108),Capacity!$V$3:$V$258,0),2)+HI$9,255),Capacity!$S$3:$S$258,0),2)))</f>
        <v/>
      </c>
      <c r="HJ109" t="str">
        <f>IF(HJ108="","",IF($FI108="Y",0,INDEX(Capacity!$S$3:$T$258,MATCH(MOD(INDEX(Capacity!$V$3:$W$258,MATCH(INDEX($J108:$FE108,1,$FJ108),Capacity!$V$3:$V$258,0),2)+HJ$9,255),Capacity!$S$3:$S$258,0),2)))</f>
        <v/>
      </c>
      <c r="HK109" t="str">
        <f>IF(HK108="","",IF($FI108="Y",0,INDEX(Capacity!$S$3:$T$258,MATCH(MOD(INDEX(Capacity!$V$3:$W$258,MATCH(INDEX($J108:$FE108,1,$FJ108),Capacity!$V$3:$V$258,0),2)+HK$9,255),Capacity!$S$3:$S$258,0),2)))</f>
        <v/>
      </c>
      <c r="HL109" t="str">
        <f>IF(HL108="","",IF($FI108="Y",0,INDEX(Capacity!$S$3:$T$258,MATCH(MOD(INDEX(Capacity!$V$3:$W$258,MATCH(INDEX($J108:$FE108,1,$FJ108),Capacity!$V$3:$V$258,0),2)+HL$9,255),Capacity!$S$3:$S$258,0),2)))</f>
        <v/>
      </c>
      <c r="HM109" t="str">
        <f>IF(HM108="","",IF($FI108="Y",0,INDEX(Capacity!$S$3:$T$258,MATCH(MOD(INDEX(Capacity!$V$3:$W$258,MATCH(INDEX($J108:$FE108,1,$FJ108),Capacity!$V$3:$V$258,0),2)+HM$9,255),Capacity!$S$3:$S$258,0),2)))</f>
        <v/>
      </c>
      <c r="HN109" t="str">
        <f>IF(HN108="","",IF($FI108="Y",0,INDEX(Capacity!$S$3:$T$258,MATCH(MOD(INDEX(Capacity!$V$3:$W$258,MATCH(INDEX($J108:$FE108,1,$FJ108),Capacity!$V$3:$V$258,0),2)+HN$9,255),Capacity!$S$3:$S$258,0),2)))</f>
        <v/>
      </c>
      <c r="HO109" t="str">
        <f>IF(HO108="","",IF($FI108="Y",0,INDEX(Capacity!$S$3:$T$258,MATCH(MOD(INDEX(Capacity!$V$3:$W$258,MATCH(INDEX($J108:$FE108,1,$FJ108),Capacity!$V$3:$V$258,0),2)+HO$9,255),Capacity!$S$3:$S$258,0),2)))</f>
        <v/>
      </c>
      <c r="HP109" t="str">
        <f>IF(HP108="","",IF($FI108="Y",0,INDEX(Capacity!$S$3:$T$258,MATCH(MOD(INDEX(Capacity!$V$3:$W$258,MATCH(INDEX($J108:$FE108,1,$FJ108),Capacity!$V$3:$V$258,0),2)+HP$9,255),Capacity!$S$3:$S$258,0),2)))</f>
        <v/>
      </c>
      <c r="HQ109" t="str">
        <f>IF(HQ108="","",IF($FI108="Y",0,INDEX(Capacity!$S$3:$T$258,MATCH(MOD(INDEX(Capacity!$V$3:$W$258,MATCH(INDEX($J108:$FE108,1,$FJ108),Capacity!$V$3:$V$258,0),2)+HQ$9,255),Capacity!$S$3:$S$258,0),2)))</f>
        <v/>
      </c>
      <c r="HR109" t="str">
        <f>IF(HR108="","",IF($FI108="Y",0,INDEX(Capacity!$S$3:$T$258,MATCH(MOD(INDEX(Capacity!$V$3:$W$258,MATCH(INDEX($J108:$FE108,1,$FJ108),Capacity!$V$3:$V$258,0),2)+HR$9,255),Capacity!$S$3:$S$258,0),2)))</f>
        <v/>
      </c>
      <c r="HS109" t="str">
        <f>IF(HS108="","",IF($FI108="Y",0,INDEX(Capacity!$S$3:$T$258,MATCH(MOD(INDEX(Capacity!$V$3:$W$258,MATCH(INDEX($J108:$FE108,1,$FJ108),Capacity!$V$3:$V$258,0),2)+HS$9,255),Capacity!$S$3:$S$258,0),2)))</f>
        <v/>
      </c>
      <c r="HT109" t="str">
        <f>IF(HT108="","",IF($FI108="Y",0,INDEX(Capacity!$S$3:$T$258,MATCH(MOD(INDEX(Capacity!$V$3:$W$258,MATCH(INDEX($J108:$FE108,1,$FJ108),Capacity!$V$3:$V$258,0),2)+HT$9,255),Capacity!$S$3:$S$258,0),2)))</f>
        <v/>
      </c>
      <c r="HU109" t="str">
        <f>IF(HU108="","",IF($FI108="Y",0,INDEX(Capacity!$S$3:$T$258,MATCH(MOD(INDEX(Capacity!$V$3:$W$258,MATCH(INDEX($J108:$FE108,1,$FJ108),Capacity!$V$3:$V$258,0),2)+HU$9,255),Capacity!$S$3:$S$258,0),2)))</f>
        <v/>
      </c>
      <c r="HV109" t="str">
        <f>IF(HV108="","",IF($FI108="Y",0,INDEX(Capacity!$S$3:$T$258,MATCH(MOD(INDEX(Capacity!$V$3:$W$258,MATCH(INDEX($J108:$FE108,1,$FJ108),Capacity!$V$3:$V$258,0),2)+HV$9,255),Capacity!$S$3:$S$258,0),2)))</f>
        <v/>
      </c>
      <c r="HW109" t="str">
        <f>IF(HW108="","",IF($FI108="Y",0,INDEX(Capacity!$S$3:$T$258,MATCH(MOD(INDEX(Capacity!$V$3:$W$258,MATCH(INDEX($J108:$FE108,1,$FJ108),Capacity!$V$3:$V$258,0),2)+HW$9,255),Capacity!$S$3:$S$258,0),2)))</f>
        <v/>
      </c>
      <c r="HX109" t="str">
        <f>IF(HX108="","",IF($FI108="Y",0,INDEX(Capacity!$S$3:$T$258,MATCH(MOD(INDEX(Capacity!$V$3:$W$258,MATCH(INDEX($J108:$FE108,1,$FJ108),Capacity!$V$3:$V$258,0),2)+HX$9,255),Capacity!$S$3:$S$258,0),2)))</f>
        <v/>
      </c>
      <c r="HY109" t="str">
        <f>IF(HY108="","",IF($FI108="Y",0,INDEX(Capacity!$S$3:$T$258,MATCH(MOD(INDEX(Capacity!$V$3:$W$258,MATCH(INDEX($J108:$FE108,1,$FJ108),Capacity!$V$3:$V$258,0),2)+HY$9,255),Capacity!$S$3:$S$258,0),2)))</f>
        <v/>
      </c>
      <c r="HZ109" t="str">
        <f>IF(HZ108="","",IF($FI108="Y",0,INDEX(Capacity!$S$3:$T$258,MATCH(MOD(INDEX(Capacity!$V$3:$W$258,MATCH(INDEX($J108:$FE108,1,$FJ108),Capacity!$V$3:$V$258,0),2)+HZ$9,255),Capacity!$S$3:$S$258,0),2)))</f>
        <v/>
      </c>
      <c r="IA109" t="str">
        <f>IF(IA108="","",IF($FI108="Y",0,INDEX(Capacity!$S$3:$T$258,MATCH(MOD(INDEX(Capacity!$V$3:$W$258,MATCH(INDEX($J108:$FE108,1,$FJ108),Capacity!$V$3:$V$258,0),2)+IA$9,255),Capacity!$S$3:$S$258,0),2)))</f>
        <v/>
      </c>
      <c r="IB109" t="str">
        <f>IF(IB108="","",IF($FI108="Y",0,INDEX(Capacity!$S$3:$T$258,MATCH(MOD(INDEX(Capacity!$V$3:$W$258,MATCH(INDEX($J108:$FE108,1,$FJ108),Capacity!$V$3:$V$258,0),2)+IB$9,255),Capacity!$S$3:$S$258,0),2)))</f>
        <v/>
      </c>
      <c r="IC109" t="str">
        <f>IF(IC108="","",IF($FI108="Y",0,INDEX(Capacity!$S$3:$T$258,MATCH(MOD(INDEX(Capacity!$V$3:$W$258,MATCH(INDEX($J108:$FE108,1,$FJ108),Capacity!$V$3:$V$258,0),2)+IC$9,255),Capacity!$S$3:$S$258,0),2)))</f>
        <v/>
      </c>
      <c r="ID109" t="str">
        <f>IF(ID108="","",IF($FI108="Y",0,INDEX(Capacity!$S$3:$T$258,MATCH(MOD(INDEX(Capacity!$V$3:$W$258,MATCH(INDEX($J108:$FE108,1,$FJ108),Capacity!$V$3:$V$258,0),2)+ID$9,255),Capacity!$S$3:$S$258,0),2)))</f>
        <v/>
      </c>
      <c r="IE109" t="str">
        <f>IF(IE108="","",IF($FI108="Y",0,INDEX(Capacity!$S$3:$T$258,MATCH(MOD(INDEX(Capacity!$V$3:$W$258,MATCH(INDEX($J108:$FE108,1,$FJ108),Capacity!$V$3:$V$258,0),2)+IE$9,255),Capacity!$S$3:$S$258,0),2)))</f>
        <v/>
      </c>
      <c r="IF109" t="str">
        <f>IF(IF108="","",IF($FI108="Y",0,INDEX(Capacity!$S$3:$T$258,MATCH(MOD(INDEX(Capacity!$V$3:$W$258,MATCH(INDEX($J108:$FE108,1,$FJ108),Capacity!$V$3:$V$258,0),2)+IF$9,255),Capacity!$S$3:$S$258,0),2)))</f>
        <v/>
      </c>
      <c r="IG109" t="str">
        <f>IF(IG108="","",IF($FI108="Y",0,INDEX(Capacity!$S$3:$T$258,MATCH(MOD(INDEX(Capacity!$V$3:$W$258,MATCH(INDEX($J108:$FE108,1,$FJ108),Capacity!$V$3:$V$258,0),2)+IG$9,255),Capacity!$S$3:$S$258,0),2)))</f>
        <v/>
      </c>
      <c r="IH109" t="str">
        <f>IF(IH108="","",IF($FI108="Y",0,INDEX(Capacity!$S$3:$T$258,MATCH(MOD(INDEX(Capacity!$V$3:$W$258,MATCH(INDEX($J108:$FE108,1,$FJ108),Capacity!$V$3:$V$258,0),2)+IH$9,255),Capacity!$S$3:$S$258,0),2)))</f>
        <v/>
      </c>
      <c r="II109" t="str">
        <f>IF(II108="","",IF($FI108="Y",0,INDEX(Capacity!$S$3:$T$258,MATCH(MOD(INDEX(Capacity!$V$3:$W$258,MATCH(INDEX($J108:$FE108,1,$FJ108),Capacity!$V$3:$V$258,0),2)+II$9,255),Capacity!$S$3:$S$258,0),2)))</f>
        <v/>
      </c>
      <c r="IJ109" t="str">
        <f>IF(IJ108="","",IF($FI108="Y",0,INDEX(Capacity!$S$3:$T$258,MATCH(MOD(INDEX(Capacity!$V$3:$W$258,MATCH(INDEX($J108:$FE108,1,$FJ108),Capacity!$V$3:$V$258,0),2)+IJ$9,255),Capacity!$S$3:$S$258,0),2)))</f>
        <v/>
      </c>
      <c r="IK109" t="str">
        <f>IF(IK108="","",IF($FI108="Y",0,INDEX(Capacity!$S$3:$T$258,MATCH(MOD(INDEX(Capacity!$V$3:$W$258,MATCH(INDEX($J108:$FE108,1,$FJ108),Capacity!$V$3:$V$258,0),2)+IK$9,255),Capacity!$S$3:$S$258,0),2)))</f>
        <v/>
      </c>
      <c r="IL109" t="str">
        <f>IF(IL108="","",IF($FI108="Y",0,INDEX(Capacity!$S$3:$T$258,MATCH(MOD(INDEX(Capacity!$V$3:$W$258,MATCH(INDEX($J108:$FE108,1,$FJ108),Capacity!$V$3:$V$258,0),2)+IL$9,255),Capacity!$S$3:$S$258,0),2)))</f>
        <v/>
      </c>
      <c r="IM109" t="str">
        <f>IF(IM108="","",IF($FI108="Y",0,INDEX(Capacity!$S$3:$T$258,MATCH(MOD(INDEX(Capacity!$V$3:$W$258,MATCH(INDEX($J108:$FE108,1,$FJ108),Capacity!$V$3:$V$258,0),2)+IM$9,255),Capacity!$S$3:$S$258,0),2)))</f>
        <v/>
      </c>
      <c r="IN109" t="str">
        <f>IF(IN108="","",IF($FI108="Y",0,INDEX(Capacity!$S$3:$T$258,MATCH(MOD(INDEX(Capacity!$V$3:$W$258,MATCH(INDEX($J108:$FE108,1,$FJ108),Capacity!$V$3:$V$258,0),2)+IN$9,255),Capacity!$S$3:$S$258,0),2)))</f>
        <v/>
      </c>
      <c r="IO109" t="str">
        <f>IF(IO108="","",IF($FI108="Y",0,INDEX(Capacity!$S$3:$T$258,MATCH(MOD(INDEX(Capacity!$V$3:$W$258,MATCH(INDEX($J108:$FE108,1,$FJ108),Capacity!$V$3:$V$258,0),2)+IO$9,255),Capacity!$S$3:$S$258,0),2)))</f>
        <v/>
      </c>
      <c r="IP109" t="str">
        <f>IF(IP108="","",IF($FI108="Y",0,INDEX(Capacity!$S$3:$T$258,MATCH(MOD(INDEX(Capacity!$V$3:$W$258,MATCH(INDEX($J108:$FE108,1,$FJ108),Capacity!$V$3:$V$258,0),2)+IP$9,255),Capacity!$S$3:$S$258,0),2)))</f>
        <v/>
      </c>
      <c r="IQ109" t="str">
        <f>IF(IQ108="","",IF($FI108="Y",0,INDEX(Capacity!$S$3:$T$258,MATCH(MOD(INDEX(Capacity!$V$3:$W$258,MATCH(INDEX($J108:$FE108,1,$FJ108),Capacity!$V$3:$V$258,0),2)+IQ$9,255),Capacity!$S$3:$S$258,0),2)))</f>
        <v/>
      </c>
      <c r="IR109" t="str">
        <f>IF(IR108="","",IF($FI108="Y",0,INDEX(Capacity!$S$3:$T$258,MATCH(MOD(INDEX(Capacity!$V$3:$W$258,MATCH(INDEX($J108:$FE108,1,$FJ108),Capacity!$V$3:$V$258,0),2)+IR$9,255),Capacity!$S$3:$S$258,0),2)))</f>
        <v/>
      </c>
      <c r="IS109" t="str">
        <f>IF(IS108="","",IF($FI108="Y",0,INDEX(Capacity!$S$3:$T$258,MATCH(MOD(INDEX(Capacity!$V$3:$W$258,MATCH(INDEX($J108:$FE108,1,$FJ108),Capacity!$V$3:$V$258,0),2)+IS$9,255),Capacity!$S$3:$S$258,0),2)))</f>
        <v/>
      </c>
      <c r="IT109" t="str">
        <f>IF(IT108="","",IF($FI108="Y",0,INDEX(Capacity!$S$3:$T$258,MATCH(MOD(INDEX(Capacity!$V$3:$W$258,MATCH(INDEX($J108:$FE108,1,$FJ108),Capacity!$V$3:$V$258,0),2)+IT$9,255),Capacity!$S$3:$S$258,0),2)))</f>
        <v/>
      </c>
      <c r="IU109" t="str">
        <f>IF(IU108="","",IF($FI108="Y",0,INDEX(Capacity!$S$3:$T$258,MATCH(MOD(INDEX(Capacity!$V$3:$W$258,MATCH(INDEX($J108:$FE108,1,$FJ108),Capacity!$V$3:$V$258,0),2)+IU$9,255),Capacity!$S$3:$S$258,0),2)))</f>
        <v/>
      </c>
      <c r="IV109" t="str">
        <f>IF(IV108="","",IF($FI108="Y",0,INDEX(Capacity!$S$3:$T$258,MATCH(MOD(INDEX(Capacity!$V$3:$W$258,MATCH(INDEX($J108:$FE108,1,$FJ108),Capacity!$V$3:$V$258,0),2)+IV$9,255),Capacity!$S$3:$S$258,0),2)))</f>
        <v/>
      </c>
      <c r="IW109" t="str">
        <f>IF(IW108="","",IF($FI108="Y",0,INDEX(Capacity!$S$3:$T$258,MATCH(MOD(INDEX(Capacity!$V$3:$W$258,MATCH(INDEX($J108:$FE108,1,$FJ108),Capacity!$V$3:$V$258,0),2)+IW$9,255),Capacity!$S$3:$S$258,0),2)))</f>
        <v/>
      </c>
      <c r="IX109" t="str">
        <f>IF(IX108="","",IF($FI108="Y",0,INDEX(Capacity!$S$3:$T$258,MATCH(MOD(INDEX(Capacity!$V$3:$W$258,MATCH(INDEX($J108:$FE108,1,$FJ108),Capacity!$V$3:$V$258,0),2)+IX$9,255),Capacity!$S$3:$S$258,0),2)))</f>
        <v/>
      </c>
      <c r="IY109" t="str">
        <f>IF(IY108="","",IF($FI108="Y",0,INDEX(Capacity!$S$3:$T$258,MATCH(MOD(INDEX(Capacity!$V$3:$W$258,MATCH(INDEX($J108:$FE108,1,$FJ108),Capacity!$V$3:$V$258,0),2)+IY$9,255),Capacity!$S$3:$S$258,0),2)))</f>
        <v/>
      </c>
      <c r="IZ109" t="str">
        <f>IF(IZ108="","",IF($FI108="Y",0,INDEX(Capacity!$S$3:$T$258,MATCH(MOD(INDEX(Capacity!$V$3:$W$258,MATCH(INDEX($J108:$FE108,1,$FJ108),Capacity!$V$3:$V$258,0),2)+IZ$9,255),Capacity!$S$3:$S$258,0),2)))</f>
        <v/>
      </c>
      <c r="JA109" t="str">
        <f>IF(JA108="","",IF($FI108="Y",0,INDEX(Capacity!$S$3:$T$258,MATCH(MOD(INDEX(Capacity!$V$3:$W$258,MATCH(INDEX($J108:$FE108,1,$FJ108),Capacity!$V$3:$V$258,0),2)+JA$9,255),Capacity!$S$3:$S$258,0),2)))</f>
        <v/>
      </c>
      <c r="JB109" t="str">
        <f>IF(JB108="","",IF($FI108="Y",0,INDEX(Capacity!$S$3:$T$258,MATCH(MOD(INDEX(Capacity!$V$3:$W$258,MATCH(INDEX($J108:$FE108,1,$FJ108),Capacity!$V$3:$V$258,0),2)+JB$9,255),Capacity!$S$3:$S$258,0),2)))</f>
        <v/>
      </c>
      <c r="JC109" t="str">
        <f>IF(JC108="","",IF($FI108="Y",0,INDEX(Capacity!$S$3:$T$258,MATCH(MOD(INDEX(Capacity!$V$3:$W$258,MATCH(INDEX($J108:$FE108,1,$FJ108),Capacity!$V$3:$V$258,0),2)+JC$9,255),Capacity!$S$3:$S$258,0),2)))</f>
        <v/>
      </c>
      <c r="JD109" t="str">
        <f>IF(JD108="","",IF($FI108="Y",0,INDEX(Capacity!$S$3:$T$258,MATCH(MOD(INDEX(Capacity!$V$3:$W$258,MATCH(INDEX($J108:$FE108,1,$FJ108),Capacity!$V$3:$V$258,0),2)+JD$9,255),Capacity!$S$3:$S$258,0),2)))</f>
        <v/>
      </c>
      <c r="JE109" t="str">
        <f>IF(JE108="","",IF($FI108="Y",0,INDEX(Capacity!$S$3:$T$258,MATCH(MOD(INDEX(Capacity!$V$3:$W$258,MATCH(INDEX($J108:$FE108,1,$FJ108),Capacity!$V$3:$V$258,0),2)+JE$9,255),Capacity!$S$3:$S$258,0),2)))</f>
        <v/>
      </c>
      <c r="JF109" t="str">
        <f>IF(JF108="","",IF($FI108="Y",0,INDEX(Capacity!$S$3:$T$258,MATCH(MOD(INDEX(Capacity!$V$3:$W$258,MATCH(INDEX($J108:$FE108,1,$FJ108),Capacity!$V$3:$V$258,0),2)+JF$9,255),Capacity!$S$3:$S$258,0),2)))</f>
        <v/>
      </c>
      <c r="JG109" t="str">
        <f>IF(JG108="","",IF($FI108="Y",0,INDEX(Capacity!$S$3:$T$258,MATCH(MOD(INDEX(Capacity!$V$3:$W$258,MATCH(INDEX($J108:$FE108,1,$FJ108),Capacity!$V$3:$V$258,0),2)+JG$9,255),Capacity!$S$3:$S$258,0),2)))</f>
        <v/>
      </c>
      <c r="JH109" t="str">
        <f>IF(JH108="","",IF($FI108="Y",0,INDEX(Capacity!$S$3:$T$258,MATCH(MOD(INDEX(Capacity!$V$3:$W$258,MATCH(INDEX($J108:$FE108,1,$FJ108),Capacity!$V$3:$V$258,0),2)+JH$9,255),Capacity!$S$3:$S$258,0),2)))</f>
        <v/>
      </c>
      <c r="JI109" t="str">
        <f>IF(JI108="","",IF($FI108="Y",0,INDEX(Capacity!$S$3:$T$258,MATCH(MOD(INDEX(Capacity!$V$3:$W$258,MATCH(INDEX($J108:$FE108,1,$FJ108),Capacity!$V$3:$V$258,0),2)+JI$9,255),Capacity!$S$3:$S$258,0),2)))</f>
        <v/>
      </c>
      <c r="JJ109" t="str">
        <f>IF(JJ108="","",IF($FI108="Y",0,INDEX(Capacity!$S$3:$T$258,MATCH(MOD(INDEX(Capacity!$V$3:$W$258,MATCH(INDEX($J108:$FE108,1,$FJ108),Capacity!$V$3:$V$258,0),2)+JJ$9,255),Capacity!$S$3:$S$258,0),2)))</f>
        <v/>
      </c>
      <c r="JK109" t="str">
        <f>IF(JK108="","",IF($FI108="Y",0,INDEX(Capacity!$S$3:$T$258,MATCH(MOD(INDEX(Capacity!$V$3:$W$258,MATCH(INDEX($J108:$FE108,1,$FJ108),Capacity!$V$3:$V$258,0),2)+JK$9,255),Capacity!$S$3:$S$258,0),2)))</f>
        <v/>
      </c>
      <c r="JL109" t="str">
        <f>IF(JL108="","",IF($FI108="Y",0,INDEX(Capacity!$S$3:$T$258,MATCH(MOD(INDEX(Capacity!$V$3:$W$258,MATCH(INDEX($J108:$FE108,1,$FJ108),Capacity!$V$3:$V$258,0),2)+JL$9,255),Capacity!$S$3:$S$258,0),2)))</f>
        <v/>
      </c>
      <c r="JM109" t="str">
        <f>IF(JM108="","",IF($FI108="Y",0,INDEX(Capacity!$S$3:$T$258,MATCH(MOD(INDEX(Capacity!$V$3:$W$258,MATCH(INDEX($J108:$FE108,1,$FJ108),Capacity!$V$3:$V$258,0),2)+JM$9,255),Capacity!$S$3:$S$258,0),2)))</f>
        <v/>
      </c>
      <c r="JN109" t="str">
        <f>IF(JN108="","",IF($FI108="Y",0,INDEX(Capacity!$S$3:$T$258,MATCH(MOD(INDEX(Capacity!$V$3:$W$258,MATCH(INDEX($J108:$FE108,1,$FJ108),Capacity!$V$3:$V$258,0),2)+JN$9,255),Capacity!$S$3:$S$258,0),2)))</f>
        <v/>
      </c>
      <c r="JO109" t="str">
        <f>IF(JO108="","",IF($FI108="Y",0,INDEX(Capacity!$S$3:$T$258,MATCH(MOD(INDEX(Capacity!$V$3:$W$258,MATCH(INDEX($J108:$FE108,1,$FJ108),Capacity!$V$3:$V$258,0),2)+JO$9,255),Capacity!$S$3:$S$258,0),2)))</f>
        <v/>
      </c>
      <c r="JP109" t="str">
        <f>IF(JP108="","",IF($FI108="Y",0,INDEX(Capacity!$S$3:$T$258,MATCH(MOD(INDEX(Capacity!$V$3:$W$258,MATCH(INDEX($J108:$FE108,1,$FJ108),Capacity!$V$3:$V$258,0),2)+JP$9,255),Capacity!$S$3:$S$258,0),2)))</f>
        <v/>
      </c>
      <c r="JQ109" t="str">
        <f>IF(JQ108="","",IF($FI108="Y",0,INDEX(Capacity!$S$3:$T$258,MATCH(MOD(INDEX(Capacity!$V$3:$W$258,MATCH(INDEX($J108:$FE108,1,$FJ108),Capacity!$V$3:$V$258,0),2)+JQ$9,255),Capacity!$S$3:$S$258,0),2)))</f>
        <v/>
      </c>
      <c r="JR109" t="str">
        <f>IF(JR108="","",IF($FI108="Y",0,INDEX(Capacity!$S$3:$T$258,MATCH(MOD(INDEX(Capacity!$V$3:$W$258,MATCH(INDEX($J108:$FE108,1,$FJ108),Capacity!$V$3:$V$258,0),2)+JR$9,255),Capacity!$S$3:$S$258,0),2)))</f>
        <v/>
      </c>
      <c r="JS109" t="str">
        <f>IF(JS108="","",IF($FI108="Y",0,INDEX(Capacity!$S$3:$T$258,MATCH(MOD(INDEX(Capacity!$V$3:$W$258,MATCH(INDEX($J108:$FE108,1,$FJ108),Capacity!$V$3:$V$258,0),2)+JS$9,255),Capacity!$S$3:$S$258,0),2)))</f>
        <v/>
      </c>
      <c r="JT109" t="str">
        <f>IF(JT108="","",IF($FI108="Y",0,INDEX(Capacity!$S$3:$T$258,MATCH(MOD(INDEX(Capacity!$V$3:$W$258,MATCH(INDEX($J108:$FE108,1,$FJ108),Capacity!$V$3:$V$258,0),2)+JT$9,255),Capacity!$S$3:$S$258,0),2)))</f>
        <v/>
      </c>
      <c r="JU109" t="str">
        <f>IF(JU108="","",IF($FI108="Y",0,INDEX(Capacity!$S$3:$T$258,MATCH(MOD(INDEX(Capacity!$V$3:$W$258,MATCH(INDEX($J108:$FE108,1,$FJ108),Capacity!$V$3:$V$258,0),2)+JU$9,255),Capacity!$S$3:$S$258,0),2)))</f>
        <v/>
      </c>
      <c r="JV109" t="str">
        <f>IF(JV108="","",IF($FI108="Y",0,INDEX(Capacity!$S$3:$T$258,MATCH(MOD(INDEX(Capacity!$V$3:$W$258,MATCH(INDEX($J108:$FE108,1,$FJ108),Capacity!$V$3:$V$258,0),2)+JV$9,255),Capacity!$S$3:$S$258,0),2)))</f>
        <v/>
      </c>
      <c r="JW109" t="str">
        <f>IF(JW108="","",IF($FI108="Y",0,INDEX(Capacity!$S$3:$T$258,MATCH(MOD(INDEX(Capacity!$V$3:$W$258,MATCH(INDEX($J108:$FE108,1,$FJ108),Capacity!$V$3:$V$258,0),2)+JW$9,255),Capacity!$S$3:$S$258,0),2)))</f>
        <v/>
      </c>
      <c r="JX109" t="str">
        <f>IF(JX108="","",IF($FI108="Y",0,INDEX(Capacity!$S$3:$T$258,MATCH(MOD(INDEX(Capacity!$V$3:$W$258,MATCH(INDEX($J108:$FE108,1,$FJ108),Capacity!$V$3:$V$258,0),2)+JX$9,255),Capacity!$S$3:$S$258,0),2)))</f>
        <v/>
      </c>
      <c r="JY109" t="str">
        <f>IF(JY108="","",IF($FI108="Y",0,INDEX(Capacity!$S$3:$T$258,MATCH(MOD(INDEX(Capacity!$V$3:$W$258,MATCH(INDEX($J108:$FE108,1,$FJ108),Capacity!$V$3:$V$258,0),2)+JY$9,255),Capacity!$S$3:$S$258,0),2)))</f>
        <v/>
      </c>
      <c r="JZ109" t="str">
        <f>IF(JZ108="","",IF($FI108="Y",0,INDEX(Capacity!$S$3:$T$258,MATCH(MOD(INDEX(Capacity!$V$3:$W$258,MATCH(INDEX($J108:$FE108,1,$FJ108),Capacity!$V$3:$V$258,0),2)+JZ$9,255),Capacity!$S$3:$S$258,0),2)))</f>
        <v/>
      </c>
      <c r="KA109" t="str">
        <f>IF(KA108="","",IF($FI108="Y",0,INDEX(Capacity!$S$3:$T$258,MATCH(MOD(INDEX(Capacity!$V$3:$W$258,MATCH(INDEX($J108:$FE108,1,$FJ108),Capacity!$V$3:$V$258,0),2)+KA$9,255),Capacity!$S$3:$S$258,0),2)))</f>
        <v/>
      </c>
      <c r="KB109" t="str">
        <f>IF(KB108="","",IF($FI108="Y",0,INDEX(Capacity!$S$3:$T$258,MATCH(MOD(INDEX(Capacity!$V$3:$W$258,MATCH(INDEX($J108:$FE108,1,$FJ108),Capacity!$V$3:$V$258,0),2)+KB$9,255),Capacity!$S$3:$S$258,0),2)))</f>
        <v/>
      </c>
      <c r="KC109" t="str">
        <f>IF(KC108="","",IF($FI108="Y",0,INDEX(Capacity!$S$3:$T$258,MATCH(MOD(INDEX(Capacity!$V$3:$W$258,MATCH(INDEX($J108:$FE108,1,$FJ108),Capacity!$V$3:$V$258,0),2)+KC$9,255),Capacity!$S$3:$S$258,0),2)))</f>
        <v/>
      </c>
      <c r="KD109" t="str">
        <f>IF(KD108="","",IF($FI108="Y",0,INDEX(Capacity!$S$3:$T$258,MATCH(MOD(INDEX(Capacity!$V$3:$W$258,MATCH(INDEX($J108:$FE108,1,$FJ108),Capacity!$V$3:$V$258,0),2)+KD$9,255),Capacity!$S$3:$S$258,0),2)))</f>
        <v/>
      </c>
      <c r="KE109" t="str">
        <f>IF(KE108="","",IF($FI108="Y",0,INDEX(Capacity!$S$3:$T$258,MATCH(MOD(INDEX(Capacity!$V$3:$W$258,MATCH(INDEX($J108:$FE108,1,$FJ108),Capacity!$V$3:$V$258,0),2)+KE$9,255),Capacity!$S$3:$S$258,0),2)))</f>
        <v/>
      </c>
      <c r="KF109" t="str">
        <f>IF(KF108="","",IF($FI108="Y",0,INDEX(Capacity!$S$3:$T$258,MATCH(MOD(INDEX(Capacity!$V$3:$W$258,MATCH(INDEX($J108:$FE108,1,$FJ108),Capacity!$V$3:$V$258,0),2)+KF$9,255),Capacity!$S$3:$S$258,0),2)))</f>
        <v/>
      </c>
      <c r="KG109" t="str">
        <f>IF(KG108="","",IF($FI108="Y",0,INDEX(Capacity!$S$3:$T$258,MATCH(MOD(INDEX(Capacity!$V$3:$W$258,MATCH(INDEX($J108:$FE108,1,$FJ108),Capacity!$V$3:$V$258,0),2)+KG$9,255),Capacity!$S$3:$S$258,0),2)))</f>
        <v/>
      </c>
      <c r="KH109" t="str">
        <f>IF(KH108="","",IF($FI108="Y",0,INDEX(Capacity!$S$3:$T$258,MATCH(MOD(INDEX(Capacity!$V$3:$W$258,MATCH(INDEX($J108:$FE108,1,$FJ108),Capacity!$V$3:$V$258,0),2)+KH$9,255),Capacity!$S$3:$S$258,0),2)))</f>
        <v/>
      </c>
      <c r="KI109" t="str">
        <f>IF(KI108="","",IF($FI108="Y",0,INDEX(Capacity!$S$3:$T$258,MATCH(MOD(INDEX(Capacity!$V$3:$W$258,MATCH(INDEX($J108:$FE108,1,$FJ108),Capacity!$V$3:$V$258,0),2)+KI$9,255),Capacity!$S$3:$S$258,0),2)))</f>
        <v/>
      </c>
      <c r="KJ109" t="str">
        <f>IF(KJ108="","",IF($FI108="Y",0,INDEX(Capacity!$S$3:$T$258,MATCH(MOD(INDEX(Capacity!$V$3:$W$258,MATCH(INDEX($J108:$FE108,1,$FJ108),Capacity!$V$3:$V$258,0),2)+KJ$9,255),Capacity!$S$3:$S$258,0),2)))</f>
        <v/>
      </c>
      <c r="KK109" t="str">
        <f>IF(KK108="","",IF($FI108="Y",0,INDEX(Capacity!$S$3:$T$258,MATCH(MOD(INDEX(Capacity!$V$3:$W$258,MATCH(INDEX($J108:$FE108,1,$FJ108),Capacity!$V$3:$V$258,0),2)+KK$9,255),Capacity!$S$3:$S$258,0),2)))</f>
        <v/>
      </c>
      <c r="KL109" t="str">
        <f>IF(KL108="","",IF($FI108="Y",0,INDEX(Capacity!$S$3:$T$258,MATCH(MOD(INDEX(Capacity!$V$3:$W$258,MATCH(INDEX($J108:$FE108,1,$FJ108),Capacity!$V$3:$V$258,0),2)+KL$9,255),Capacity!$S$3:$S$258,0),2)))</f>
        <v/>
      </c>
      <c r="KM109" t="str">
        <f>IF(KM108="","",IF($FI108="Y",0,INDEX(Capacity!$S$3:$T$258,MATCH(MOD(INDEX(Capacity!$V$3:$W$258,MATCH(INDEX($J108:$FE108,1,$FJ108),Capacity!$V$3:$V$258,0),2)+KM$9,255),Capacity!$S$3:$S$258,0),2)))</f>
        <v/>
      </c>
      <c r="KN109" t="str">
        <f>IF(KN108="","",IF($FI108="Y",0,INDEX(Capacity!$S$3:$T$258,MATCH(MOD(INDEX(Capacity!$V$3:$W$258,MATCH(INDEX($J108:$FE108,1,$FJ108),Capacity!$V$3:$V$258,0),2)+KN$9,255),Capacity!$S$3:$S$258,0),2)))</f>
        <v/>
      </c>
      <c r="KO109" t="str">
        <f>IF(KO108="","",IF($FI108="Y",0,INDEX(Capacity!$S$3:$T$258,MATCH(MOD(INDEX(Capacity!$V$3:$W$258,MATCH(INDEX($J108:$FE108,1,$FJ108),Capacity!$V$3:$V$258,0),2)+KO$9,255),Capacity!$S$3:$S$258,0),2)))</f>
        <v/>
      </c>
      <c r="KP109" t="str">
        <f>IF(KP108="","",IF($FI108="Y",0,INDEX(Capacity!$S$3:$T$258,MATCH(MOD(INDEX(Capacity!$V$3:$W$258,MATCH(INDEX($J108:$FE108,1,$FJ108),Capacity!$V$3:$V$258,0),2)+KP$9,255),Capacity!$S$3:$S$258,0),2)))</f>
        <v/>
      </c>
      <c r="KQ109" t="str">
        <f>IF(KQ108="","",IF($FI108="Y",0,INDEX(Capacity!$S$3:$T$258,MATCH(MOD(INDEX(Capacity!$V$3:$W$258,MATCH(INDEX($J108:$FE108,1,$FJ108),Capacity!$V$3:$V$258,0),2)+KQ$9,255),Capacity!$S$3:$S$258,0),2)))</f>
        <v/>
      </c>
      <c r="KR109" t="str">
        <f>IF(KR108="","",IF($FI108="Y",0,INDEX(Capacity!$S$3:$T$258,MATCH(MOD(INDEX(Capacity!$V$3:$W$258,MATCH(INDEX($J108:$FE108,1,$FJ108),Capacity!$V$3:$V$258,0),2)+KR$9,255),Capacity!$S$3:$S$258,0),2)))</f>
        <v/>
      </c>
      <c r="KS109" t="str">
        <f>IF(KS108="","",IF($FI108="Y",0,INDEX(Capacity!$S$3:$T$258,MATCH(MOD(INDEX(Capacity!$V$3:$W$258,MATCH(INDEX($J108:$FE108,1,$FJ108),Capacity!$V$3:$V$258,0),2)+KS$9,255),Capacity!$S$3:$S$258,0),2)))</f>
        <v/>
      </c>
      <c r="KT109" t="str">
        <f>IF(KT108="","",IF($FI108="Y",0,INDEX(Capacity!$S$3:$T$258,MATCH(MOD(INDEX(Capacity!$V$3:$W$258,MATCH(INDEX($J108:$FE108,1,$FJ108),Capacity!$V$3:$V$258,0),2)+KT$9,255),Capacity!$S$3:$S$258,0),2)))</f>
        <v/>
      </c>
      <c r="KU109" t="str">
        <f>IF(KU108="","",IF($FI108="Y",0,INDEX(Capacity!$S$3:$T$258,MATCH(MOD(INDEX(Capacity!$V$3:$W$258,MATCH(INDEX($J108:$FE108,1,$FJ108),Capacity!$V$3:$V$258,0),2)+KU$9,255),Capacity!$S$3:$S$258,0),2)))</f>
        <v/>
      </c>
      <c r="KV109" t="str">
        <f>IF(KV108="","",IF($FI108="Y",0,INDEX(Capacity!$S$3:$T$258,MATCH(MOD(INDEX(Capacity!$V$3:$W$258,MATCH(INDEX($J108:$FE108,1,$FJ108),Capacity!$V$3:$V$258,0),2)+KV$9,255),Capacity!$S$3:$S$258,0),2)))</f>
        <v/>
      </c>
      <c r="KW109" t="str">
        <f>IF(KW108="","",IF($FI108="Y",0,INDEX(Capacity!$S$3:$T$258,MATCH(MOD(INDEX(Capacity!$V$3:$W$258,MATCH(INDEX($J108:$FE108,1,$FJ108),Capacity!$V$3:$V$258,0),2)+KW$9,255),Capacity!$S$3:$S$258,0),2)))</f>
        <v/>
      </c>
      <c r="KX109" t="str">
        <f>IF(KX108="","",IF($FI108="Y",0,INDEX(Capacity!$S$3:$T$258,MATCH(MOD(INDEX(Capacity!$V$3:$W$258,MATCH(INDEX($J108:$FE108,1,$FJ108),Capacity!$V$3:$V$258,0),2)+KX$9,255),Capacity!$S$3:$S$258,0),2)))</f>
        <v/>
      </c>
      <c r="KY109" t="str">
        <f>IF(KY108="","",IF($FI108="Y",0,INDEX(Capacity!$S$3:$T$258,MATCH(MOD(INDEX(Capacity!$V$3:$W$258,MATCH(INDEX($J108:$FE108,1,$FJ108),Capacity!$V$3:$V$258,0),2)+KY$9,255),Capacity!$S$3:$S$258,0),2)))</f>
        <v/>
      </c>
      <c r="KZ109" t="str">
        <f>IF(KZ108="","",IF($FI108="Y",0,INDEX(Capacity!$S$3:$T$258,MATCH(MOD(INDEX(Capacity!$V$3:$W$258,MATCH(INDEX($J108:$FE108,1,$FJ108),Capacity!$V$3:$V$258,0),2)+KZ$9,255),Capacity!$S$3:$S$258,0),2)))</f>
        <v/>
      </c>
      <c r="LA109" t="str">
        <f>IF(LA108="","",IF($FI108="Y",0,INDEX(Capacity!$S$3:$T$258,MATCH(MOD(INDEX(Capacity!$V$3:$W$258,MATCH(INDEX($J108:$FE108,1,$FJ108),Capacity!$V$3:$V$258,0),2)+LA$9,255),Capacity!$S$3:$S$258,0),2)))</f>
        <v/>
      </c>
      <c r="LB109" t="str">
        <f>IF(LB108="","",IF($FI108="Y",0,INDEX(Capacity!$S$3:$T$258,MATCH(MOD(INDEX(Capacity!$V$3:$W$258,MATCH(INDEX($J108:$FE108,1,$FJ108),Capacity!$V$3:$V$258,0),2)+LB$9,255),Capacity!$S$3:$S$258,0),2)))</f>
        <v/>
      </c>
      <c r="LC109" t="str">
        <f>IF(LC108="","",IF($FI108="Y",0,INDEX(Capacity!$S$3:$T$258,MATCH(MOD(INDEX(Capacity!$V$3:$W$258,MATCH(INDEX($J108:$FE108,1,$FJ108),Capacity!$V$3:$V$258,0),2)+LC$9,255),Capacity!$S$3:$S$258,0),2)))</f>
        <v/>
      </c>
      <c r="LD109" t="str">
        <f>IF(LD108="","",IF($FI108="Y",0,INDEX(Capacity!$S$3:$T$258,MATCH(MOD(INDEX(Capacity!$V$3:$W$258,MATCH(INDEX($J108:$FE108,1,$FJ108),Capacity!$V$3:$V$258,0),2)+LD$9,255),Capacity!$S$3:$S$258,0),2)))</f>
        <v/>
      </c>
      <c r="LE109" t="str">
        <f>IF(LE108="","",IF($FI108="Y",0,INDEX(Capacity!$S$3:$T$258,MATCH(MOD(INDEX(Capacity!$V$3:$W$258,MATCH(INDEX($J108:$FE108,1,$FJ108),Capacity!$V$3:$V$258,0),2)+LE$9,255),Capacity!$S$3:$S$258,0),2)))</f>
        <v/>
      </c>
      <c r="LF109" t="str">
        <f>IF(LF108="","",IF($FI108="Y",0,INDEX(Capacity!$S$3:$T$258,MATCH(MOD(INDEX(Capacity!$V$3:$W$258,MATCH(INDEX($J108:$FE108,1,$FJ108),Capacity!$V$3:$V$258,0),2)+LF$9,255),Capacity!$S$3:$S$258,0),2)))</f>
        <v/>
      </c>
      <c r="LG109" t="str">
        <f>IF(LG108="","",IF($FI108="Y",0,INDEX(Capacity!$S$3:$T$258,MATCH(MOD(INDEX(Capacity!$V$3:$W$258,MATCH(INDEX($J108:$FE108,1,$FJ108),Capacity!$V$3:$V$258,0),2)+LG$9,255),Capacity!$S$3:$S$258,0),2)))</f>
        <v/>
      </c>
      <c r="LH109" t="str">
        <f>IF(LH108="","",IF($FI108="Y",0,INDEX(Capacity!$S$3:$T$258,MATCH(MOD(INDEX(Capacity!$V$3:$W$258,MATCH(INDEX($J108:$FE108,1,$FJ108),Capacity!$V$3:$V$258,0),2)+LH$9,255),Capacity!$S$3:$S$258,0),2)))</f>
        <v/>
      </c>
    </row>
    <row r="110" spans="9:320" x14ac:dyDescent="0.25">
      <c r="I110" s="7">
        <f t="shared" si="79"/>
        <v>101</v>
      </c>
      <c r="J110" t="str">
        <f t="shared" si="97"/>
        <v/>
      </c>
      <c r="K110" t="str">
        <f t="shared" si="97"/>
        <v/>
      </c>
      <c r="L110" t="str">
        <f t="shared" si="97"/>
        <v/>
      </c>
      <c r="M110" t="str">
        <f t="shared" si="97"/>
        <v/>
      </c>
      <c r="N110" t="str">
        <f t="shared" si="97"/>
        <v/>
      </c>
      <c r="O110" t="str">
        <f t="shared" si="97"/>
        <v/>
      </c>
      <c r="P110" t="str">
        <f t="shared" si="97"/>
        <v/>
      </c>
      <c r="Q110" t="str">
        <f t="shared" si="97"/>
        <v/>
      </c>
      <c r="R110" t="str">
        <f t="shared" si="97"/>
        <v/>
      </c>
      <c r="S110" t="str">
        <f t="shared" si="97"/>
        <v/>
      </c>
      <c r="T110" t="str">
        <f t="shared" si="97"/>
        <v/>
      </c>
      <c r="U110" t="str">
        <f t="shared" si="97"/>
        <v/>
      </c>
      <c r="V110" t="str">
        <f t="shared" si="97"/>
        <v/>
      </c>
      <c r="W110" t="str">
        <f t="shared" si="97"/>
        <v/>
      </c>
      <c r="X110" t="str">
        <f t="shared" si="97"/>
        <v/>
      </c>
      <c r="Y110" t="str">
        <f t="shared" si="97"/>
        <v/>
      </c>
      <c r="Z110" t="str">
        <f t="shared" si="96"/>
        <v/>
      </c>
      <c r="AA110" t="str">
        <f t="shared" si="96"/>
        <v/>
      </c>
      <c r="AB110" t="str">
        <f t="shared" si="96"/>
        <v/>
      </c>
      <c r="AC110" t="str">
        <f t="shared" si="96"/>
        <v/>
      </c>
      <c r="AD110" t="str">
        <f t="shared" si="96"/>
        <v/>
      </c>
      <c r="AE110" t="str">
        <f t="shared" si="96"/>
        <v/>
      </c>
      <c r="AF110" t="str">
        <f t="shared" si="96"/>
        <v/>
      </c>
      <c r="AG110" t="str">
        <f t="shared" si="96"/>
        <v/>
      </c>
      <c r="AH110" t="str">
        <f t="shared" si="96"/>
        <v/>
      </c>
      <c r="AI110" t="str">
        <f t="shared" si="96"/>
        <v/>
      </c>
      <c r="AJ110" t="str">
        <f t="shared" si="96"/>
        <v/>
      </c>
      <c r="AK110" t="str">
        <f t="shared" si="96"/>
        <v/>
      </c>
      <c r="AL110" t="str">
        <f t="shared" si="96"/>
        <v/>
      </c>
      <c r="AM110" t="str">
        <f t="shared" si="96"/>
        <v/>
      </c>
      <c r="AN110" t="str">
        <f t="shared" si="96"/>
        <v/>
      </c>
      <c r="AO110" t="str">
        <f t="shared" si="96"/>
        <v/>
      </c>
      <c r="AP110" t="str">
        <f t="shared" si="100"/>
        <v/>
      </c>
      <c r="AQ110" t="str">
        <f t="shared" si="100"/>
        <v/>
      </c>
      <c r="AR110" t="str">
        <f t="shared" si="100"/>
        <v/>
      </c>
      <c r="AS110" t="str">
        <f t="shared" si="100"/>
        <v/>
      </c>
      <c r="AT110" t="str">
        <f t="shared" si="100"/>
        <v/>
      </c>
      <c r="AU110" t="str">
        <f t="shared" si="100"/>
        <v/>
      </c>
      <c r="AV110" t="str">
        <f t="shared" si="100"/>
        <v/>
      </c>
      <c r="AW110" t="str">
        <f t="shared" si="100"/>
        <v/>
      </c>
      <c r="AX110" t="str">
        <f t="shared" si="100"/>
        <v/>
      </c>
      <c r="AY110" t="str">
        <f t="shared" si="100"/>
        <v/>
      </c>
      <c r="AZ110" t="str">
        <f t="shared" si="100"/>
        <v/>
      </c>
      <c r="BA110" t="str">
        <f t="shared" si="100"/>
        <v/>
      </c>
      <c r="BB110" t="str">
        <f t="shared" si="100"/>
        <v/>
      </c>
      <c r="BC110" t="str">
        <f t="shared" si="100"/>
        <v/>
      </c>
      <c r="BD110" t="str">
        <f t="shared" si="100"/>
        <v/>
      </c>
      <c r="BE110" t="str">
        <f t="shared" si="99"/>
        <v/>
      </c>
      <c r="BF110" t="str">
        <f t="shared" si="99"/>
        <v/>
      </c>
      <c r="BG110" t="str">
        <f t="shared" si="99"/>
        <v/>
      </c>
      <c r="BH110" t="str">
        <f t="shared" si="99"/>
        <v/>
      </c>
      <c r="BI110" t="str">
        <f t="shared" si="99"/>
        <v/>
      </c>
      <c r="BJ110" t="str">
        <f t="shared" si="99"/>
        <v/>
      </c>
      <c r="BK110" t="str">
        <f t="shared" si="99"/>
        <v/>
      </c>
      <c r="BL110" t="str">
        <f t="shared" si="99"/>
        <v/>
      </c>
      <c r="BM110" t="str">
        <f t="shared" si="99"/>
        <v/>
      </c>
      <c r="BN110" t="str">
        <f t="shared" si="99"/>
        <v/>
      </c>
      <c r="BO110" t="str">
        <f t="shared" si="99"/>
        <v/>
      </c>
      <c r="BP110" t="str">
        <f t="shared" si="99"/>
        <v/>
      </c>
      <c r="BQ110" t="str">
        <f t="shared" si="99"/>
        <v/>
      </c>
      <c r="BR110" t="str">
        <f t="shared" si="99"/>
        <v/>
      </c>
      <c r="BS110" t="str">
        <f t="shared" si="99"/>
        <v/>
      </c>
      <c r="BT110" t="str">
        <f t="shared" si="99"/>
        <v/>
      </c>
      <c r="BU110" t="str">
        <f t="shared" si="104"/>
        <v/>
      </c>
      <c r="BV110" t="str">
        <f t="shared" si="102"/>
        <v/>
      </c>
      <c r="BW110" t="str">
        <f t="shared" si="102"/>
        <v/>
      </c>
      <c r="BX110" t="str">
        <f t="shared" si="102"/>
        <v/>
      </c>
      <c r="BY110" t="str">
        <f t="shared" si="102"/>
        <v/>
      </c>
      <c r="BZ110" t="str">
        <f t="shared" si="102"/>
        <v/>
      </c>
      <c r="CA110" t="str">
        <f t="shared" si="102"/>
        <v/>
      </c>
      <c r="CB110" t="str">
        <f t="shared" si="102"/>
        <v/>
      </c>
      <c r="CC110" t="str">
        <f t="shared" si="102"/>
        <v/>
      </c>
      <c r="CD110" t="str">
        <f t="shared" si="102"/>
        <v/>
      </c>
      <c r="CE110" t="str">
        <f t="shared" si="102"/>
        <v/>
      </c>
      <c r="CF110" t="str">
        <f t="shared" si="102"/>
        <v/>
      </c>
      <c r="CG110" t="str">
        <f t="shared" si="102"/>
        <v/>
      </c>
      <c r="CH110" t="str">
        <f t="shared" si="102"/>
        <v/>
      </c>
      <c r="CI110" t="str">
        <f t="shared" si="102"/>
        <v/>
      </c>
      <c r="CJ110" t="str">
        <f t="shared" si="102"/>
        <v/>
      </c>
      <c r="CK110" t="str">
        <f t="shared" si="102"/>
        <v/>
      </c>
      <c r="CL110" t="str">
        <f t="shared" si="106"/>
        <v/>
      </c>
      <c r="CM110" t="str">
        <f t="shared" si="106"/>
        <v/>
      </c>
      <c r="CN110" t="str">
        <f t="shared" si="106"/>
        <v/>
      </c>
      <c r="CO110" t="str">
        <f t="shared" si="106"/>
        <v/>
      </c>
      <c r="CP110" t="str">
        <f t="shared" si="106"/>
        <v/>
      </c>
      <c r="CQ110" t="str">
        <f t="shared" si="106"/>
        <v/>
      </c>
      <c r="CR110" t="str">
        <f t="shared" si="106"/>
        <v/>
      </c>
      <c r="CS110" t="str">
        <f t="shared" si="106"/>
        <v/>
      </c>
      <c r="CT110" t="str">
        <f t="shared" si="106"/>
        <v/>
      </c>
      <c r="CU110" t="str">
        <f t="shared" si="106"/>
        <v/>
      </c>
      <c r="CV110" t="str">
        <f t="shared" si="106"/>
        <v/>
      </c>
      <c r="CW110" t="str">
        <f t="shared" si="106"/>
        <v/>
      </c>
      <c r="CX110" t="str">
        <f t="shared" si="106"/>
        <v/>
      </c>
      <c r="CY110" t="str">
        <f t="shared" si="106"/>
        <v/>
      </c>
      <c r="CZ110" t="str">
        <f t="shared" si="106"/>
        <v/>
      </c>
      <c r="DA110" t="str">
        <f t="shared" si="106"/>
        <v/>
      </c>
      <c r="DB110" t="str">
        <f t="shared" si="105"/>
        <v/>
      </c>
      <c r="DC110" t="str">
        <f t="shared" si="105"/>
        <v/>
      </c>
      <c r="DD110" t="str">
        <f t="shared" si="105"/>
        <v/>
      </c>
      <c r="DE110" t="str">
        <f t="shared" si="105"/>
        <v/>
      </c>
      <c r="DF110">
        <f t="shared" si="105"/>
        <v>0</v>
      </c>
      <c r="DG110">
        <f t="shared" si="105"/>
        <v>166</v>
      </c>
      <c r="DH110">
        <f t="shared" si="105"/>
        <v>91</v>
      </c>
      <c r="DI110">
        <f t="shared" si="105"/>
        <v>172</v>
      </c>
      <c r="DJ110">
        <f t="shared" si="105"/>
        <v>125</v>
      </c>
      <c r="DK110">
        <f t="shared" si="105"/>
        <v>1</v>
      </c>
      <c r="DL110">
        <f t="shared" si="105"/>
        <v>166</v>
      </c>
      <c r="DM110">
        <f t="shared" si="105"/>
        <v>12</v>
      </c>
      <c r="DN110">
        <f t="shared" si="105"/>
        <v>49</v>
      </c>
      <c r="DO110">
        <f t="shared" si="105"/>
        <v>11</v>
      </c>
      <c r="DP110">
        <f t="shared" si="105"/>
        <v>161</v>
      </c>
      <c r="DQ110">
        <f t="shared" si="98"/>
        <v>0</v>
      </c>
      <c r="DR110">
        <f t="shared" si="95"/>
        <v>0</v>
      </c>
      <c r="DS110">
        <f t="shared" si="95"/>
        <v>0</v>
      </c>
      <c r="DT110">
        <f t="shared" si="95"/>
        <v>0</v>
      </c>
      <c r="DU110">
        <f t="shared" si="95"/>
        <v>0</v>
      </c>
      <c r="DV110">
        <f t="shared" si="95"/>
        <v>0</v>
      </c>
      <c r="DW110">
        <f t="shared" si="95"/>
        <v>0</v>
      </c>
      <c r="DX110">
        <f t="shared" si="95"/>
        <v>0</v>
      </c>
      <c r="DY110">
        <f t="shared" si="95"/>
        <v>0</v>
      </c>
      <c r="DZ110">
        <f t="shared" si="95"/>
        <v>0</v>
      </c>
      <c r="EA110">
        <f t="shared" si="95"/>
        <v>0</v>
      </c>
      <c r="EB110">
        <f t="shared" si="95"/>
        <v>0</v>
      </c>
      <c r="EC110">
        <f t="shared" si="95"/>
        <v>0</v>
      </c>
      <c r="ED110">
        <f t="shared" si="95"/>
        <v>0</v>
      </c>
      <c r="EE110">
        <f t="shared" si="95"/>
        <v>0</v>
      </c>
      <c r="EF110">
        <f t="shared" si="95"/>
        <v>0</v>
      </c>
      <c r="EG110">
        <f t="shared" si="95"/>
        <v>0</v>
      </c>
      <c r="EH110">
        <f t="shared" si="103"/>
        <v>0</v>
      </c>
      <c r="EI110">
        <f t="shared" si="103"/>
        <v>0</v>
      </c>
      <c r="EJ110">
        <f t="shared" si="103"/>
        <v>0</v>
      </c>
      <c r="EK110">
        <f t="shared" si="103"/>
        <v>0</v>
      </c>
      <c r="EL110">
        <f t="shared" si="103"/>
        <v>0</v>
      </c>
      <c r="EM110">
        <f t="shared" si="103"/>
        <v>0</v>
      </c>
      <c r="EN110">
        <f t="shared" si="103"/>
        <v>0</v>
      </c>
      <c r="EO110">
        <f t="shared" si="103"/>
        <v>0</v>
      </c>
      <c r="EP110">
        <f t="shared" si="103"/>
        <v>0</v>
      </c>
      <c r="EQ110">
        <f t="shared" si="103"/>
        <v>0</v>
      </c>
      <c r="ER110">
        <f t="shared" si="103"/>
        <v>0</v>
      </c>
      <c r="ES110">
        <f t="shared" si="103"/>
        <v>0</v>
      </c>
      <c r="ET110">
        <f t="shared" si="103"/>
        <v>0</v>
      </c>
      <c r="EU110">
        <f t="shared" si="103"/>
        <v>0</v>
      </c>
      <c r="EV110">
        <f t="shared" si="103"/>
        <v>0</v>
      </c>
      <c r="EW110">
        <f t="shared" si="101"/>
        <v>0</v>
      </c>
      <c r="EX110">
        <f t="shared" si="101"/>
        <v>0</v>
      </c>
      <c r="EY110">
        <f t="shared" si="101"/>
        <v>0</v>
      </c>
      <c r="EZ110">
        <f t="shared" si="101"/>
        <v>0</v>
      </c>
      <c r="FA110">
        <f t="shared" si="101"/>
        <v>0</v>
      </c>
      <c r="FB110">
        <f t="shared" si="101"/>
        <v>0</v>
      </c>
      <c r="FC110">
        <f t="shared" si="101"/>
        <v>0</v>
      </c>
      <c r="FD110">
        <f t="shared" si="101"/>
        <v>0</v>
      </c>
      <c r="FE110">
        <f t="shared" si="101"/>
        <v>0</v>
      </c>
      <c r="FG110" s="48" t="str">
        <f t="shared" si="80"/>
        <v/>
      </c>
      <c r="FI110" s="1" t="str">
        <f t="shared" si="77"/>
        <v/>
      </c>
      <c r="FJ110">
        <f t="shared" si="78"/>
        <v>102</v>
      </c>
      <c r="FK110">
        <f>FM8-FJ109+1</f>
        <v>-57</v>
      </c>
      <c r="FM110">
        <f>IF(FM109="","",IF($FI109="Y",0,INDEX(Capacity!$S$3:$T$258,MATCH(MOD(INDEX(Capacity!$V$3:$W$258,MATCH(INDEX($J109:$FE109,1,$FJ109),Capacity!$V$3:$V$258,0),2)+FM$9,255),Capacity!$S$3:$S$258,0),2)))</f>
        <v>45</v>
      </c>
      <c r="FN110">
        <f>IF(FN109="","",IF($FI109="Y",0,INDEX(Capacity!$S$3:$T$258,MATCH(MOD(INDEX(Capacity!$V$3:$W$258,MATCH(INDEX($J109:$FE109,1,$FJ109),Capacity!$V$3:$V$258,0),2)+FN$9,255),Capacity!$S$3:$S$258,0),2)))</f>
        <v>19</v>
      </c>
      <c r="FO110">
        <f>IF(FO109="","",IF($FI109="Y",0,INDEX(Capacity!$S$3:$T$258,MATCH(MOD(INDEX(Capacity!$V$3:$W$258,MATCH(INDEX($J109:$FE109,1,$FJ109),Capacity!$V$3:$V$258,0),2)+FO$9,255),Capacity!$S$3:$S$258,0),2)))</f>
        <v>214</v>
      </c>
      <c r="FP110">
        <f>IF(FP109="","",IF($FI109="Y",0,INDEX(Capacity!$S$3:$T$258,MATCH(MOD(INDEX(Capacity!$V$3:$W$258,MATCH(INDEX($J109:$FE109,1,$FJ109),Capacity!$V$3:$V$258,0),2)+FP$9,255),Capacity!$S$3:$S$258,0),2)))</f>
        <v>95</v>
      </c>
      <c r="FQ110">
        <f>IF(FQ109="","",IF($FI109="Y",0,INDEX(Capacity!$S$3:$T$258,MATCH(MOD(INDEX(Capacity!$V$3:$W$258,MATCH(INDEX($J109:$FE109,1,$FJ109),Capacity!$V$3:$V$258,0),2)+FQ$9,255),Capacity!$S$3:$S$258,0),2)))</f>
        <v>240</v>
      </c>
      <c r="FR110">
        <f>IF(FR109="","",IF($FI109="Y",0,INDEX(Capacity!$S$3:$T$258,MATCH(MOD(INDEX(Capacity!$V$3:$W$258,MATCH(INDEX($J109:$FE109,1,$FJ109),Capacity!$V$3:$V$258,0),2)+FR$9,255),Capacity!$S$3:$S$258,0),2)))</f>
        <v>79</v>
      </c>
      <c r="FS110">
        <f>IF(FS109="","",IF($FI109="Y",0,INDEX(Capacity!$S$3:$T$258,MATCH(MOD(INDEX(Capacity!$V$3:$W$258,MATCH(INDEX($J109:$FE109,1,$FJ109),Capacity!$V$3:$V$258,0),2)+FS$9,255),Capacity!$S$3:$S$258,0),2)))</f>
        <v>254</v>
      </c>
      <c r="FT110">
        <f>IF(FT109="","",IF($FI109="Y",0,INDEX(Capacity!$S$3:$T$258,MATCH(MOD(INDEX(Capacity!$V$3:$W$258,MATCH(INDEX($J109:$FE109,1,$FJ109),Capacity!$V$3:$V$258,0),2)+FT$9,255),Capacity!$S$3:$S$258,0),2)))</f>
        <v>211</v>
      </c>
      <c r="FU110">
        <f>IF(FU109="","",IF($FI109="Y",0,INDEX(Capacity!$S$3:$T$258,MATCH(MOD(INDEX(Capacity!$V$3:$W$258,MATCH(INDEX($J109:$FE109,1,$FJ109),Capacity!$V$3:$V$258,0),2)+FU$9,255),Capacity!$S$3:$S$258,0),2)))</f>
        <v>129</v>
      </c>
      <c r="FV110">
        <f>IF(FV109="","",IF($FI109="Y",0,INDEX(Capacity!$S$3:$T$258,MATCH(MOD(INDEX(Capacity!$V$3:$W$258,MATCH(INDEX($J109:$FE109,1,$FJ109),Capacity!$V$3:$V$258,0),2)+FV$9,255),Capacity!$S$3:$S$258,0),2)))</f>
        <v>5</v>
      </c>
      <c r="FW110">
        <f>IF(FW109="","",IF($FI109="Y",0,INDEX(Capacity!$S$3:$T$258,MATCH(MOD(INDEX(Capacity!$V$3:$W$258,MATCH(INDEX($J109:$FE109,1,$FJ109),Capacity!$V$3:$V$258,0),2)+FW$9,255),Capacity!$S$3:$S$258,0),2)))</f>
        <v>161</v>
      </c>
      <c r="FX110" t="str">
        <f>IF(FX109="","",IF($FI109="Y",0,INDEX(Capacity!$S$3:$T$258,MATCH(MOD(INDEX(Capacity!$V$3:$W$258,MATCH(INDEX($J109:$FE109,1,$FJ109),Capacity!$V$3:$V$258,0),2)+FX$9,255),Capacity!$S$3:$S$258,0),2)))</f>
        <v/>
      </c>
      <c r="FY110" t="str">
        <f>IF(FY109="","",IF($FI109="Y",0,INDEX(Capacity!$S$3:$T$258,MATCH(MOD(INDEX(Capacity!$V$3:$W$258,MATCH(INDEX($J109:$FE109,1,$FJ109),Capacity!$V$3:$V$258,0),2)+FY$9,255),Capacity!$S$3:$S$258,0),2)))</f>
        <v/>
      </c>
      <c r="FZ110" t="str">
        <f>IF(FZ109="","",IF($FI109="Y",0,INDEX(Capacity!$S$3:$T$258,MATCH(MOD(INDEX(Capacity!$V$3:$W$258,MATCH(INDEX($J109:$FE109,1,$FJ109),Capacity!$V$3:$V$258,0),2)+FZ$9,255),Capacity!$S$3:$S$258,0),2)))</f>
        <v/>
      </c>
      <c r="GA110" t="str">
        <f>IF(GA109="","",IF($FI109="Y",0,INDEX(Capacity!$S$3:$T$258,MATCH(MOD(INDEX(Capacity!$V$3:$W$258,MATCH(INDEX($J109:$FE109,1,$FJ109),Capacity!$V$3:$V$258,0),2)+GA$9,255),Capacity!$S$3:$S$258,0),2)))</f>
        <v/>
      </c>
      <c r="GB110" t="str">
        <f>IF(GB109="","",IF($FI109="Y",0,INDEX(Capacity!$S$3:$T$258,MATCH(MOD(INDEX(Capacity!$V$3:$W$258,MATCH(INDEX($J109:$FE109,1,$FJ109),Capacity!$V$3:$V$258,0),2)+GB$9,255),Capacity!$S$3:$S$258,0),2)))</f>
        <v/>
      </c>
      <c r="GC110" t="str">
        <f>IF(GC109="","",IF($FI109="Y",0,INDEX(Capacity!$S$3:$T$258,MATCH(MOD(INDEX(Capacity!$V$3:$W$258,MATCH(INDEX($J109:$FE109,1,$FJ109),Capacity!$V$3:$V$258,0),2)+GC$9,255),Capacity!$S$3:$S$258,0),2)))</f>
        <v/>
      </c>
      <c r="GD110" t="str">
        <f>IF(GD109="","",IF($FI109="Y",0,INDEX(Capacity!$S$3:$T$258,MATCH(MOD(INDEX(Capacity!$V$3:$W$258,MATCH(INDEX($J109:$FE109,1,$FJ109),Capacity!$V$3:$V$258,0),2)+GD$9,255),Capacity!$S$3:$S$258,0),2)))</f>
        <v/>
      </c>
      <c r="GE110" t="str">
        <f>IF(GE109="","",IF($FI109="Y",0,INDEX(Capacity!$S$3:$T$258,MATCH(MOD(INDEX(Capacity!$V$3:$W$258,MATCH(INDEX($J109:$FE109,1,$FJ109),Capacity!$V$3:$V$258,0),2)+GE$9,255),Capacity!$S$3:$S$258,0),2)))</f>
        <v/>
      </c>
      <c r="GF110" t="str">
        <f>IF(GF109="","",IF($FI109="Y",0,INDEX(Capacity!$S$3:$T$258,MATCH(MOD(INDEX(Capacity!$V$3:$W$258,MATCH(INDEX($J109:$FE109,1,$FJ109),Capacity!$V$3:$V$258,0),2)+GF$9,255),Capacity!$S$3:$S$258,0),2)))</f>
        <v/>
      </c>
      <c r="GG110" t="str">
        <f>IF(GG109="","",IF($FI109="Y",0,INDEX(Capacity!$S$3:$T$258,MATCH(MOD(INDEX(Capacity!$V$3:$W$258,MATCH(INDEX($J109:$FE109,1,$FJ109),Capacity!$V$3:$V$258,0),2)+GG$9,255),Capacity!$S$3:$S$258,0),2)))</f>
        <v/>
      </c>
      <c r="GH110" t="str">
        <f>IF(GH109="","",IF($FI109="Y",0,INDEX(Capacity!$S$3:$T$258,MATCH(MOD(INDEX(Capacity!$V$3:$W$258,MATCH(INDEX($J109:$FE109,1,$FJ109),Capacity!$V$3:$V$258,0),2)+GH$9,255),Capacity!$S$3:$S$258,0),2)))</f>
        <v/>
      </c>
      <c r="GI110" t="str">
        <f>IF(GI109="","",IF($FI109="Y",0,INDEX(Capacity!$S$3:$T$258,MATCH(MOD(INDEX(Capacity!$V$3:$W$258,MATCH(INDEX($J109:$FE109,1,$FJ109),Capacity!$V$3:$V$258,0),2)+GI$9,255),Capacity!$S$3:$S$258,0),2)))</f>
        <v/>
      </c>
      <c r="GJ110" t="str">
        <f>IF(GJ109="","",IF($FI109="Y",0,INDEX(Capacity!$S$3:$T$258,MATCH(MOD(INDEX(Capacity!$V$3:$W$258,MATCH(INDEX($J109:$FE109,1,$FJ109),Capacity!$V$3:$V$258,0),2)+GJ$9,255),Capacity!$S$3:$S$258,0),2)))</f>
        <v/>
      </c>
      <c r="GK110" t="str">
        <f>IF(GK109="","",IF($FI109="Y",0,INDEX(Capacity!$S$3:$T$258,MATCH(MOD(INDEX(Capacity!$V$3:$W$258,MATCH(INDEX($J109:$FE109,1,$FJ109),Capacity!$V$3:$V$258,0),2)+GK$9,255),Capacity!$S$3:$S$258,0),2)))</f>
        <v/>
      </c>
      <c r="GL110" t="str">
        <f>IF(GL109="","",IF($FI109="Y",0,INDEX(Capacity!$S$3:$T$258,MATCH(MOD(INDEX(Capacity!$V$3:$W$258,MATCH(INDEX($J109:$FE109,1,$FJ109),Capacity!$V$3:$V$258,0),2)+GL$9,255),Capacity!$S$3:$S$258,0),2)))</f>
        <v/>
      </c>
      <c r="GM110" t="str">
        <f>IF(GM109="","",IF($FI109="Y",0,INDEX(Capacity!$S$3:$T$258,MATCH(MOD(INDEX(Capacity!$V$3:$W$258,MATCH(INDEX($J109:$FE109,1,$FJ109),Capacity!$V$3:$V$258,0),2)+GM$9,255),Capacity!$S$3:$S$258,0),2)))</f>
        <v/>
      </c>
      <c r="GN110" t="str">
        <f>IF(GN109="","",IF($FI109="Y",0,INDEX(Capacity!$S$3:$T$258,MATCH(MOD(INDEX(Capacity!$V$3:$W$258,MATCH(INDEX($J109:$FE109,1,$FJ109),Capacity!$V$3:$V$258,0),2)+GN$9,255),Capacity!$S$3:$S$258,0),2)))</f>
        <v/>
      </c>
      <c r="GO110" t="str">
        <f>IF(GO109="","",IF($FI109="Y",0,INDEX(Capacity!$S$3:$T$258,MATCH(MOD(INDEX(Capacity!$V$3:$W$258,MATCH(INDEX($J109:$FE109,1,$FJ109),Capacity!$V$3:$V$258,0),2)+GO$9,255),Capacity!$S$3:$S$258,0),2)))</f>
        <v/>
      </c>
      <c r="GP110" t="str">
        <f>IF(GP109="","",IF($FI109="Y",0,INDEX(Capacity!$S$3:$T$258,MATCH(MOD(INDEX(Capacity!$V$3:$W$258,MATCH(INDEX($J109:$FE109,1,$FJ109),Capacity!$V$3:$V$258,0),2)+GP$9,255),Capacity!$S$3:$S$258,0),2)))</f>
        <v/>
      </c>
      <c r="GQ110" t="str">
        <f>IF(GQ109="","",IF($FI109="Y",0,INDEX(Capacity!$S$3:$T$258,MATCH(MOD(INDEX(Capacity!$V$3:$W$258,MATCH(INDEX($J109:$FE109,1,$FJ109),Capacity!$V$3:$V$258,0),2)+GQ$9,255),Capacity!$S$3:$S$258,0),2)))</f>
        <v/>
      </c>
      <c r="GR110" t="str">
        <f>IF(GR109="","",IF($FI109="Y",0,INDEX(Capacity!$S$3:$T$258,MATCH(MOD(INDEX(Capacity!$V$3:$W$258,MATCH(INDEX($J109:$FE109,1,$FJ109),Capacity!$V$3:$V$258,0),2)+GR$9,255),Capacity!$S$3:$S$258,0),2)))</f>
        <v/>
      </c>
      <c r="GS110" t="str">
        <f>IF(GS109="","",IF($FI109="Y",0,INDEX(Capacity!$S$3:$T$258,MATCH(MOD(INDEX(Capacity!$V$3:$W$258,MATCH(INDEX($J109:$FE109,1,$FJ109),Capacity!$V$3:$V$258,0),2)+GS$9,255),Capacity!$S$3:$S$258,0),2)))</f>
        <v/>
      </c>
      <c r="GT110" t="str">
        <f>IF(GT109="","",IF($FI109="Y",0,INDEX(Capacity!$S$3:$T$258,MATCH(MOD(INDEX(Capacity!$V$3:$W$258,MATCH(INDEX($J109:$FE109,1,$FJ109),Capacity!$V$3:$V$258,0),2)+GT$9,255),Capacity!$S$3:$S$258,0),2)))</f>
        <v/>
      </c>
      <c r="GU110" t="str">
        <f>IF(GU109="","",IF($FI109="Y",0,INDEX(Capacity!$S$3:$T$258,MATCH(MOD(INDEX(Capacity!$V$3:$W$258,MATCH(INDEX($J109:$FE109,1,$FJ109),Capacity!$V$3:$V$258,0),2)+GU$9,255),Capacity!$S$3:$S$258,0),2)))</f>
        <v/>
      </c>
      <c r="GV110" t="str">
        <f>IF(GV109="","",IF($FI109="Y",0,INDEX(Capacity!$S$3:$T$258,MATCH(MOD(INDEX(Capacity!$V$3:$W$258,MATCH(INDEX($J109:$FE109,1,$FJ109),Capacity!$V$3:$V$258,0),2)+GV$9,255),Capacity!$S$3:$S$258,0),2)))</f>
        <v/>
      </c>
      <c r="GW110" t="str">
        <f>IF(GW109="","",IF($FI109="Y",0,INDEX(Capacity!$S$3:$T$258,MATCH(MOD(INDEX(Capacity!$V$3:$W$258,MATCH(INDEX($J109:$FE109,1,$FJ109),Capacity!$V$3:$V$258,0),2)+GW$9,255),Capacity!$S$3:$S$258,0),2)))</f>
        <v/>
      </c>
      <c r="GX110" t="str">
        <f>IF(GX109="","",IF($FI109="Y",0,INDEX(Capacity!$S$3:$T$258,MATCH(MOD(INDEX(Capacity!$V$3:$W$258,MATCH(INDEX($J109:$FE109,1,$FJ109),Capacity!$V$3:$V$258,0),2)+GX$9,255),Capacity!$S$3:$S$258,0),2)))</f>
        <v/>
      </c>
      <c r="GY110" t="str">
        <f>IF(GY109="","",IF($FI109="Y",0,INDEX(Capacity!$S$3:$T$258,MATCH(MOD(INDEX(Capacity!$V$3:$W$258,MATCH(INDEX($J109:$FE109,1,$FJ109),Capacity!$V$3:$V$258,0),2)+GY$9,255),Capacity!$S$3:$S$258,0),2)))</f>
        <v/>
      </c>
      <c r="GZ110" t="str">
        <f>IF(GZ109="","",IF($FI109="Y",0,INDEX(Capacity!$S$3:$T$258,MATCH(MOD(INDEX(Capacity!$V$3:$W$258,MATCH(INDEX($J109:$FE109,1,$FJ109),Capacity!$V$3:$V$258,0),2)+GZ$9,255),Capacity!$S$3:$S$258,0),2)))</f>
        <v/>
      </c>
      <c r="HA110" t="str">
        <f>IF(HA109="","",IF($FI109="Y",0,INDEX(Capacity!$S$3:$T$258,MATCH(MOD(INDEX(Capacity!$V$3:$W$258,MATCH(INDEX($J109:$FE109,1,$FJ109),Capacity!$V$3:$V$258,0),2)+HA$9,255),Capacity!$S$3:$S$258,0),2)))</f>
        <v/>
      </c>
      <c r="HB110" t="str">
        <f>IF(HB109="","",IF($FI109="Y",0,INDEX(Capacity!$S$3:$T$258,MATCH(MOD(INDEX(Capacity!$V$3:$W$258,MATCH(INDEX($J109:$FE109,1,$FJ109),Capacity!$V$3:$V$258,0),2)+HB$9,255),Capacity!$S$3:$S$258,0),2)))</f>
        <v/>
      </c>
      <c r="HC110" t="str">
        <f>IF(HC109="","",IF($FI109="Y",0,INDEX(Capacity!$S$3:$T$258,MATCH(MOD(INDEX(Capacity!$V$3:$W$258,MATCH(INDEX($J109:$FE109,1,$FJ109),Capacity!$V$3:$V$258,0),2)+HC$9,255),Capacity!$S$3:$S$258,0),2)))</f>
        <v/>
      </c>
      <c r="HD110" t="str">
        <f>IF(HD109="","",IF($FI109="Y",0,INDEX(Capacity!$S$3:$T$258,MATCH(MOD(INDEX(Capacity!$V$3:$W$258,MATCH(INDEX($J109:$FE109,1,$FJ109),Capacity!$V$3:$V$258,0),2)+HD$9,255),Capacity!$S$3:$S$258,0),2)))</f>
        <v/>
      </c>
      <c r="HE110" t="str">
        <f>IF(HE109="","",IF($FI109="Y",0,INDEX(Capacity!$S$3:$T$258,MATCH(MOD(INDEX(Capacity!$V$3:$W$258,MATCH(INDEX($J109:$FE109,1,$FJ109),Capacity!$V$3:$V$258,0),2)+HE$9,255),Capacity!$S$3:$S$258,0),2)))</f>
        <v/>
      </c>
      <c r="HF110" t="str">
        <f>IF(HF109="","",IF($FI109="Y",0,INDEX(Capacity!$S$3:$T$258,MATCH(MOD(INDEX(Capacity!$V$3:$W$258,MATCH(INDEX($J109:$FE109,1,$FJ109),Capacity!$V$3:$V$258,0),2)+HF$9,255),Capacity!$S$3:$S$258,0),2)))</f>
        <v/>
      </c>
      <c r="HG110" t="str">
        <f>IF(HG109="","",IF($FI109="Y",0,INDEX(Capacity!$S$3:$T$258,MATCH(MOD(INDEX(Capacity!$V$3:$W$258,MATCH(INDEX($J109:$FE109,1,$FJ109),Capacity!$V$3:$V$258,0),2)+HG$9,255),Capacity!$S$3:$S$258,0),2)))</f>
        <v/>
      </c>
      <c r="HH110" t="str">
        <f>IF(HH109="","",IF($FI109="Y",0,INDEX(Capacity!$S$3:$T$258,MATCH(MOD(INDEX(Capacity!$V$3:$W$258,MATCH(INDEX($J109:$FE109,1,$FJ109),Capacity!$V$3:$V$258,0),2)+HH$9,255),Capacity!$S$3:$S$258,0),2)))</f>
        <v/>
      </c>
      <c r="HI110" t="str">
        <f>IF(HI109="","",IF($FI109="Y",0,INDEX(Capacity!$S$3:$T$258,MATCH(MOD(INDEX(Capacity!$V$3:$W$258,MATCH(INDEX($J109:$FE109,1,$FJ109),Capacity!$V$3:$V$258,0),2)+HI$9,255),Capacity!$S$3:$S$258,0),2)))</f>
        <v/>
      </c>
      <c r="HJ110" t="str">
        <f>IF(HJ109="","",IF($FI109="Y",0,INDEX(Capacity!$S$3:$T$258,MATCH(MOD(INDEX(Capacity!$V$3:$W$258,MATCH(INDEX($J109:$FE109,1,$FJ109),Capacity!$V$3:$V$258,0),2)+HJ$9,255),Capacity!$S$3:$S$258,0),2)))</f>
        <v/>
      </c>
      <c r="HK110" t="str">
        <f>IF(HK109="","",IF($FI109="Y",0,INDEX(Capacity!$S$3:$T$258,MATCH(MOD(INDEX(Capacity!$V$3:$W$258,MATCH(INDEX($J109:$FE109,1,$FJ109),Capacity!$V$3:$V$258,0),2)+HK$9,255),Capacity!$S$3:$S$258,0),2)))</f>
        <v/>
      </c>
      <c r="HL110" t="str">
        <f>IF(HL109="","",IF($FI109="Y",0,INDEX(Capacity!$S$3:$T$258,MATCH(MOD(INDEX(Capacity!$V$3:$W$258,MATCH(INDEX($J109:$FE109,1,$FJ109),Capacity!$V$3:$V$258,0),2)+HL$9,255),Capacity!$S$3:$S$258,0),2)))</f>
        <v/>
      </c>
      <c r="HM110" t="str">
        <f>IF(HM109="","",IF($FI109="Y",0,INDEX(Capacity!$S$3:$T$258,MATCH(MOD(INDEX(Capacity!$V$3:$W$258,MATCH(INDEX($J109:$FE109,1,$FJ109),Capacity!$V$3:$V$258,0),2)+HM$9,255),Capacity!$S$3:$S$258,0),2)))</f>
        <v/>
      </c>
      <c r="HN110" t="str">
        <f>IF(HN109="","",IF($FI109="Y",0,INDEX(Capacity!$S$3:$T$258,MATCH(MOD(INDEX(Capacity!$V$3:$W$258,MATCH(INDEX($J109:$FE109,1,$FJ109),Capacity!$V$3:$V$258,0),2)+HN$9,255),Capacity!$S$3:$S$258,0),2)))</f>
        <v/>
      </c>
      <c r="HO110" t="str">
        <f>IF(HO109="","",IF($FI109="Y",0,INDEX(Capacity!$S$3:$T$258,MATCH(MOD(INDEX(Capacity!$V$3:$W$258,MATCH(INDEX($J109:$FE109,1,$FJ109),Capacity!$V$3:$V$258,0),2)+HO$9,255),Capacity!$S$3:$S$258,0),2)))</f>
        <v/>
      </c>
      <c r="HP110" t="str">
        <f>IF(HP109="","",IF($FI109="Y",0,INDEX(Capacity!$S$3:$T$258,MATCH(MOD(INDEX(Capacity!$V$3:$W$258,MATCH(INDEX($J109:$FE109,1,$FJ109),Capacity!$V$3:$V$258,0),2)+HP$9,255),Capacity!$S$3:$S$258,0),2)))</f>
        <v/>
      </c>
      <c r="HQ110" t="str">
        <f>IF(HQ109="","",IF($FI109="Y",0,INDEX(Capacity!$S$3:$T$258,MATCH(MOD(INDEX(Capacity!$V$3:$W$258,MATCH(INDEX($J109:$FE109,1,$FJ109),Capacity!$V$3:$V$258,0),2)+HQ$9,255),Capacity!$S$3:$S$258,0),2)))</f>
        <v/>
      </c>
      <c r="HR110" t="str">
        <f>IF(HR109="","",IF($FI109="Y",0,INDEX(Capacity!$S$3:$T$258,MATCH(MOD(INDEX(Capacity!$V$3:$W$258,MATCH(INDEX($J109:$FE109,1,$FJ109),Capacity!$V$3:$V$258,0),2)+HR$9,255),Capacity!$S$3:$S$258,0),2)))</f>
        <v/>
      </c>
      <c r="HS110" t="str">
        <f>IF(HS109="","",IF($FI109="Y",0,INDEX(Capacity!$S$3:$T$258,MATCH(MOD(INDEX(Capacity!$V$3:$W$258,MATCH(INDEX($J109:$FE109,1,$FJ109),Capacity!$V$3:$V$258,0),2)+HS$9,255),Capacity!$S$3:$S$258,0),2)))</f>
        <v/>
      </c>
      <c r="HT110" t="str">
        <f>IF(HT109="","",IF($FI109="Y",0,INDEX(Capacity!$S$3:$T$258,MATCH(MOD(INDEX(Capacity!$V$3:$W$258,MATCH(INDEX($J109:$FE109,1,$FJ109),Capacity!$V$3:$V$258,0),2)+HT$9,255),Capacity!$S$3:$S$258,0),2)))</f>
        <v/>
      </c>
      <c r="HU110" t="str">
        <f>IF(HU109="","",IF($FI109="Y",0,INDEX(Capacity!$S$3:$T$258,MATCH(MOD(INDEX(Capacity!$V$3:$W$258,MATCH(INDEX($J109:$FE109,1,$FJ109),Capacity!$V$3:$V$258,0),2)+HU$9,255),Capacity!$S$3:$S$258,0),2)))</f>
        <v/>
      </c>
      <c r="HV110" t="str">
        <f>IF(HV109="","",IF($FI109="Y",0,INDEX(Capacity!$S$3:$T$258,MATCH(MOD(INDEX(Capacity!$V$3:$W$258,MATCH(INDEX($J109:$FE109,1,$FJ109),Capacity!$V$3:$V$258,0),2)+HV$9,255),Capacity!$S$3:$S$258,0),2)))</f>
        <v/>
      </c>
      <c r="HW110" t="str">
        <f>IF(HW109="","",IF($FI109="Y",0,INDEX(Capacity!$S$3:$T$258,MATCH(MOD(INDEX(Capacity!$V$3:$W$258,MATCH(INDEX($J109:$FE109,1,$FJ109),Capacity!$V$3:$V$258,0),2)+HW$9,255),Capacity!$S$3:$S$258,0),2)))</f>
        <v/>
      </c>
      <c r="HX110" t="str">
        <f>IF(HX109="","",IF($FI109="Y",0,INDEX(Capacity!$S$3:$T$258,MATCH(MOD(INDEX(Capacity!$V$3:$W$258,MATCH(INDEX($J109:$FE109,1,$FJ109),Capacity!$V$3:$V$258,0),2)+HX$9,255),Capacity!$S$3:$S$258,0),2)))</f>
        <v/>
      </c>
      <c r="HY110" t="str">
        <f>IF(HY109="","",IF($FI109="Y",0,INDEX(Capacity!$S$3:$T$258,MATCH(MOD(INDEX(Capacity!$V$3:$W$258,MATCH(INDEX($J109:$FE109,1,$FJ109),Capacity!$V$3:$V$258,0),2)+HY$9,255),Capacity!$S$3:$S$258,0),2)))</f>
        <v/>
      </c>
      <c r="HZ110" t="str">
        <f>IF(HZ109="","",IF($FI109="Y",0,INDEX(Capacity!$S$3:$T$258,MATCH(MOD(INDEX(Capacity!$V$3:$W$258,MATCH(INDEX($J109:$FE109,1,$FJ109),Capacity!$V$3:$V$258,0),2)+HZ$9,255),Capacity!$S$3:$S$258,0),2)))</f>
        <v/>
      </c>
      <c r="IA110" t="str">
        <f>IF(IA109="","",IF($FI109="Y",0,INDEX(Capacity!$S$3:$T$258,MATCH(MOD(INDEX(Capacity!$V$3:$W$258,MATCH(INDEX($J109:$FE109,1,$FJ109),Capacity!$V$3:$V$258,0),2)+IA$9,255),Capacity!$S$3:$S$258,0),2)))</f>
        <v/>
      </c>
      <c r="IB110" t="str">
        <f>IF(IB109="","",IF($FI109="Y",0,INDEX(Capacity!$S$3:$T$258,MATCH(MOD(INDEX(Capacity!$V$3:$W$258,MATCH(INDEX($J109:$FE109,1,$FJ109),Capacity!$V$3:$V$258,0),2)+IB$9,255),Capacity!$S$3:$S$258,0),2)))</f>
        <v/>
      </c>
      <c r="IC110" t="str">
        <f>IF(IC109="","",IF($FI109="Y",0,INDEX(Capacity!$S$3:$T$258,MATCH(MOD(INDEX(Capacity!$V$3:$W$258,MATCH(INDEX($J109:$FE109,1,$FJ109),Capacity!$V$3:$V$258,0),2)+IC$9,255),Capacity!$S$3:$S$258,0),2)))</f>
        <v/>
      </c>
      <c r="ID110" t="str">
        <f>IF(ID109="","",IF($FI109="Y",0,INDEX(Capacity!$S$3:$T$258,MATCH(MOD(INDEX(Capacity!$V$3:$W$258,MATCH(INDEX($J109:$FE109,1,$FJ109),Capacity!$V$3:$V$258,0),2)+ID$9,255),Capacity!$S$3:$S$258,0),2)))</f>
        <v/>
      </c>
      <c r="IE110" t="str">
        <f>IF(IE109="","",IF($FI109="Y",0,INDEX(Capacity!$S$3:$T$258,MATCH(MOD(INDEX(Capacity!$V$3:$W$258,MATCH(INDEX($J109:$FE109,1,$FJ109),Capacity!$V$3:$V$258,0),2)+IE$9,255),Capacity!$S$3:$S$258,0),2)))</f>
        <v/>
      </c>
      <c r="IF110" t="str">
        <f>IF(IF109="","",IF($FI109="Y",0,INDEX(Capacity!$S$3:$T$258,MATCH(MOD(INDEX(Capacity!$V$3:$W$258,MATCH(INDEX($J109:$FE109,1,$FJ109),Capacity!$V$3:$V$258,0),2)+IF$9,255),Capacity!$S$3:$S$258,0),2)))</f>
        <v/>
      </c>
      <c r="IG110" t="str">
        <f>IF(IG109="","",IF($FI109="Y",0,INDEX(Capacity!$S$3:$T$258,MATCH(MOD(INDEX(Capacity!$V$3:$W$258,MATCH(INDEX($J109:$FE109,1,$FJ109),Capacity!$V$3:$V$258,0),2)+IG$9,255),Capacity!$S$3:$S$258,0),2)))</f>
        <v/>
      </c>
      <c r="IH110" t="str">
        <f>IF(IH109="","",IF($FI109="Y",0,INDEX(Capacity!$S$3:$T$258,MATCH(MOD(INDEX(Capacity!$V$3:$W$258,MATCH(INDEX($J109:$FE109,1,$FJ109),Capacity!$V$3:$V$258,0),2)+IH$9,255),Capacity!$S$3:$S$258,0),2)))</f>
        <v/>
      </c>
      <c r="II110" t="str">
        <f>IF(II109="","",IF($FI109="Y",0,INDEX(Capacity!$S$3:$T$258,MATCH(MOD(INDEX(Capacity!$V$3:$W$258,MATCH(INDEX($J109:$FE109,1,$FJ109),Capacity!$V$3:$V$258,0),2)+II$9,255),Capacity!$S$3:$S$258,0),2)))</f>
        <v/>
      </c>
      <c r="IJ110" t="str">
        <f>IF(IJ109="","",IF($FI109="Y",0,INDEX(Capacity!$S$3:$T$258,MATCH(MOD(INDEX(Capacity!$V$3:$W$258,MATCH(INDEX($J109:$FE109,1,$FJ109),Capacity!$V$3:$V$258,0),2)+IJ$9,255),Capacity!$S$3:$S$258,0),2)))</f>
        <v/>
      </c>
      <c r="IK110" t="str">
        <f>IF(IK109="","",IF($FI109="Y",0,INDEX(Capacity!$S$3:$T$258,MATCH(MOD(INDEX(Capacity!$V$3:$W$258,MATCH(INDEX($J109:$FE109,1,$FJ109),Capacity!$V$3:$V$258,0),2)+IK$9,255),Capacity!$S$3:$S$258,0),2)))</f>
        <v/>
      </c>
      <c r="IL110" t="str">
        <f>IF(IL109="","",IF($FI109="Y",0,INDEX(Capacity!$S$3:$T$258,MATCH(MOD(INDEX(Capacity!$V$3:$W$258,MATCH(INDEX($J109:$FE109,1,$FJ109),Capacity!$V$3:$V$258,0),2)+IL$9,255),Capacity!$S$3:$S$258,0),2)))</f>
        <v/>
      </c>
      <c r="IM110" t="str">
        <f>IF(IM109="","",IF($FI109="Y",0,INDEX(Capacity!$S$3:$T$258,MATCH(MOD(INDEX(Capacity!$V$3:$W$258,MATCH(INDEX($J109:$FE109,1,$FJ109),Capacity!$V$3:$V$258,0),2)+IM$9,255),Capacity!$S$3:$S$258,0),2)))</f>
        <v/>
      </c>
      <c r="IN110" t="str">
        <f>IF(IN109="","",IF($FI109="Y",0,INDEX(Capacity!$S$3:$T$258,MATCH(MOD(INDEX(Capacity!$V$3:$W$258,MATCH(INDEX($J109:$FE109,1,$FJ109),Capacity!$V$3:$V$258,0),2)+IN$9,255),Capacity!$S$3:$S$258,0),2)))</f>
        <v/>
      </c>
      <c r="IO110" t="str">
        <f>IF(IO109="","",IF($FI109="Y",0,INDEX(Capacity!$S$3:$T$258,MATCH(MOD(INDEX(Capacity!$V$3:$W$258,MATCH(INDEX($J109:$FE109,1,$FJ109),Capacity!$V$3:$V$258,0),2)+IO$9,255),Capacity!$S$3:$S$258,0),2)))</f>
        <v/>
      </c>
      <c r="IP110" t="str">
        <f>IF(IP109="","",IF($FI109="Y",0,INDEX(Capacity!$S$3:$T$258,MATCH(MOD(INDEX(Capacity!$V$3:$W$258,MATCH(INDEX($J109:$FE109,1,$FJ109),Capacity!$V$3:$V$258,0),2)+IP$9,255),Capacity!$S$3:$S$258,0),2)))</f>
        <v/>
      </c>
      <c r="IQ110" t="str">
        <f>IF(IQ109="","",IF($FI109="Y",0,INDEX(Capacity!$S$3:$T$258,MATCH(MOD(INDEX(Capacity!$V$3:$W$258,MATCH(INDEX($J109:$FE109,1,$FJ109),Capacity!$V$3:$V$258,0),2)+IQ$9,255),Capacity!$S$3:$S$258,0),2)))</f>
        <v/>
      </c>
      <c r="IR110" t="str">
        <f>IF(IR109="","",IF($FI109="Y",0,INDEX(Capacity!$S$3:$T$258,MATCH(MOD(INDEX(Capacity!$V$3:$W$258,MATCH(INDEX($J109:$FE109,1,$FJ109),Capacity!$V$3:$V$258,0),2)+IR$9,255),Capacity!$S$3:$S$258,0),2)))</f>
        <v/>
      </c>
      <c r="IS110" t="str">
        <f>IF(IS109="","",IF($FI109="Y",0,INDEX(Capacity!$S$3:$T$258,MATCH(MOD(INDEX(Capacity!$V$3:$W$258,MATCH(INDEX($J109:$FE109,1,$FJ109),Capacity!$V$3:$V$258,0),2)+IS$9,255),Capacity!$S$3:$S$258,0),2)))</f>
        <v/>
      </c>
      <c r="IT110" t="str">
        <f>IF(IT109="","",IF($FI109="Y",0,INDEX(Capacity!$S$3:$T$258,MATCH(MOD(INDEX(Capacity!$V$3:$W$258,MATCH(INDEX($J109:$FE109,1,$FJ109),Capacity!$V$3:$V$258,0),2)+IT$9,255),Capacity!$S$3:$S$258,0),2)))</f>
        <v/>
      </c>
      <c r="IU110" t="str">
        <f>IF(IU109="","",IF($FI109="Y",0,INDEX(Capacity!$S$3:$T$258,MATCH(MOD(INDEX(Capacity!$V$3:$W$258,MATCH(INDEX($J109:$FE109,1,$FJ109),Capacity!$V$3:$V$258,0),2)+IU$9,255),Capacity!$S$3:$S$258,0),2)))</f>
        <v/>
      </c>
      <c r="IV110" t="str">
        <f>IF(IV109="","",IF($FI109="Y",0,INDEX(Capacity!$S$3:$T$258,MATCH(MOD(INDEX(Capacity!$V$3:$W$258,MATCH(INDEX($J109:$FE109,1,$FJ109),Capacity!$V$3:$V$258,0),2)+IV$9,255),Capacity!$S$3:$S$258,0),2)))</f>
        <v/>
      </c>
      <c r="IW110" t="str">
        <f>IF(IW109="","",IF($FI109="Y",0,INDEX(Capacity!$S$3:$T$258,MATCH(MOD(INDEX(Capacity!$V$3:$W$258,MATCH(INDEX($J109:$FE109,1,$FJ109),Capacity!$V$3:$V$258,0),2)+IW$9,255),Capacity!$S$3:$S$258,0),2)))</f>
        <v/>
      </c>
      <c r="IX110" t="str">
        <f>IF(IX109="","",IF($FI109="Y",0,INDEX(Capacity!$S$3:$T$258,MATCH(MOD(INDEX(Capacity!$V$3:$W$258,MATCH(INDEX($J109:$FE109,1,$FJ109),Capacity!$V$3:$V$258,0),2)+IX$9,255),Capacity!$S$3:$S$258,0),2)))</f>
        <v/>
      </c>
      <c r="IY110" t="str">
        <f>IF(IY109="","",IF($FI109="Y",0,INDEX(Capacity!$S$3:$T$258,MATCH(MOD(INDEX(Capacity!$V$3:$W$258,MATCH(INDEX($J109:$FE109,1,$FJ109),Capacity!$V$3:$V$258,0),2)+IY$9,255),Capacity!$S$3:$S$258,0),2)))</f>
        <v/>
      </c>
      <c r="IZ110" t="str">
        <f>IF(IZ109="","",IF($FI109="Y",0,INDEX(Capacity!$S$3:$T$258,MATCH(MOD(INDEX(Capacity!$V$3:$W$258,MATCH(INDEX($J109:$FE109,1,$FJ109),Capacity!$V$3:$V$258,0),2)+IZ$9,255),Capacity!$S$3:$S$258,0),2)))</f>
        <v/>
      </c>
      <c r="JA110" t="str">
        <f>IF(JA109="","",IF($FI109="Y",0,INDEX(Capacity!$S$3:$T$258,MATCH(MOD(INDEX(Capacity!$V$3:$W$258,MATCH(INDEX($J109:$FE109,1,$FJ109),Capacity!$V$3:$V$258,0),2)+JA$9,255),Capacity!$S$3:$S$258,0),2)))</f>
        <v/>
      </c>
      <c r="JB110" t="str">
        <f>IF(JB109="","",IF($FI109="Y",0,INDEX(Capacity!$S$3:$T$258,MATCH(MOD(INDEX(Capacity!$V$3:$W$258,MATCH(INDEX($J109:$FE109,1,$FJ109),Capacity!$V$3:$V$258,0),2)+JB$9,255),Capacity!$S$3:$S$258,0),2)))</f>
        <v/>
      </c>
      <c r="JC110" t="str">
        <f>IF(JC109="","",IF($FI109="Y",0,INDEX(Capacity!$S$3:$T$258,MATCH(MOD(INDEX(Capacity!$V$3:$W$258,MATCH(INDEX($J109:$FE109,1,$FJ109),Capacity!$V$3:$V$258,0),2)+JC$9,255),Capacity!$S$3:$S$258,0),2)))</f>
        <v/>
      </c>
      <c r="JD110" t="str">
        <f>IF(JD109="","",IF($FI109="Y",0,INDEX(Capacity!$S$3:$T$258,MATCH(MOD(INDEX(Capacity!$V$3:$W$258,MATCH(INDEX($J109:$FE109,1,$FJ109),Capacity!$V$3:$V$258,0),2)+JD$9,255),Capacity!$S$3:$S$258,0),2)))</f>
        <v/>
      </c>
      <c r="JE110" t="str">
        <f>IF(JE109="","",IF($FI109="Y",0,INDEX(Capacity!$S$3:$T$258,MATCH(MOD(INDEX(Capacity!$V$3:$W$258,MATCH(INDEX($J109:$FE109,1,$FJ109),Capacity!$V$3:$V$258,0),2)+JE$9,255),Capacity!$S$3:$S$258,0),2)))</f>
        <v/>
      </c>
      <c r="JF110" t="str">
        <f>IF(JF109="","",IF($FI109="Y",0,INDEX(Capacity!$S$3:$T$258,MATCH(MOD(INDEX(Capacity!$V$3:$W$258,MATCH(INDEX($J109:$FE109,1,$FJ109),Capacity!$V$3:$V$258,0),2)+JF$9,255),Capacity!$S$3:$S$258,0),2)))</f>
        <v/>
      </c>
      <c r="JG110" t="str">
        <f>IF(JG109="","",IF($FI109="Y",0,INDEX(Capacity!$S$3:$T$258,MATCH(MOD(INDEX(Capacity!$V$3:$W$258,MATCH(INDEX($J109:$FE109,1,$FJ109),Capacity!$V$3:$V$258,0),2)+JG$9,255),Capacity!$S$3:$S$258,0),2)))</f>
        <v/>
      </c>
      <c r="JH110" t="str">
        <f>IF(JH109="","",IF($FI109="Y",0,INDEX(Capacity!$S$3:$T$258,MATCH(MOD(INDEX(Capacity!$V$3:$W$258,MATCH(INDEX($J109:$FE109,1,$FJ109),Capacity!$V$3:$V$258,0),2)+JH$9,255),Capacity!$S$3:$S$258,0),2)))</f>
        <v/>
      </c>
      <c r="JI110" t="str">
        <f>IF(JI109="","",IF($FI109="Y",0,INDEX(Capacity!$S$3:$T$258,MATCH(MOD(INDEX(Capacity!$V$3:$W$258,MATCH(INDEX($J109:$FE109,1,$FJ109),Capacity!$V$3:$V$258,0),2)+JI$9,255),Capacity!$S$3:$S$258,0),2)))</f>
        <v/>
      </c>
      <c r="JJ110" t="str">
        <f>IF(JJ109="","",IF($FI109="Y",0,INDEX(Capacity!$S$3:$T$258,MATCH(MOD(INDEX(Capacity!$V$3:$W$258,MATCH(INDEX($J109:$FE109,1,$FJ109),Capacity!$V$3:$V$258,0),2)+JJ$9,255),Capacity!$S$3:$S$258,0),2)))</f>
        <v/>
      </c>
      <c r="JK110" t="str">
        <f>IF(JK109="","",IF($FI109="Y",0,INDEX(Capacity!$S$3:$T$258,MATCH(MOD(INDEX(Capacity!$V$3:$W$258,MATCH(INDEX($J109:$FE109,1,$FJ109),Capacity!$V$3:$V$258,0),2)+JK$9,255),Capacity!$S$3:$S$258,0),2)))</f>
        <v/>
      </c>
      <c r="JL110" t="str">
        <f>IF(JL109="","",IF($FI109="Y",0,INDEX(Capacity!$S$3:$T$258,MATCH(MOD(INDEX(Capacity!$V$3:$W$258,MATCH(INDEX($J109:$FE109,1,$FJ109),Capacity!$V$3:$V$258,0),2)+JL$9,255),Capacity!$S$3:$S$258,0),2)))</f>
        <v/>
      </c>
      <c r="JM110" t="str">
        <f>IF(JM109="","",IF($FI109="Y",0,INDEX(Capacity!$S$3:$T$258,MATCH(MOD(INDEX(Capacity!$V$3:$W$258,MATCH(INDEX($J109:$FE109,1,$FJ109),Capacity!$V$3:$V$258,0),2)+JM$9,255),Capacity!$S$3:$S$258,0),2)))</f>
        <v/>
      </c>
      <c r="JN110" t="str">
        <f>IF(JN109="","",IF($FI109="Y",0,INDEX(Capacity!$S$3:$T$258,MATCH(MOD(INDEX(Capacity!$V$3:$W$258,MATCH(INDEX($J109:$FE109,1,$FJ109),Capacity!$V$3:$V$258,0),2)+JN$9,255),Capacity!$S$3:$S$258,0),2)))</f>
        <v/>
      </c>
      <c r="JO110" t="str">
        <f>IF(JO109="","",IF($FI109="Y",0,INDEX(Capacity!$S$3:$T$258,MATCH(MOD(INDEX(Capacity!$V$3:$W$258,MATCH(INDEX($J109:$FE109,1,$FJ109),Capacity!$V$3:$V$258,0),2)+JO$9,255),Capacity!$S$3:$S$258,0),2)))</f>
        <v/>
      </c>
      <c r="JP110" t="str">
        <f>IF(JP109="","",IF($FI109="Y",0,INDEX(Capacity!$S$3:$T$258,MATCH(MOD(INDEX(Capacity!$V$3:$W$258,MATCH(INDEX($J109:$FE109,1,$FJ109),Capacity!$V$3:$V$258,0),2)+JP$9,255),Capacity!$S$3:$S$258,0),2)))</f>
        <v/>
      </c>
      <c r="JQ110" t="str">
        <f>IF(JQ109="","",IF($FI109="Y",0,INDEX(Capacity!$S$3:$T$258,MATCH(MOD(INDEX(Capacity!$V$3:$W$258,MATCH(INDEX($J109:$FE109,1,$FJ109),Capacity!$V$3:$V$258,0),2)+JQ$9,255),Capacity!$S$3:$S$258,0),2)))</f>
        <v/>
      </c>
      <c r="JR110" t="str">
        <f>IF(JR109="","",IF($FI109="Y",0,INDEX(Capacity!$S$3:$T$258,MATCH(MOD(INDEX(Capacity!$V$3:$W$258,MATCH(INDEX($J109:$FE109,1,$FJ109),Capacity!$V$3:$V$258,0),2)+JR$9,255),Capacity!$S$3:$S$258,0),2)))</f>
        <v/>
      </c>
      <c r="JS110" t="str">
        <f>IF(JS109="","",IF($FI109="Y",0,INDEX(Capacity!$S$3:$T$258,MATCH(MOD(INDEX(Capacity!$V$3:$W$258,MATCH(INDEX($J109:$FE109,1,$FJ109),Capacity!$V$3:$V$258,0),2)+JS$9,255),Capacity!$S$3:$S$258,0),2)))</f>
        <v/>
      </c>
      <c r="JT110" t="str">
        <f>IF(JT109="","",IF($FI109="Y",0,INDEX(Capacity!$S$3:$T$258,MATCH(MOD(INDEX(Capacity!$V$3:$W$258,MATCH(INDEX($J109:$FE109,1,$FJ109),Capacity!$V$3:$V$258,0),2)+JT$9,255),Capacity!$S$3:$S$258,0),2)))</f>
        <v/>
      </c>
      <c r="JU110" t="str">
        <f>IF(JU109="","",IF($FI109="Y",0,INDEX(Capacity!$S$3:$T$258,MATCH(MOD(INDEX(Capacity!$V$3:$W$258,MATCH(INDEX($J109:$FE109,1,$FJ109),Capacity!$V$3:$V$258,0),2)+JU$9,255),Capacity!$S$3:$S$258,0),2)))</f>
        <v/>
      </c>
      <c r="JV110" t="str">
        <f>IF(JV109="","",IF($FI109="Y",0,INDEX(Capacity!$S$3:$T$258,MATCH(MOD(INDEX(Capacity!$V$3:$W$258,MATCH(INDEX($J109:$FE109,1,$FJ109),Capacity!$V$3:$V$258,0),2)+JV$9,255),Capacity!$S$3:$S$258,0),2)))</f>
        <v/>
      </c>
      <c r="JW110" t="str">
        <f>IF(JW109="","",IF($FI109="Y",0,INDEX(Capacity!$S$3:$T$258,MATCH(MOD(INDEX(Capacity!$V$3:$W$258,MATCH(INDEX($J109:$FE109,1,$FJ109),Capacity!$V$3:$V$258,0),2)+JW$9,255),Capacity!$S$3:$S$258,0),2)))</f>
        <v/>
      </c>
      <c r="JX110" t="str">
        <f>IF(JX109="","",IF($FI109="Y",0,INDEX(Capacity!$S$3:$T$258,MATCH(MOD(INDEX(Capacity!$V$3:$W$258,MATCH(INDEX($J109:$FE109,1,$FJ109),Capacity!$V$3:$V$258,0),2)+JX$9,255),Capacity!$S$3:$S$258,0),2)))</f>
        <v/>
      </c>
      <c r="JY110" t="str">
        <f>IF(JY109="","",IF($FI109="Y",0,INDEX(Capacity!$S$3:$T$258,MATCH(MOD(INDEX(Capacity!$V$3:$W$258,MATCH(INDEX($J109:$FE109,1,$FJ109),Capacity!$V$3:$V$258,0),2)+JY$9,255),Capacity!$S$3:$S$258,0),2)))</f>
        <v/>
      </c>
      <c r="JZ110" t="str">
        <f>IF(JZ109="","",IF($FI109="Y",0,INDEX(Capacity!$S$3:$T$258,MATCH(MOD(INDEX(Capacity!$V$3:$W$258,MATCH(INDEX($J109:$FE109,1,$FJ109),Capacity!$V$3:$V$258,0),2)+JZ$9,255),Capacity!$S$3:$S$258,0),2)))</f>
        <v/>
      </c>
      <c r="KA110" t="str">
        <f>IF(KA109="","",IF($FI109="Y",0,INDEX(Capacity!$S$3:$T$258,MATCH(MOD(INDEX(Capacity!$V$3:$W$258,MATCH(INDEX($J109:$FE109,1,$FJ109),Capacity!$V$3:$V$258,0),2)+KA$9,255),Capacity!$S$3:$S$258,0),2)))</f>
        <v/>
      </c>
      <c r="KB110" t="str">
        <f>IF(KB109="","",IF($FI109="Y",0,INDEX(Capacity!$S$3:$T$258,MATCH(MOD(INDEX(Capacity!$V$3:$W$258,MATCH(INDEX($J109:$FE109,1,$FJ109),Capacity!$V$3:$V$258,0),2)+KB$9,255),Capacity!$S$3:$S$258,0),2)))</f>
        <v/>
      </c>
      <c r="KC110" t="str">
        <f>IF(KC109="","",IF($FI109="Y",0,INDEX(Capacity!$S$3:$T$258,MATCH(MOD(INDEX(Capacity!$V$3:$W$258,MATCH(INDEX($J109:$FE109,1,$FJ109),Capacity!$V$3:$V$258,0),2)+KC$9,255),Capacity!$S$3:$S$258,0),2)))</f>
        <v/>
      </c>
      <c r="KD110" t="str">
        <f>IF(KD109="","",IF($FI109="Y",0,INDEX(Capacity!$S$3:$T$258,MATCH(MOD(INDEX(Capacity!$V$3:$W$258,MATCH(INDEX($J109:$FE109,1,$FJ109),Capacity!$V$3:$V$258,0),2)+KD$9,255),Capacity!$S$3:$S$258,0),2)))</f>
        <v/>
      </c>
      <c r="KE110" t="str">
        <f>IF(KE109="","",IF($FI109="Y",0,INDEX(Capacity!$S$3:$T$258,MATCH(MOD(INDEX(Capacity!$V$3:$W$258,MATCH(INDEX($J109:$FE109,1,$FJ109),Capacity!$V$3:$V$258,0),2)+KE$9,255),Capacity!$S$3:$S$258,0),2)))</f>
        <v/>
      </c>
      <c r="KF110" t="str">
        <f>IF(KF109="","",IF($FI109="Y",0,INDEX(Capacity!$S$3:$T$258,MATCH(MOD(INDEX(Capacity!$V$3:$W$258,MATCH(INDEX($J109:$FE109,1,$FJ109),Capacity!$V$3:$V$258,0),2)+KF$9,255),Capacity!$S$3:$S$258,0),2)))</f>
        <v/>
      </c>
      <c r="KG110" t="str">
        <f>IF(KG109="","",IF($FI109="Y",0,INDEX(Capacity!$S$3:$T$258,MATCH(MOD(INDEX(Capacity!$V$3:$W$258,MATCH(INDEX($J109:$FE109,1,$FJ109),Capacity!$V$3:$V$258,0),2)+KG$9,255),Capacity!$S$3:$S$258,0),2)))</f>
        <v/>
      </c>
      <c r="KH110" t="str">
        <f>IF(KH109="","",IF($FI109="Y",0,INDEX(Capacity!$S$3:$T$258,MATCH(MOD(INDEX(Capacity!$V$3:$W$258,MATCH(INDEX($J109:$FE109,1,$FJ109),Capacity!$V$3:$V$258,0),2)+KH$9,255),Capacity!$S$3:$S$258,0),2)))</f>
        <v/>
      </c>
      <c r="KI110" t="str">
        <f>IF(KI109="","",IF($FI109="Y",0,INDEX(Capacity!$S$3:$T$258,MATCH(MOD(INDEX(Capacity!$V$3:$W$258,MATCH(INDEX($J109:$FE109,1,$FJ109),Capacity!$V$3:$V$258,0),2)+KI$9,255),Capacity!$S$3:$S$258,0),2)))</f>
        <v/>
      </c>
      <c r="KJ110" t="str">
        <f>IF(KJ109="","",IF($FI109="Y",0,INDEX(Capacity!$S$3:$T$258,MATCH(MOD(INDEX(Capacity!$V$3:$W$258,MATCH(INDEX($J109:$FE109,1,$FJ109),Capacity!$V$3:$V$258,0),2)+KJ$9,255),Capacity!$S$3:$S$258,0),2)))</f>
        <v/>
      </c>
      <c r="KK110" t="str">
        <f>IF(KK109="","",IF($FI109="Y",0,INDEX(Capacity!$S$3:$T$258,MATCH(MOD(INDEX(Capacity!$V$3:$W$258,MATCH(INDEX($J109:$FE109,1,$FJ109),Capacity!$V$3:$V$258,0),2)+KK$9,255),Capacity!$S$3:$S$258,0),2)))</f>
        <v/>
      </c>
      <c r="KL110" t="str">
        <f>IF(KL109="","",IF($FI109="Y",0,INDEX(Capacity!$S$3:$T$258,MATCH(MOD(INDEX(Capacity!$V$3:$W$258,MATCH(INDEX($J109:$FE109,1,$FJ109),Capacity!$V$3:$V$258,0),2)+KL$9,255),Capacity!$S$3:$S$258,0),2)))</f>
        <v/>
      </c>
      <c r="KM110" t="str">
        <f>IF(KM109="","",IF($FI109="Y",0,INDEX(Capacity!$S$3:$T$258,MATCH(MOD(INDEX(Capacity!$V$3:$W$258,MATCH(INDEX($J109:$FE109,1,$FJ109),Capacity!$V$3:$V$258,0),2)+KM$9,255),Capacity!$S$3:$S$258,0),2)))</f>
        <v/>
      </c>
      <c r="KN110" t="str">
        <f>IF(KN109="","",IF($FI109="Y",0,INDEX(Capacity!$S$3:$T$258,MATCH(MOD(INDEX(Capacity!$V$3:$W$258,MATCH(INDEX($J109:$FE109,1,$FJ109),Capacity!$V$3:$V$258,0),2)+KN$9,255),Capacity!$S$3:$S$258,0),2)))</f>
        <v/>
      </c>
      <c r="KO110" t="str">
        <f>IF(KO109="","",IF($FI109="Y",0,INDEX(Capacity!$S$3:$T$258,MATCH(MOD(INDEX(Capacity!$V$3:$W$258,MATCH(INDEX($J109:$FE109,1,$FJ109),Capacity!$V$3:$V$258,0),2)+KO$9,255),Capacity!$S$3:$S$258,0),2)))</f>
        <v/>
      </c>
      <c r="KP110" t="str">
        <f>IF(KP109="","",IF($FI109="Y",0,INDEX(Capacity!$S$3:$T$258,MATCH(MOD(INDEX(Capacity!$V$3:$W$258,MATCH(INDEX($J109:$FE109,1,$FJ109),Capacity!$V$3:$V$258,0),2)+KP$9,255),Capacity!$S$3:$S$258,0),2)))</f>
        <v/>
      </c>
      <c r="KQ110" t="str">
        <f>IF(KQ109="","",IF($FI109="Y",0,INDEX(Capacity!$S$3:$T$258,MATCH(MOD(INDEX(Capacity!$V$3:$W$258,MATCH(INDEX($J109:$FE109,1,$FJ109),Capacity!$V$3:$V$258,0),2)+KQ$9,255),Capacity!$S$3:$S$258,0),2)))</f>
        <v/>
      </c>
      <c r="KR110" t="str">
        <f>IF(KR109="","",IF($FI109="Y",0,INDEX(Capacity!$S$3:$T$258,MATCH(MOD(INDEX(Capacity!$V$3:$W$258,MATCH(INDEX($J109:$FE109,1,$FJ109),Capacity!$V$3:$V$258,0),2)+KR$9,255),Capacity!$S$3:$S$258,0),2)))</f>
        <v/>
      </c>
      <c r="KS110" t="str">
        <f>IF(KS109="","",IF($FI109="Y",0,INDEX(Capacity!$S$3:$T$258,MATCH(MOD(INDEX(Capacity!$V$3:$W$258,MATCH(INDEX($J109:$FE109,1,$FJ109),Capacity!$V$3:$V$258,0),2)+KS$9,255),Capacity!$S$3:$S$258,0),2)))</f>
        <v/>
      </c>
      <c r="KT110" t="str">
        <f>IF(KT109="","",IF($FI109="Y",0,INDEX(Capacity!$S$3:$T$258,MATCH(MOD(INDEX(Capacity!$V$3:$W$258,MATCH(INDEX($J109:$FE109,1,$FJ109),Capacity!$V$3:$V$258,0),2)+KT$9,255),Capacity!$S$3:$S$258,0),2)))</f>
        <v/>
      </c>
      <c r="KU110" t="str">
        <f>IF(KU109="","",IF($FI109="Y",0,INDEX(Capacity!$S$3:$T$258,MATCH(MOD(INDEX(Capacity!$V$3:$W$258,MATCH(INDEX($J109:$FE109,1,$FJ109),Capacity!$V$3:$V$258,0),2)+KU$9,255),Capacity!$S$3:$S$258,0),2)))</f>
        <v/>
      </c>
      <c r="KV110" t="str">
        <f>IF(KV109="","",IF($FI109="Y",0,INDEX(Capacity!$S$3:$T$258,MATCH(MOD(INDEX(Capacity!$V$3:$W$258,MATCH(INDEX($J109:$FE109,1,$FJ109),Capacity!$V$3:$V$258,0),2)+KV$9,255),Capacity!$S$3:$S$258,0),2)))</f>
        <v/>
      </c>
      <c r="KW110" t="str">
        <f>IF(KW109="","",IF($FI109="Y",0,INDEX(Capacity!$S$3:$T$258,MATCH(MOD(INDEX(Capacity!$V$3:$W$258,MATCH(INDEX($J109:$FE109,1,$FJ109),Capacity!$V$3:$V$258,0),2)+KW$9,255),Capacity!$S$3:$S$258,0),2)))</f>
        <v/>
      </c>
      <c r="KX110" t="str">
        <f>IF(KX109="","",IF($FI109="Y",0,INDEX(Capacity!$S$3:$T$258,MATCH(MOD(INDEX(Capacity!$V$3:$W$258,MATCH(INDEX($J109:$FE109,1,$FJ109),Capacity!$V$3:$V$258,0),2)+KX$9,255),Capacity!$S$3:$S$258,0),2)))</f>
        <v/>
      </c>
      <c r="KY110" t="str">
        <f>IF(KY109="","",IF($FI109="Y",0,INDEX(Capacity!$S$3:$T$258,MATCH(MOD(INDEX(Capacity!$V$3:$W$258,MATCH(INDEX($J109:$FE109,1,$FJ109),Capacity!$V$3:$V$258,0),2)+KY$9,255),Capacity!$S$3:$S$258,0),2)))</f>
        <v/>
      </c>
      <c r="KZ110" t="str">
        <f>IF(KZ109="","",IF($FI109="Y",0,INDEX(Capacity!$S$3:$T$258,MATCH(MOD(INDEX(Capacity!$V$3:$W$258,MATCH(INDEX($J109:$FE109,1,$FJ109),Capacity!$V$3:$V$258,0),2)+KZ$9,255),Capacity!$S$3:$S$258,0),2)))</f>
        <v/>
      </c>
      <c r="LA110" t="str">
        <f>IF(LA109="","",IF($FI109="Y",0,INDEX(Capacity!$S$3:$T$258,MATCH(MOD(INDEX(Capacity!$V$3:$W$258,MATCH(INDEX($J109:$FE109,1,$FJ109),Capacity!$V$3:$V$258,0),2)+LA$9,255),Capacity!$S$3:$S$258,0),2)))</f>
        <v/>
      </c>
      <c r="LB110" t="str">
        <f>IF(LB109="","",IF($FI109="Y",0,INDEX(Capacity!$S$3:$T$258,MATCH(MOD(INDEX(Capacity!$V$3:$W$258,MATCH(INDEX($J109:$FE109,1,$FJ109),Capacity!$V$3:$V$258,0),2)+LB$9,255),Capacity!$S$3:$S$258,0),2)))</f>
        <v/>
      </c>
      <c r="LC110" t="str">
        <f>IF(LC109="","",IF($FI109="Y",0,INDEX(Capacity!$S$3:$T$258,MATCH(MOD(INDEX(Capacity!$V$3:$W$258,MATCH(INDEX($J109:$FE109,1,$FJ109),Capacity!$V$3:$V$258,0),2)+LC$9,255),Capacity!$S$3:$S$258,0),2)))</f>
        <v/>
      </c>
      <c r="LD110" t="str">
        <f>IF(LD109="","",IF($FI109="Y",0,INDEX(Capacity!$S$3:$T$258,MATCH(MOD(INDEX(Capacity!$V$3:$W$258,MATCH(INDEX($J109:$FE109,1,$FJ109),Capacity!$V$3:$V$258,0),2)+LD$9,255),Capacity!$S$3:$S$258,0),2)))</f>
        <v/>
      </c>
      <c r="LE110" t="str">
        <f>IF(LE109="","",IF($FI109="Y",0,INDEX(Capacity!$S$3:$T$258,MATCH(MOD(INDEX(Capacity!$V$3:$W$258,MATCH(INDEX($J109:$FE109,1,$FJ109),Capacity!$V$3:$V$258,0),2)+LE$9,255),Capacity!$S$3:$S$258,0),2)))</f>
        <v/>
      </c>
      <c r="LF110" t="str">
        <f>IF(LF109="","",IF($FI109="Y",0,INDEX(Capacity!$S$3:$T$258,MATCH(MOD(INDEX(Capacity!$V$3:$W$258,MATCH(INDEX($J109:$FE109,1,$FJ109),Capacity!$V$3:$V$258,0),2)+LF$9,255),Capacity!$S$3:$S$258,0),2)))</f>
        <v/>
      </c>
      <c r="LG110" t="str">
        <f>IF(LG109="","",IF($FI109="Y",0,INDEX(Capacity!$S$3:$T$258,MATCH(MOD(INDEX(Capacity!$V$3:$W$258,MATCH(INDEX($J109:$FE109,1,$FJ109),Capacity!$V$3:$V$258,0),2)+LG$9,255),Capacity!$S$3:$S$258,0),2)))</f>
        <v/>
      </c>
      <c r="LH110" t="str">
        <f>IF(LH109="","",IF($FI109="Y",0,INDEX(Capacity!$S$3:$T$258,MATCH(MOD(INDEX(Capacity!$V$3:$W$258,MATCH(INDEX($J109:$FE109,1,$FJ109),Capacity!$V$3:$V$258,0),2)+LH$9,255),Capacity!$S$3:$S$258,0),2)))</f>
        <v/>
      </c>
    </row>
    <row r="111" spans="9:320" x14ac:dyDescent="0.25">
      <c r="I111" s="7">
        <f t="shared" si="79"/>
        <v>102</v>
      </c>
      <c r="J111" t="str">
        <f t="shared" si="97"/>
        <v/>
      </c>
      <c r="K111" t="str">
        <f t="shared" si="97"/>
        <v/>
      </c>
      <c r="L111" t="str">
        <f t="shared" si="97"/>
        <v/>
      </c>
      <c r="M111" t="str">
        <f t="shared" si="97"/>
        <v/>
      </c>
      <c r="N111" t="str">
        <f t="shared" si="97"/>
        <v/>
      </c>
      <c r="O111" t="str">
        <f t="shared" si="97"/>
        <v/>
      </c>
      <c r="P111" t="str">
        <f t="shared" si="97"/>
        <v/>
      </c>
      <c r="Q111" t="str">
        <f t="shared" si="97"/>
        <v/>
      </c>
      <c r="R111" t="str">
        <f t="shared" si="97"/>
        <v/>
      </c>
      <c r="S111" t="str">
        <f t="shared" si="97"/>
        <v/>
      </c>
      <c r="T111" t="str">
        <f t="shared" si="97"/>
        <v/>
      </c>
      <c r="U111" t="str">
        <f t="shared" si="97"/>
        <v/>
      </c>
      <c r="V111" t="str">
        <f t="shared" si="97"/>
        <v/>
      </c>
      <c r="W111" t="str">
        <f t="shared" si="97"/>
        <v/>
      </c>
      <c r="X111" t="str">
        <f t="shared" si="97"/>
        <v/>
      </c>
      <c r="Y111" t="str">
        <f t="shared" si="97"/>
        <v/>
      </c>
      <c r="Z111" t="str">
        <f t="shared" si="96"/>
        <v/>
      </c>
      <c r="AA111" t="str">
        <f t="shared" si="96"/>
        <v/>
      </c>
      <c r="AB111" t="str">
        <f t="shared" si="96"/>
        <v/>
      </c>
      <c r="AC111" t="str">
        <f t="shared" si="96"/>
        <v/>
      </c>
      <c r="AD111" t="str">
        <f t="shared" si="96"/>
        <v/>
      </c>
      <c r="AE111" t="str">
        <f t="shared" si="96"/>
        <v/>
      </c>
      <c r="AF111" t="str">
        <f t="shared" si="96"/>
        <v/>
      </c>
      <c r="AG111" t="str">
        <f t="shared" si="96"/>
        <v/>
      </c>
      <c r="AH111" t="str">
        <f t="shared" si="96"/>
        <v/>
      </c>
      <c r="AI111" t="str">
        <f t="shared" si="96"/>
        <v/>
      </c>
      <c r="AJ111" t="str">
        <f t="shared" si="96"/>
        <v/>
      </c>
      <c r="AK111" t="str">
        <f t="shared" si="96"/>
        <v/>
      </c>
      <c r="AL111" t="str">
        <f t="shared" si="96"/>
        <v/>
      </c>
      <c r="AM111" t="str">
        <f t="shared" si="96"/>
        <v/>
      </c>
      <c r="AN111" t="str">
        <f t="shared" si="96"/>
        <v/>
      </c>
      <c r="AO111" t="str">
        <f t="shared" si="96"/>
        <v/>
      </c>
      <c r="AP111" t="str">
        <f t="shared" si="100"/>
        <v/>
      </c>
      <c r="AQ111" t="str">
        <f t="shared" si="100"/>
        <v/>
      </c>
      <c r="AR111" t="str">
        <f t="shared" si="100"/>
        <v/>
      </c>
      <c r="AS111" t="str">
        <f t="shared" si="100"/>
        <v/>
      </c>
      <c r="AT111" t="str">
        <f t="shared" si="100"/>
        <v/>
      </c>
      <c r="AU111" t="str">
        <f t="shared" si="100"/>
        <v/>
      </c>
      <c r="AV111" t="str">
        <f t="shared" si="100"/>
        <v/>
      </c>
      <c r="AW111" t="str">
        <f t="shared" si="100"/>
        <v/>
      </c>
      <c r="AX111" t="str">
        <f t="shared" si="100"/>
        <v/>
      </c>
      <c r="AY111" t="str">
        <f t="shared" si="100"/>
        <v/>
      </c>
      <c r="AZ111" t="str">
        <f t="shared" si="100"/>
        <v/>
      </c>
      <c r="BA111" t="str">
        <f t="shared" si="100"/>
        <v/>
      </c>
      <c r="BB111" t="str">
        <f t="shared" si="100"/>
        <v/>
      </c>
      <c r="BC111" t="str">
        <f t="shared" si="100"/>
        <v/>
      </c>
      <c r="BD111" t="str">
        <f t="shared" si="100"/>
        <v/>
      </c>
      <c r="BE111" t="str">
        <f t="shared" si="99"/>
        <v/>
      </c>
      <c r="BF111" t="str">
        <f t="shared" si="99"/>
        <v/>
      </c>
      <c r="BG111" t="str">
        <f t="shared" si="99"/>
        <v/>
      </c>
      <c r="BH111" t="str">
        <f t="shared" si="99"/>
        <v/>
      </c>
      <c r="BI111" t="str">
        <f t="shared" si="99"/>
        <v/>
      </c>
      <c r="BJ111" t="str">
        <f t="shared" si="99"/>
        <v/>
      </c>
      <c r="BK111" t="str">
        <f t="shared" si="99"/>
        <v/>
      </c>
      <c r="BL111" t="str">
        <f t="shared" si="99"/>
        <v/>
      </c>
      <c r="BM111" t="str">
        <f t="shared" si="99"/>
        <v/>
      </c>
      <c r="BN111" t="str">
        <f t="shared" si="99"/>
        <v/>
      </c>
      <c r="BO111" t="str">
        <f t="shared" si="99"/>
        <v/>
      </c>
      <c r="BP111" t="str">
        <f t="shared" si="99"/>
        <v/>
      </c>
      <c r="BQ111" t="str">
        <f t="shared" si="99"/>
        <v/>
      </c>
      <c r="BR111" t="str">
        <f t="shared" si="99"/>
        <v/>
      </c>
      <c r="BS111" t="str">
        <f t="shared" si="99"/>
        <v/>
      </c>
      <c r="BT111" t="str">
        <f t="shared" si="99"/>
        <v/>
      </c>
      <c r="BU111" t="str">
        <f t="shared" si="104"/>
        <v/>
      </c>
      <c r="BV111" t="str">
        <f t="shared" si="102"/>
        <v/>
      </c>
      <c r="BW111" t="str">
        <f t="shared" si="102"/>
        <v/>
      </c>
      <c r="BX111" t="str">
        <f t="shared" si="102"/>
        <v/>
      </c>
      <c r="BY111" t="str">
        <f t="shared" si="102"/>
        <v/>
      </c>
      <c r="BZ111" t="str">
        <f t="shared" si="102"/>
        <v/>
      </c>
      <c r="CA111" t="str">
        <f t="shared" si="102"/>
        <v/>
      </c>
      <c r="CB111" t="str">
        <f t="shared" si="102"/>
        <v/>
      </c>
      <c r="CC111" t="str">
        <f t="shared" si="102"/>
        <v/>
      </c>
      <c r="CD111" t="str">
        <f t="shared" si="102"/>
        <v/>
      </c>
      <c r="CE111" t="str">
        <f t="shared" si="102"/>
        <v/>
      </c>
      <c r="CF111" t="str">
        <f t="shared" si="102"/>
        <v/>
      </c>
      <c r="CG111" t="str">
        <f t="shared" si="102"/>
        <v/>
      </c>
      <c r="CH111" t="str">
        <f t="shared" si="102"/>
        <v/>
      </c>
      <c r="CI111" t="str">
        <f t="shared" si="102"/>
        <v/>
      </c>
      <c r="CJ111" t="str">
        <f t="shared" si="102"/>
        <v/>
      </c>
      <c r="CK111" t="str">
        <f t="shared" si="102"/>
        <v/>
      </c>
      <c r="CL111" t="str">
        <f t="shared" si="106"/>
        <v/>
      </c>
      <c r="CM111" t="str">
        <f t="shared" si="106"/>
        <v/>
      </c>
      <c r="CN111" t="str">
        <f t="shared" si="106"/>
        <v/>
      </c>
      <c r="CO111" t="str">
        <f t="shared" si="106"/>
        <v/>
      </c>
      <c r="CP111" t="str">
        <f t="shared" si="106"/>
        <v/>
      </c>
      <c r="CQ111" t="str">
        <f t="shared" si="106"/>
        <v/>
      </c>
      <c r="CR111" t="str">
        <f t="shared" si="106"/>
        <v/>
      </c>
      <c r="CS111" t="str">
        <f t="shared" si="106"/>
        <v/>
      </c>
      <c r="CT111" t="str">
        <f t="shared" si="106"/>
        <v/>
      </c>
      <c r="CU111" t="str">
        <f t="shared" si="106"/>
        <v/>
      </c>
      <c r="CV111" t="str">
        <f t="shared" si="106"/>
        <v/>
      </c>
      <c r="CW111" t="str">
        <f t="shared" si="106"/>
        <v/>
      </c>
      <c r="CX111" t="str">
        <f t="shared" si="106"/>
        <v/>
      </c>
      <c r="CY111" t="str">
        <f t="shared" si="106"/>
        <v/>
      </c>
      <c r="CZ111" t="str">
        <f t="shared" si="106"/>
        <v/>
      </c>
      <c r="DA111" t="str">
        <f t="shared" si="106"/>
        <v/>
      </c>
      <c r="DB111" t="str">
        <f t="shared" si="105"/>
        <v/>
      </c>
      <c r="DC111" t="str">
        <f t="shared" si="105"/>
        <v/>
      </c>
      <c r="DD111" t="str">
        <f t="shared" si="105"/>
        <v/>
      </c>
      <c r="DE111" t="str">
        <f t="shared" si="105"/>
        <v/>
      </c>
      <c r="DF111" t="str">
        <f t="shared" si="105"/>
        <v/>
      </c>
      <c r="DG111">
        <f t="shared" si="105"/>
        <v>0</v>
      </c>
      <c r="DH111">
        <f t="shared" si="105"/>
        <v>187</v>
      </c>
      <c r="DI111">
        <f t="shared" si="105"/>
        <v>246</v>
      </c>
      <c r="DJ111">
        <f t="shared" si="105"/>
        <v>58</v>
      </c>
      <c r="DK111">
        <f t="shared" si="105"/>
        <v>134</v>
      </c>
      <c r="DL111">
        <f t="shared" si="105"/>
        <v>248</v>
      </c>
      <c r="DM111">
        <f t="shared" si="105"/>
        <v>230</v>
      </c>
      <c r="DN111">
        <f t="shared" si="105"/>
        <v>125</v>
      </c>
      <c r="DO111">
        <f t="shared" si="105"/>
        <v>148</v>
      </c>
      <c r="DP111">
        <f t="shared" si="105"/>
        <v>183</v>
      </c>
      <c r="DQ111">
        <f t="shared" si="98"/>
        <v>173</v>
      </c>
      <c r="DR111">
        <f t="shared" si="95"/>
        <v>0</v>
      </c>
      <c r="DS111">
        <f t="shared" si="95"/>
        <v>0</v>
      </c>
      <c r="DT111">
        <f t="shared" si="95"/>
        <v>0</v>
      </c>
      <c r="DU111">
        <f t="shared" si="95"/>
        <v>0</v>
      </c>
      <c r="DV111">
        <f t="shared" si="95"/>
        <v>0</v>
      </c>
      <c r="DW111">
        <f t="shared" si="95"/>
        <v>0</v>
      </c>
      <c r="DX111">
        <f t="shared" si="95"/>
        <v>0</v>
      </c>
      <c r="DY111">
        <f t="shared" si="95"/>
        <v>0</v>
      </c>
      <c r="DZ111">
        <f t="shared" si="95"/>
        <v>0</v>
      </c>
      <c r="EA111">
        <f t="shared" si="95"/>
        <v>0</v>
      </c>
      <c r="EB111">
        <f t="shared" si="95"/>
        <v>0</v>
      </c>
      <c r="EC111">
        <f t="shared" si="95"/>
        <v>0</v>
      </c>
      <c r="ED111">
        <f t="shared" si="95"/>
        <v>0</v>
      </c>
      <c r="EE111">
        <f t="shared" si="95"/>
        <v>0</v>
      </c>
      <c r="EF111">
        <f t="shared" si="95"/>
        <v>0</v>
      </c>
      <c r="EG111">
        <f t="shared" si="95"/>
        <v>0</v>
      </c>
      <c r="EH111">
        <f t="shared" si="103"/>
        <v>0</v>
      </c>
      <c r="EI111">
        <f t="shared" si="103"/>
        <v>0</v>
      </c>
      <c r="EJ111">
        <f t="shared" si="103"/>
        <v>0</v>
      </c>
      <c r="EK111">
        <f t="shared" si="103"/>
        <v>0</v>
      </c>
      <c r="EL111">
        <f t="shared" si="103"/>
        <v>0</v>
      </c>
      <c r="EM111">
        <f t="shared" si="103"/>
        <v>0</v>
      </c>
      <c r="EN111">
        <f t="shared" si="103"/>
        <v>0</v>
      </c>
      <c r="EO111">
        <f t="shared" si="103"/>
        <v>0</v>
      </c>
      <c r="EP111">
        <f t="shared" si="103"/>
        <v>0</v>
      </c>
      <c r="EQ111">
        <f t="shared" si="103"/>
        <v>0</v>
      </c>
      <c r="ER111">
        <f t="shared" si="103"/>
        <v>0</v>
      </c>
      <c r="ES111">
        <f t="shared" si="103"/>
        <v>0</v>
      </c>
      <c r="ET111">
        <f t="shared" si="103"/>
        <v>0</v>
      </c>
      <c r="EU111">
        <f t="shared" si="103"/>
        <v>0</v>
      </c>
      <c r="EV111">
        <f t="shared" si="103"/>
        <v>0</v>
      </c>
      <c r="EW111">
        <f t="shared" si="101"/>
        <v>0</v>
      </c>
      <c r="EX111">
        <f t="shared" si="101"/>
        <v>0</v>
      </c>
      <c r="EY111">
        <f t="shared" si="101"/>
        <v>0</v>
      </c>
      <c r="EZ111">
        <f t="shared" si="101"/>
        <v>0</v>
      </c>
      <c r="FA111">
        <f t="shared" si="101"/>
        <v>0</v>
      </c>
      <c r="FB111">
        <f t="shared" si="101"/>
        <v>0</v>
      </c>
      <c r="FC111">
        <f t="shared" si="101"/>
        <v>0</v>
      </c>
      <c r="FD111">
        <f t="shared" si="101"/>
        <v>0</v>
      </c>
      <c r="FE111">
        <f t="shared" si="101"/>
        <v>0</v>
      </c>
      <c r="FG111" s="48" t="str">
        <f t="shared" si="80"/>
        <v/>
      </c>
      <c r="FI111" s="1" t="str">
        <f t="shared" si="77"/>
        <v/>
      </c>
      <c r="FJ111">
        <f t="shared" si="78"/>
        <v>103</v>
      </c>
      <c r="FK111">
        <f>FM8-FJ110+1</f>
        <v>-58</v>
      </c>
      <c r="FM111">
        <f>IF(FM110="","",IF($FI110="Y",0,INDEX(Capacity!$S$3:$T$258,MATCH(MOD(INDEX(Capacity!$V$3:$W$258,MATCH(INDEX($J110:$FE110,1,$FJ110),Capacity!$V$3:$V$258,0),2)+FM$9,255),Capacity!$S$3:$S$258,0),2)))</f>
        <v>166</v>
      </c>
      <c r="FN111">
        <f>IF(FN110="","",IF($FI110="Y",0,INDEX(Capacity!$S$3:$T$258,MATCH(MOD(INDEX(Capacity!$V$3:$W$258,MATCH(INDEX($J110:$FE110,1,$FJ110),Capacity!$V$3:$V$258,0),2)+FN$9,255),Capacity!$S$3:$S$258,0),2)))</f>
        <v>224</v>
      </c>
      <c r="FO111">
        <f>IF(FO110="","",IF($FI110="Y",0,INDEX(Capacity!$S$3:$T$258,MATCH(MOD(INDEX(Capacity!$V$3:$W$258,MATCH(INDEX($J110:$FE110,1,$FJ110),Capacity!$V$3:$V$258,0),2)+FO$9,255),Capacity!$S$3:$S$258,0),2)))</f>
        <v>90</v>
      </c>
      <c r="FP111">
        <f>IF(FP110="","",IF($FI110="Y",0,INDEX(Capacity!$S$3:$T$258,MATCH(MOD(INDEX(Capacity!$V$3:$W$258,MATCH(INDEX($J110:$FE110,1,$FJ110),Capacity!$V$3:$V$258,0),2)+FP$9,255),Capacity!$S$3:$S$258,0),2)))</f>
        <v>71</v>
      </c>
      <c r="FQ111">
        <f>IF(FQ110="","",IF($FI110="Y",0,INDEX(Capacity!$S$3:$T$258,MATCH(MOD(INDEX(Capacity!$V$3:$W$258,MATCH(INDEX($J110:$FE110,1,$FJ110),Capacity!$V$3:$V$258,0),2)+FQ$9,255),Capacity!$S$3:$S$258,0),2)))</f>
        <v>135</v>
      </c>
      <c r="FR111">
        <f>IF(FR110="","",IF($FI110="Y",0,INDEX(Capacity!$S$3:$T$258,MATCH(MOD(INDEX(Capacity!$V$3:$W$258,MATCH(INDEX($J110:$FE110,1,$FJ110),Capacity!$V$3:$V$258,0),2)+FR$9,255),Capacity!$S$3:$S$258,0),2)))</f>
        <v>94</v>
      </c>
      <c r="FS111">
        <f>IF(FS110="","",IF($FI110="Y",0,INDEX(Capacity!$S$3:$T$258,MATCH(MOD(INDEX(Capacity!$V$3:$W$258,MATCH(INDEX($J110:$FE110,1,$FJ110),Capacity!$V$3:$V$258,0),2)+FS$9,255),Capacity!$S$3:$S$258,0),2)))</f>
        <v>234</v>
      </c>
      <c r="FT111">
        <f>IF(FT110="","",IF($FI110="Y",0,INDEX(Capacity!$S$3:$T$258,MATCH(MOD(INDEX(Capacity!$V$3:$W$258,MATCH(INDEX($J110:$FE110,1,$FJ110),Capacity!$V$3:$V$258,0),2)+FT$9,255),Capacity!$S$3:$S$258,0),2)))</f>
        <v>76</v>
      </c>
      <c r="FU111">
        <f>IF(FU110="","",IF($FI110="Y",0,INDEX(Capacity!$S$3:$T$258,MATCH(MOD(INDEX(Capacity!$V$3:$W$258,MATCH(INDEX($J110:$FE110,1,$FJ110),Capacity!$V$3:$V$258,0),2)+FU$9,255),Capacity!$S$3:$S$258,0),2)))</f>
        <v>159</v>
      </c>
      <c r="FV111">
        <f>IF(FV110="","",IF($FI110="Y",0,INDEX(Capacity!$S$3:$T$258,MATCH(MOD(INDEX(Capacity!$V$3:$W$258,MATCH(INDEX($J110:$FE110,1,$FJ110),Capacity!$V$3:$V$258,0),2)+FV$9,255),Capacity!$S$3:$S$258,0),2)))</f>
        <v>22</v>
      </c>
      <c r="FW111">
        <f>IF(FW110="","",IF($FI110="Y",0,INDEX(Capacity!$S$3:$T$258,MATCH(MOD(INDEX(Capacity!$V$3:$W$258,MATCH(INDEX($J110:$FE110,1,$FJ110),Capacity!$V$3:$V$258,0),2)+FW$9,255),Capacity!$S$3:$S$258,0),2)))</f>
        <v>173</v>
      </c>
      <c r="FX111" t="str">
        <f>IF(FX110="","",IF($FI110="Y",0,INDEX(Capacity!$S$3:$T$258,MATCH(MOD(INDEX(Capacity!$V$3:$W$258,MATCH(INDEX($J110:$FE110,1,$FJ110),Capacity!$V$3:$V$258,0),2)+FX$9,255),Capacity!$S$3:$S$258,0),2)))</f>
        <v/>
      </c>
      <c r="FY111" t="str">
        <f>IF(FY110="","",IF($FI110="Y",0,INDEX(Capacity!$S$3:$T$258,MATCH(MOD(INDEX(Capacity!$V$3:$W$258,MATCH(INDEX($J110:$FE110,1,$FJ110),Capacity!$V$3:$V$258,0),2)+FY$9,255),Capacity!$S$3:$S$258,0),2)))</f>
        <v/>
      </c>
      <c r="FZ111" t="str">
        <f>IF(FZ110="","",IF($FI110="Y",0,INDEX(Capacity!$S$3:$T$258,MATCH(MOD(INDEX(Capacity!$V$3:$W$258,MATCH(INDEX($J110:$FE110,1,$FJ110),Capacity!$V$3:$V$258,0),2)+FZ$9,255),Capacity!$S$3:$S$258,0),2)))</f>
        <v/>
      </c>
      <c r="GA111" t="str">
        <f>IF(GA110="","",IF($FI110="Y",0,INDEX(Capacity!$S$3:$T$258,MATCH(MOD(INDEX(Capacity!$V$3:$W$258,MATCH(INDEX($J110:$FE110,1,$FJ110),Capacity!$V$3:$V$258,0),2)+GA$9,255),Capacity!$S$3:$S$258,0),2)))</f>
        <v/>
      </c>
      <c r="GB111" t="str">
        <f>IF(GB110="","",IF($FI110="Y",0,INDEX(Capacity!$S$3:$T$258,MATCH(MOD(INDEX(Capacity!$V$3:$W$258,MATCH(INDEX($J110:$FE110,1,$FJ110),Capacity!$V$3:$V$258,0),2)+GB$9,255),Capacity!$S$3:$S$258,0),2)))</f>
        <v/>
      </c>
      <c r="GC111" t="str">
        <f>IF(GC110="","",IF($FI110="Y",0,INDEX(Capacity!$S$3:$T$258,MATCH(MOD(INDEX(Capacity!$V$3:$W$258,MATCH(INDEX($J110:$FE110,1,$FJ110),Capacity!$V$3:$V$258,0),2)+GC$9,255),Capacity!$S$3:$S$258,0),2)))</f>
        <v/>
      </c>
      <c r="GD111" t="str">
        <f>IF(GD110="","",IF($FI110="Y",0,INDEX(Capacity!$S$3:$T$258,MATCH(MOD(INDEX(Capacity!$V$3:$W$258,MATCH(INDEX($J110:$FE110,1,$FJ110),Capacity!$V$3:$V$258,0),2)+GD$9,255),Capacity!$S$3:$S$258,0),2)))</f>
        <v/>
      </c>
      <c r="GE111" t="str">
        <f>IF(GE110="","",IF($FI110="Y",0,INDEX(Capacity!$S$3:$T$258,MATCH(MOD(INDEX(Capacity!$V$3:$W$258,MATCH(INDEX($J110:$FE110,1,$FJ110),Capacity!$V$3:$V$258,0),2)+GE$9,255),Capacity!$S$3:$S$258,0),2)))</f>
        <v/>
      </c>
      <c r="GF111" t="str">
        <f>IF(GF110="","",IF($FI110="Y",0,INDEX(Capacity!$S$3:$T$258,MATCH(MOD(INDEX(Capacity!$V$3:$W$258,MATCH(INDEX($J110:$FE110,1,$FJ110),Capacity!$V$3:$V$258,0),2)+GF$9,255),Capacity!$S$3:$S$258,0),2)))</f>
        <v/>
      </c>
      <c r="GG111" t="str">
        <f>IF(GG110="","",IF($FI110="Y",0,INDEX(Capacity!$S$3:$T$258,MATCH(MOD(INDEX(Capacity!$V$3:$W$258,MATCH(INDEX($J110:$FE110,1,$FJ110),Capacity!$V$3:$V$258,0),2)+GG$9,255),Capacity!$S$3:$S$258,0),2)))</f>
        <v/>
      </c>
      <c r="GH111" t="str">
        <f>IF(GH110="","",IF($FI110="Y",0,INDEX(Capacity!$S$3:$T$258,MATCH(MOD(INDEX(Capacity!$V$3:$W$258,MATCH(INDEX($J110:$FE110,1,$FJ110),Capacity!$V$3:$V$258,0),2)+GH$9,255),Capacity!$S$3:$S$258,0),2)))</f>
        <v/>
      </c>
      <c r="GI111" t="str">
        <f>IF(GI110="","",IF($FI110="Y",0,INDEX(Capacity!$S$3:$T$258,MATCH(MOD(INDEX(Capacity!$V$3:$W$258,MATCH(INDEX($J110:$FE110,1,$FJ110),Capacity!$V$3:$V$258,0),2)+GI$9,255),Capacity!$S$3:$S$258,0),2)))</f>
        <v/>
      </c>
      <c r="GJ111" t="str">
        <f>IF(GJ110="","",IF($FI110="Y",0,INDEX(Capacity!$S$3:$T$258,MATCH(MOD(INDEX(Capacity!$V$3:$W$258,MATCH(INDEX($J110:$FE110,1,$FJ110),Capacity!$V$3:$V$258,0),2)+GJ$9,255),Capacity!$S$3:$S$258,0),2)))</f>
        <v/>
      </c>
      <c r="GK111" t="str">
        <f>IF(GK110="","",IF($FI110="Y",0,INDEX(Capacity!$S$3:$T$258,MATCH(MOD(INDEX(Capacity!$V$3:$W$258,MATCH(INDEX($J110:$FE110,1,$FJ110),Capacity!$V$3:$V$258,0),2)+GK$9,255),Capacity!$S$3:$S$258,0),2)))</f>
        <v/>
      </c>
      <c r="GL111" t="str">
        <f>IF(GL110="","",IF($FI110="Y",0,INDEX(Capacity!$S$3:$T$258,MATCH(MOD(INDEX(Capacity!$V$3:$W$258,MATCH(INDEX($J110:$FE110,1,$FJ110),Capacity!$V$3:$V$258,0),2)+GL$9,255),Capacity!$S$3:$S$258,0),2)))</f>
        <v/>
      </c>
      <c r="GM111" t="str">
        <f>IF(GM110="","",IF($FI110="Y",0,INDEX(Capacity!$S$3:$T$258,MATCH(MOD(INDEX(Capacity!$V$3:$W$258,MATCH(INDEX($J110:$FE110,1,$FJ110),Capacity!$V$3:$V$258,0),2)+GM$9,255),Capacity!$S$3:$S$258,0),2)))</f>
        <v/>
      </c>
      <c r="GN111" t="str">
        <f>IF(GN110="","",IF($FI110="Y",0,INDEX(Capacity!$S$3:$T$258,MATCH(MOD(INDEX(Capacity!$V$3:$W$258,MATCH(INDEX($J110:$FE110,1,$FJ110),Capacity!$V$3:$V$258,0),2)+GN$9,255),Capacity!$S$3:$S$258,0),2)))</f>
        <v/>
      </c>
      <c r="GO111" t="str">
        <f>IF(GO110="","",IF($FI110="Y",0,INDEX(Capacity!$S$3:$T$258,MATCH(MOD(INDEX(Capacity!$V$3:$W$258,MATCH(INDEX($J110:$FE110,1,$FJ110),Capacity!$V$3:$V$258,0),2)+GO$9,255),Capacity!$S$3:$S$258,0),2)))</f>
        <v/>
      </c>
      <c r="GP111" t="str">
        <f>IF(GP110="","",IF($FI110="Y",0,INDEX(Capacity!$S$3:$T$258,MATCH(MOD(INDEX(Capacity!$V$3:$W$258,MATCH(INDEX($J110:$FE110,1,$FJ110),Capacity!$V$3:$V$258,0),2)+GP$9,255),Capacity!$S$3:$S$258,0),2)))</f>
        <v/>
      </c>
      <c r="GQ111" t="str">
        <f>IF(GQ110="","",IF($FI110="Y",0,INDEX(Capacity!$S$3:$T$258,MATCH(MOD(INDEX(Capacity!$V$3:$W$258,MATCH(INDEX($J110:$FE110,1,$FJ110),Capacity!$V$3:$V$258,0),2)+GQ$9,255),Capacity!$S$3:$S$258,0),2)))</f>
        <v/>
      </c>
      <c r="GR111" t="str">
        <f>IF(GR110="","",IF($FI110="Y",0,INDEX(Capacity!$S$3:$T$258,MATCH(MOD(INDEX(Capacity!$V$3:$W$258,MATCH(INDEX($J110:$FE110,1,$FJ110),Capacity!$V$3:$V$258,0),2)+GR$9,255),Capacity!$S$3:$S$258,0),2)))</f>
        <v/>
      </c>
      <c r="GS111" t="str">
        <f>IF(GS110="","",IF($FI110="Y",0,INDEX(Capacity!$S$3:$T$258,MATCH(MOD(INDEX(Capacity!$V$3:$W$258,MATCH(INDEX($J110:$FE110,1,$FJ110),Capacity!$V$3:$V$258,0),2)+GS$9,255),Capacity!$S$3:$S$258,0),2)))</f>
        <v/>
      </c>
      <c r="GT111" t="str">
        <f>IF(GT110="","",IF($FI110="Y",0,INDEX(Capacity!$S$3:$T$258,MATCH(MOD(INDEX(Capacity!$V$3:$W$258,MATCH(INDEX($J110:$FE110,1,$FJ110),Capacity!$V$3:$V$258,0),2)+GT$9,255),Capacity!$S$3:$S$258,0),2)))</f>
        <v/>
      </c>
      <c r="GU111" t="str">
        <f>IF(GU110="","",IF($FI110="Y",0,INDEX(Capacity!$S$3:$T$258,MATCH(MOD(INDEX(Capacity!$V$3:$W$258,MATCH(INDEX($J110:$FE110,1,$FJ110),Capacity!$V$3:$V$258,0),2)+GU$9,255),Capacity!$S$3:$S$258,0),2)))</f>
        <v/>
      </c>
      <c r="GV111" t="str">
        <f>IF(GV110="","",IF($FI110="Y",0,INDEX(Capacity!$S$3:$T$258,MATCH(MOD(INDEX(Capacity!$V$3:$W$258,MATCH(INDEX($J110:$FE110,1,$FJ110),Capacity!$V$3:$V$258,0),2)+GV$9,255),Capacity!$S$3:$S$258,0),2)))</f>
        <v/>
      </c>
      <c r="GW111" t="str">
        <f>IF(GW110="","",IF($FI110="Y",0,INDEX(Capacity!$S$3:$T$258,MATCH(MOD(INDEX(Capacity!$V$3:$W$258,MATCH(INDEX($J110:$FE110,1,$FJ110),Capacity!$V$3:$V$258,0),2)+GW$9,255),Capacity!$S$3:$S$258,0),2)))</f>
        <v/>
      </c>
      <c r="GX111" t="str">
        <f>IF(GX110="","",IF($FI110="Y",0,INDEX(Capacity!$S$3:$T$258,MATCH(MOD(INDEX(Capacity!$V$3:$W$258,MATCH(INDEX($J110:$FE110,1,$FJ110),Capacity!$V$3:$V$258,0),2)+GX$9,255),Capacity!$S$3:$S$258,0),2)))</f>
        <v/>
      </c>
      <c r="GY111" t="str">
        <f>IF(GY110="","",IF($FI110="Y",0,INDEX(Capacity!$S$3:$T$258,MATCH(MOD(INDEX(Capacity!$V$3:$W$258,MATCH(INDEX($J110:$FE110,1,$FJ110),Capacity!$V$3:$V$258,0),2)+GY$9,255),Capacity!$S$3:$S$258,0),2)))</f>
        <v/>
      </c>
      <c r="GZ111" t="str">
        <f>IF(GZ110="","",IF($FI110="Y",0,INDEX(Capacity!$S$3:$T$258,MATCH(MOD(INDEX(Capacity!$V$3:$W$258,MATCH(INDEX($J110:$FE110,1,$FJ110),Capacity!$V$3:$V$258,0),2)+GZ$9,255),Capacity!$S$3:$S$258,0),2)))</f>
        <v/>
      </c>
      <c r="HA111" t="str">
        <f>IF(HA110="","",IF($FI110="Y",0,INDEX(Capacity!$S$3:$T$258,MATCH(MOD(INDEX(Capacity!$V$3:$W$258,MATCH(INDEX($J110:$FE110,1,$FJ110),Capacity!$V$3:$V$258,0),2)+HA$9,255),Capacity!$S$3:$S$258,0),2)))</f>
        <v/>
      </c>
      <c r="HB111" t="str">
        <f>IF(HB110="","",IF($FI110="Y",0,INDEX(Capacity!$S$3:$T$258,MATCH(MOD(INDEX(Capacity!$V$3:$W$258,MATCH(INDEX($J110:$FE110,1,$FJ110),Capacity!$V$3:$V$258,0),2)+HB$9,255),Capacity!$S$3:$S$258,0),2)))</f>
        <v/>
      </c>
      <c r="HC111" t="str">
        <f>IF(HC110="","",IF($FI110="Y",0,INDEX(Capacity!$S$3:$T$258,MATCH(MOD(INDEX(Capacity!$V$3:$W$258,MATCH(INDEX($J110:$FE110,1,$FJ110),Capacity!$V$3:$V$258,0),2)+HC$9,255),Capacity!$S$3:$S$258,0),2)))</f>
        <v/>
      </c>
      <c r="HD111" t="str">
        <f>IF(HD110="","",IF($FI110="Y",0,INDEX(Capacity!$S$3:$T$258,MATCH(MOD(INDEX(Capacity!$V$3:$W$258,MATCH(INDEX($J110:$FE110,1,$FJ110),Capacity!$V$3:$V$258,0),2)+HD$9,255),Capacity!$S$3:$S$258,0),2)))</f>
        <v/>
      </c>
      <c r="HE111" t="str">
        <f>IF(HE110="","",IF($FI110="Y",0,INDEX(Capacity!$S$3:$T$258,MATCH(MOD(INDEX(Capacity!$V$3:$W$258,MATCH(INDEX($J110:$FE110,1,$FJ110),Capacity!$V$3:$V$258,0),2)+HE$9,255),Capacity!$S$3:$S$258,0),2)))</f>
        <v/>
      </c>
      <c r="HF111" t="str">
        <f>IF(HF110="","",IF($FI110="Y",0,INDEX(Capacity!$S$3:$T$258,MATCH(MOD(INDEX(Capacity!$V$3:$W$258,MATCH(INDEX($J110:$FE110,1,$FJ110),Capacity!$V$3:$V$258,0),2)+HF$9,255),Capacity!$S$3:$S$258,0),2)))</f>
        <v/>
      </c>
      <c r="HG111" t="str">
        <f>IF(HG110="","",IF($FI110="Y",0,INDEX(Capacity!$S$3:$T$258,MATCH(MOD(INDEX(Capacity!$V$3:$W$258,MATCH(INDEX($J110:$FE110,1,$FJ110),Capacity!$V$3:$V$258,0),2)+HG$9,255),Capacity!$S$3:$S$258,0),2)))</f>
        <v/>
      </c>
      <c r="HH111" t="str">
        <f>IF(HH110="","",IF($FI110="Y",0,INDEX(Capacity!$S$3:$T$258,MATCH(MOD(INDEX(Capacity!$V$3:$W$258,MATCH(INDEX($J110:$FE110,1,$FJ110),Capacity!$V$3:$V$258,0),2)+HH$9,255),Capacity!$S$3:$S$258,0),2)))</f>
        <v/>
      </c>
      <c r="HI111" t="str">
        <f>IF(HI110="","",IF($FI110="Y",0,INDEX(Capacity!$S$3:$T$258,MATCH(MOD(INDEX(Capacity!$V$3:$W$258,MATCH(INDEX($J110:$FE110,1,$FJ110),Capacity!$V$3:$V$258,0),2)+HI$9,255),Capacity!$S$3:$S$258,0),2)))</f>
        <v/>
      </c>
      <c r="HJ111" t="str">
        <f>IF(HJ110="","",IF($FI110="Y",0,INDEX(Capacity!$S$3:$T$258,MATCH(MOD(INDEX(Capacity!$V$3:$W$258,MATCH(INDEX($J110:$FE110,1,$FJ110),Capacity!$V$3:$V$258,0),2)+HJ$9,255),Capacity!$S$3:$S$258,0),2)))</f>
        <v/>
      </c>
      <c r="HK111" t="str">
        <f>IF(HK110="","",IF($FI110="Y",0,INDEX(Capacity!$S$3:$T$258,MATCH(MOD(INDEX(Capacity!$V$3:$W$258,MATCH(INDEX($J110:$FE110,1,$FJ110),Capacity!$V$3:$V$258,0),2)+HK$9,255),Capacity!$S$3:$S$258,0),2)))</f>
        <v/>
      </c>
      <c r="HL111" t="str">
        <f>IF(HL110="","",IF($FI110="Y",0,INDEX(Capacity!$S$3:$T$258,MATCH(MOD(INDEX(Capacity!$V$3:$W$258,MATCH(INDEX($J110:$FE110,1,$FJ110),Capacity!$V$3:$V$258,0),2)+HL$9,255),Capacity!$S$3:$S$258,0),2)))</f>
        <v/>
      </c>
      <c r="HM111" t="str">
        <f>IF(HM110="","",IF($FI110="Y",0,INDEX(Capacity!$S$3:$T$258,MATCH(MOD(INDEX(Capacity!$V$3:$W$258,MATCH(INDEX($J110:$FE110,1,$FJ110),Capacity!$V$3:$V$258,0),2)+HM$9,255),Capacity!$S$3:$S$258,0),2)))</f>
        <v/>
      </c>
      <c r="HN111" t="str">
        <f>IF(HN110="","",IF($FI110="Y",0,INDEX(Capacity!$S$3:$T$258,MATCH(MOD(INDEX(Capacity!$V$3:$W$258,MATCH(INDEX($J110:$FE110,1,$FJ110),Capacity!$V$3:$V$258,0),2)+HN$9,255),Capacity!$S$3:$S$258,0),2)))</f>
        <v/>
      </c>
      <c r="HO111" t="str">
        <f>IF(HO110="","",IF($FI110="Y",0,INDEX(Capacity!$S$3:$T$258,MATCH(MOD(INDEX(Capacity!$V$3:$W$258,MATCH(INDEX($J110:$FE110,1,$FJ110),Capacity!$V$3:$V$258,0),2)+HO$9,255),Capacity!$S$3:$S$258,0),2)))</f>
        <v/>
      </c>
      <c r="HP111" t="str">
        <f>IF(HP110="","",IF($FI110="Y",0,INDEX(Capacity!$S$3:$T$258,MATCH(MOD(INDEX(Capacity!$V$3:$W$258,MATCH(INDEX($J110:$FE110,1,$FJ110),Capacity!$V$3:$V$258,0),2)+HP$9,255),Capacity!$S$3:$S$258,0),2)))</f>
        <v/>
      </c>
      <c r="HQ111" t="str">
        <f>IF(HQ110="","",IF($FI110="Y",0,INDEX(Capacity!$S$3:$T$258,MATCH(MOD(INDEX(Capacity!$V$3:$W$258,MATCH(INDEX($J110:$FE110,1,$FJ110),Capacity!$V$3:$V$258,0),2)+HQ$9,255),Capacity!$S$3:$S$258,0),2)))</f>
        <v/>
      </c>
      <c r="HR111" t="str">
        <f>IF(HR110="","",IF($FI110="Y",0,INDEX(Capacity!$S$3:$T$258,MATCH(MOD(INDEX(Capacity!$V$3:$W$258,MATCH(INDEX($J110:$FE110,1,$FJ110),Capacity!$V$3:$V$258,0),2)+HR$9,255),Capacity!$S$3:$S$258,0),2)))</f>
        <v/>
      </c>
      <c r="HS111" t="str">
        <f>IF(HS110="","",IF($FI110="Y",0,INDEX(Capacity!$S$3:$T$258,MATCH(MOD(INDEX(Capacity!$V$3:$W$258,MATCH(INDEX($J110:$FE110,1,$FJ110),Capacity!$V$3:$V$258,0),2)+HS$9,255),Capacity!$S$3:$S$258,0),2)))</f>
        <v/>
      </c>
      <c r="HT111" t="str">
        <f>IF(HT110="","",IF($FI110="Y",0,INDEX(Capacity!$S$3:$T$258,MATCH(MOD(INDEX(Capacity!$V$3:$W$258,MATCH(INDEX($J110:$FE110,1,$FJ110),Capacity!$V$3:$V$258,0),2)+HT$9,255),Capacity!$S$3:$S$258,0),2)))</f>
        <v/>
      </c>
      <c r="HU111" t="str">
        <f>IF(HU110="","",IF($FI110="Y",0,INDEX(Capacity!$S$3:$T$258,MATCH(MOD(INDEX(Capacity!$V$3:$W$258,MATCH(INDEX($J110:$FE110,1,$FJ110),Capacity!$V$3:$V$258,0),2)+HU$9,255),Capacity!$S$3:$S$258,0),2)))</f>
        <v/>
      </c>
      <c r="HV111" t="str">
        <f>IF(HV110="","",IF($FI110="Y",0,INDEX(Capacity!$S$3:$T$258,MATCH(MOD(INDEX(Capacity!$V$3:$W$258,MATCH(INDEX($J110:$FE110,1,$FJ110),Capacity!$V$3:$V$258,0),2)+HV$9,255),Capacity!$S$3:$S$258,0),2)))</f>
        <v/>
      </c>
      <c r="HW111" t="str">
        <f>IF(HW110="","",IF($FI110="Y",0,INDEX(Capacity!$S$3:$T$258,MATCH(MOD(INDEX(Capacity!$V$3:$W$258,MATCH(INDEX($J110:$FE110,1,$FJ110),Capacity!$V$3:$V$258,0),2)+HW$9,255),Capacity!$S$3:$S$258,0),2)))</f>
        <v/>
      </c>
      <c r="HX111" t="str">
        <f>IF(HX110="","",IF($FI110="Y",0,INDEX(Capacity!$S$3:$T$258,MATCH(MOD(INDEX(Capacity!$V$3:$W$258,MATCH(INDEX($J110:$FE110,1,$FJ110),Capacity!$V$3:$V$258,0),2)+HX$9,255),Capacity!$S$3:$S$258,0),2)))</f>
        <v/>
      </c>
      <c r="HY111" t="str">
        <f>IF(HY110="","",IF($FI110="Y",0,INDEX(Capacity!$S$3:$T$258,MATCH(MOD(INDEX(Capacity!$V$3:$W$258,MATCH(INDEX($J110:$FE110,1,$FJ110),Capacity!$V$3:$V$258,0),2)+HY$9,255),Capacity!$S$3:$S$258,0),2)))</f>
        <v/>
      </c>
      <c r="HZ111" t="str">
        <f>IF(HZ110="","",IF($FI110="Y",0,INDEX(Capacity!$S$3:$T$258,MATCH(MOD(INDEX(Capacity!$V$3:$W$258,MATCH(INDEX($J110:$FE110,1,$FJ110),Capacity!$V$3:$V$258,0),2)+HZ$9,255),Capacity!$S$3:$S$258,0),2)))</f>
        <v/>
      </c>
      <c r="IA111" t="str">
        <f>IF(IA110="","",IF($FI110="Y",0,INDEX(Capacity!$S$3:$T$258,MATCH(MOD(INDEX(Capacity!$V$3:$W$258,MATCH(INDEX($J110:$FE110,1,$FJ110),Capacity!$V$3:$V$258,0),2)+IA$9,255),Capacity!$S$3:$S$258,0),2)))</f>
        <v/>
      </c>
      <c r="IB111" t="str">
        <f>IF(IB110="","",IF($FI110="Y",0,INDEX(Capacity!$S$3:$T$258,MATCH(MOD(INDEX(Capacity!$V$3:$W$258,MATCH(INDEX($J110:$FE110,1,$FJ110),Capacity!$V$3:$V$258,0),2)+IB$9,255),Capacity!$S$3:$S$258,0),2)))</f>
        <v/>
      </c>
      <c r="IC111" t="str">
        <f>IF(IC110="","",IF($FI110="Y",0,INDEX(Capacity!$S$3:$T$258,MATCH(MOD(INDEX(Capacity!$V$3:$W$258,MATCH(INDEX($J110:$FE110,1,$FJ110),Capacity!$V$3:$V$258,0),2)+IC$9,255),Capacity!$S$3:$S$258,0),2)))</f>
        <v/>
      </c>
      <c r="ID111" t="str">
        <f>IF(ID110="","",IF($FI110="Y",0,INDEX(Capacity!$S$3:$T$258,MATCH(MOD(INDEX(Capacity!$V$3:$W$258,MATCH(INDEX($J110:$FE110,1,$FJ110),Capacity!$V$3:$V$258,0),2)+ID$9,255),Capacity!$S$3:$S$258,0),2)))</f>
        <v/>
      </c>
      <c r="IE111" t="str">
        <f>IF(IE110="","",IF($FI110="Y",0,INDEX(Capacity!$S$3:$T$258,MATCH(MOD(INDEX(Capacity!$V$3:$W$258,MATCH(INDEX($J110:$FE110,1,$FJ110),Capacity!$V$3:$V$258,0),2)+IE$9,255),Capacity!$S$3:$S$258,0),2)))</f>
        <v/>
      </c>
      <c r="IF111" t="str">
        <f>IF(IF110="","",IF($FI110="Y",0,INDEX(Capacity!$S$3:$T$258,MATCH(MOD(INDEX(Capacity!$V$3:$W$258,MATCH(INDEX($J110:$FE110,1,$FJ110),Capacity!$V$3:$V$258,0),2)+IF$9,255),Capacity!$S$3:$S$258,0),2)))</f>
        <v/>
      </c>
      <c r="IG111" t="str">
        <f>IF(IG110="","",IF($FI110="Y",0,INDEX(Capacity!$S$3:$T$258,MATCH(MOD(INDEX(Capacity!$V$3:$W$258,MATCH(INDEX($J110:$FE110,1,$FJ110),Capacity!$V$3:$V$258,0),2)+IG$9,255),Capacity!$S$3:$S$258,0),2)))</f>
        <v/>
      </c>
      <c r="IH111" t="str">
        <f>IF(IH110="","",IF($FI110="Y",0,INDEX(Capacity!$S$3:$T$258,MATCH(MOD(INDEX(Capacity!$V$3:$W$258,MATCH(INDEX($J110:$FE110,1,$FJ110),Capacity!$V$3:$V$258,0),2)+IH$9,255),Capacity!$S$3:$S$258,0),2)))</f>
        <v/>
      </c>
      <c r="II111" t="str">
        <f>IF(II110="","",IF($FI110="Y",0,INDEX(Capacity!$S$3:$T$258,MATCH(MOD(INDEX(Capacity!$V$3:$W$258,MATCH(INDEX($J110:$FE110,1,$FJ110),Capacity!$V$3:$V$258,0),2)+II$9,255),Capacity!$S$3:$S$258,0),2)))</f>
        <v/>
      </c>
      <c r="IJ111" t="str">
        <f>IF(IJ110="","",IF($FI110="Y",0,INDEX(Capacity!$S$3:$T$258,MATCH(MOD(INDEX(Capacity!$V$3:$W$258,MATCH(INDEX($J110:$FE110,1,$FJ110),Capacity!$V$3:$V$258,0),2)+IJ$9,255),Capacity!$S$3:$S$258,0),2)))</f>
        <v/>
      </c>
      <c r="IK111" t="str">
        <f>IF(IK110="","",IF($FI110="Y",0,INDEX(Capacity!$S$3:$T$258,MATCH(MOD(INDEX(Capacity!$V$3:$W$258,MATCH(INDEX($J110:$FE110,1,$FJ110),Capacity!$V$3:$V$258,0),2)+IK$9,255),Capacity!$S$3:$S$258,0),2)))</f>
        <v/>
      </c>
      <c r="IL111" t="str">
        <f>IF(IL110="","",IF($FI110="Y",0,INDEX(Capacity!$S$3:$T$258,MATCH(MOD(INDEX(Capacity!$V$3:$W$258,MATCH(INDEX($J110:$FE110,1,$FJ110),Capacity!$V$3:$V$258,0),2)+IL$9,255),Capacity!$S$3:$S$258,0),2)))</f>
        <v/>
      </c>
      <c r="IM111" t="str">
        <f>IF(IM110="","",IF($FI110="Y",0,INDEX(Capacity!$S$3:$T$258,MATCH(MOD(INDEX(Capacity!$V$3:$W$258,MATCH(INDEX($J110:$FE110,1,$FJ110),Capacity!$V$3:$V$258,0),2)+IM$9,255),Capacity!$S$3:$S$258,0),2)))</f>
        <v/>
      </c>
      <c r="IN111" t="str">
        <f>IF(IN110="","",IF($FI110="Y",0,INDEX(Capacity!$S$3:$T$258,MATCH(MOD(INDEX(Capacity!$V$3:$W$258,MATCH(INDEX($J110:$FE110,1,$FJ110),Capacity!$V$3:$V$258,0),2)+IN$9,255),Capacity!$S$3:$S$258,0),2)))</f>
        <v/>
      </c>
      <c r="IO111" t="str">
        <f>IF(IO110="","",IF($FI110="Y",0,INDEX(Capacity!$S$3:$T$258,MATCH(MOD(INDEX(Capacity!$V$3:$W$258,MATCH(INDEX($J110:$FE110,1,$FJ110),Capacity!$V$3:$V$258,0),2)+IO$9,255),Capacity!$S$3:$S$258,0),2)))</f>
        <v/>
      </c>
      <c r="IP111" t="str">
        <f>IF(IP110="","",IF($FI110="Y",0,INDEX(Capacity!$S$3:$T$258,MATCH(MOD(INDEX(Capacity!$V$3:$W$258,MATCH(INDEX($J110:$FE110,1,$FJ110),Capacity!$V$3:$V$258,0),2)+IP$9,255),Capacity!$S$3:$S$258,0),2)))</f>
        <v/>
      </c>
      <c r="IQ111" t="str">
        <f>IF(IQ110="","",IF($FI110="Y",0,INDEX(Capacity!$S$3:$T$258,MATCH(MOD(INDEX(Capacity!$V$3:$W$258,MATCH(INDEX($J110:$FE110,1,$FJ110),Capacity!$V$3:$V$258,0),2)+IQ$9,255),Capacity!$S$3:$S$258,0),2)))</f>
        <v/>
      </c>
      <c r="IR111" t="str">
        <f>IF(IR110="","",IF($FI110="Y",0,INDEX(Capacity!$S$3:$T$258,MATCH(MOD(INDEX(Capacity!$V$3:$W$258,MATCH(INDEX($J110:$FE110,1,$FJ110),Capacity!$V$3:$V$258,0),2)+IR$9,255),Capacity!$S$3:$S$258,0),2)))</f>
        <v/>
      </c>
      <c r="IS111" t="str">
        <f>IF(IS110="","",IF($FI110="Y",0,INDEX(Capacity!$S$3:$T$258,MATCH(MOD(INDEX(Capacity!$V$3:$W$258,MATCH(INDEX($J110:$FE110,1,$FJ110),Capacity!$V$3:$V$258,0),2)+IS$9,255),Capacity!$S$3:$S$258,0),2)))</f>
        <v/>
      </c>
      <c r="IT111" t="str">
        <f>IF(IT110="","",IF($FI110="Y",0,INDEX(Capacity!$S$3:$T$258,MATCH(MOD(INDEX(Capacity!$V$3:$W$258,MATCH(INDEX($J110:$FE110,1,$FJ110),Capacity!$V$3:$V$258,0),2)+IT$9,255),Capacity!$S$3:$S$258,0),2)))</f>
        <v/>
      </c>
      <c r="IU111" t="str">
        <f>IF(IU110="","",IF($FI110="Y",0,INDEX(Capacity!$S$3:$T$258,MATCH(MOD(INDEX(Capacity!$V$3:$W$258,MATCH(INDEX($J110:$FE110,1,$FJ110),Capacity!$V$3:$V$258,0),2)+IU$9,255),Capacity!$S$3:$S$258,0),2)))</f>
        <v/>
      </c>
      <c r="IV111" t="str">
        <f>IF(IV110="","",IF($FI110="Y",0,INDEX(Capacity!$S$3:$T$258,MATCH(MOD(INDEX(Capacity!$V$3:$W$258,MATCH(INDEX($J110:$FE110,1,$FJ110),Capacity!$V$3:$V$258,0),2)+IV$9,255),Capacity!$S$3:$S$258,0),2)))</f>
        <v/>
      </c>
      <c r="IW111" t="str">
        <f>IF(IW110="","",IF($FI110="Y",0,INDEX(Capacity!$S$3:$T$258,MATCH(MOD(INDEX(Capacity!$V$3:$W$258,MATCH(INDEX($J110:$FE110,1,$FJ110),Capacity!$V$3:$V$258,0),2)+IW$9,255),Capacity!$S$3:$S$258,0),2)))</f>
        <v/>
      </c>
      <c r="IX111" t="str">
        <f>IF(IX110="","",IF($FI110="Y",0,INDEX(Capacity!$S$3:$T$258,MATCH(MOD(INDEX(Capacity!$V$3:$W$258,MATCH(INDEX($J110:$FE110,1,$FJ110),Capacity!$V$3:$V$258,0),2)+IX$9,255),Capacity!$S$3:$S$258,0),2)))</f>
        <v/>
      </c>
      <c r="IY111" t="str">
        <f>IF(IY110="","",IF($FI110="Y",0,INDEX(Capacity!$S$3:$T$258,MATCH(MOD(INDEX(Capacity!$V$3:$W$258,MATCH(INDEX($J110:$FE110,1,$FJ110),Capacity!$V$3:$V$258,0),2)+IY$9,255),Capacity!$S$3:$S$258,0),2)))</f>
        <v/>
      </c>
      <c r="IZ111" t="str">
        <f>IF(IZ110="","",IF($FI110="Y",0,INDEX(Capacity!$S$3:$T$258,MATCH(MOD(INDEX(Capacity!$V$3:$W$258,MATCH(INDEX($J110:$FE110,1,$FJ110),Capacity!$V$3:$V$258,0),2)+IZ$9,255),Capacity!$S$3:$S$258,0),2)))</f>
        <v/>
      </c>
      <c r="JA111" t="str">
        <f>IF(JA110="","",IF($FI110="Y",0,INDEX(Capacity!$S$3:$T$258,MATCH(MOD(INDEX(Capacity!$V$3:$W$258,MATCH(INDEX($J110:$FE110,1,$FJ110),Capacity!$V$3:$V$258,0),2)+JA$9,255),Capacity!$S$3:$S$258,0),2)))</f>
        <v/>
      </c>
      <c r="JB111" t="str">
        <f>IF(JB110="","",IF($FI110="Y",0,INDEX(Capacity!$S$3:$T$258,MATCH(MOD(INDEX(Capacity!$V$3:$W$258,MATCH(INDEX($J110:$FE110,1,$FJ110),Capacity!$V$3:$V$258,0),2)+JB$9,255),Capacity!$S$3:$S$258,0),2)))</f>
        <v/>
      </c>
      <c r="JC111" t="str">
        <f>IF(JC110="","",IF($FI110="Y",0,INDEX(Capacity!$S$3:$T$258,MATCH(MOD(INDEX(Capacity!$V$3:$W$258,MATCH(INDEX($J110:$FE110,1,$FJ110),Capacity!$V$3:$V$258,0),2)+JC$9,255),Capacity!$S$3:$S$258,0),2)))</f>
        <v/>
      </c>
      <c r="JD111" t="str">
        <f>IF(JD110="","",IF($FI110="Y",0,INDEX(Capacity!$S$3:$T$258,MATCH(MOD(INDEX(Capacity!$V$3:$W$258,MATCH(INDEX($J110:$FE110,1,$FJ110),Capacity!$V$3:$V$258,0),2)+JD$9,255),Capacity!$S$3:$S$258,0),2)))</f>
        <v/>
      </c>
      <c r="JE111" t="str">
        <f>IF(JE110="","",IF($FI110="Y",0,INDEX(Capacity!$S$3:$T$258,MATCH(MOD(INDEX(Capacity!$V$3:$W$258,MATCH(INDEX($J110:$FE110,1,$FJ110),Capacity!$V$3:$V$258,0),2)+JE$9,255),Capacity!$S$3:$S$258,0),2)))</f>
        <v/>
      </c>
      <c r="JF111" t="str">
        <f>IF(JF110="","",IF($FI110="Y",0,INDEX(Capacity!$S$3:$T$258,MATCH(MOD(INDEX(Capacity!$V$3:$W$258,MATCH(INDEX($J110:$FE110,1,$FJ110),Capacity!$V$3:$V$258,0),2)+JF$9,255),Capacity!$S$3:$S$258,0),2)))</f>
        <v/>
      </c>
      <c r="JG111" t="str">
        <f>IF(JG110="","",IF($FI110="Y",0,INDEX(Capacity!$S$3:$T$258,MATCH(MOD(INDEX(Capacity!$V$3:$W$258,MATCH(INDEX($J110:$FE110,1,$FJ110),Capacity!$V$3:$V$258,0),2)+JG$9,255),Capacity!$S$3:$S$258,0),2)))</f>
        <v/>
      </c>
      <c r="JH111" t="str">
        <f>IF(JH110="","",IF($FI110="Y",0,INDEX(Capacity!$S$3:$T$258,MATCH(MOD(INDEX(Capacity!$V$3:$W$258,MATCH(INDEX($J110:$FE110,1,$FJ110),Capacity!$V$3:$V$258,0),2)+JH$9,255),Capacity!$S$3:$S$258,0),2)))</f>
        <v/>
      </c>
      <c r="JI111" t="str">
        <f>IF(JI110="","",IF($FI110="Y",0,INDEX(Capacity!$S$3:$T$258,MATCH(MOD(INDEX(Capacity!$V$3:$W$258,MATCH(INDEX($J110:$FE110,1,$FJ110),Capacity!$V$3:$V$258,0),2)+JI$9,255),Capacity!$S$3:$S$258,0),2)))</f>
        <v/>
      </c>
      <c r="JJ111" t="str">
        <f>IF(JJ110="","",IF($FI110="Y",0,INDEX(Capacity!$S$3:$T$258,MATCH(MOD(INDEX(Capacity!$V$3:$W$258,MATCH(INDEX($J110:$FE110,1,$FJ110),Capacity!$V$3:$V$258,0),2)+JJ$9,255),Capacity!$S$3:$S$258,0),2)))</f>
        <v/>
      </c>
      <c r="JK111" t="str">
        <f>IF(JK110="","",IF($FI110="Y",0,INDEX(Capacity!$S$3:$T$258,MATCH(MOD(INDEX(Capacity!$V$3:$W$258,MATCH(INDEX($J110:$FE110,1,$FJ110),Capacity!$V$3:$V$258,0),2)+JK$9,255),Capacity!$S$3:$S$258,0),2)))</f>
        <v/>
      </c>
      <c r="JL111" t="str">
        <f>IF(JL110="","",IF($FI110="Y",0,INDEX(Capacity!$S$3:$T$258,MATCH(MOD(INDEX(Capacity!$V$3:$W$258,MATCH(INDEX($J110:$FE110,1,$FJ110),Capacity!$V$3:$V$258,0),2)+JL$9,255),Capacity!$S$3:$S$258,0),2)))</f>
        <v/>
      </c>
      <c r="JM111" t="str">
        <f>IF(JM110="","",IF($FI110="Y",0,INDEX(Capacity!$S$3:$T$258,MATCH(MOD(INDEX(Capacity!$V$3:$W$258,MATCH(INDEX($J110:$FE110,1,$FJ110),Capacity!$V$3:$V$258,0),2)+JM$9,255),Capacity!$S$3:$S$258,0),2)))</f>
        <v/>
      </c>
      <c r="JN111" t="str">
        <f>IF(JN110="","",IF($FI110="Y",0,INDEX(Capacity!$S$3:$T$258,MATCH(MOD(INDEX(Capacity!$V$3:$W$258,MATCH(INDEX($J110:$FE110,1,$FJ110),Capacity!$V$3:$V$258,0),2)+JN$9,255),Capacity!$S$3:$S$258,0),2)))</f>
        <v/>
      </c>
      <c r="JO111" t="str">
        <f>IF(JO110="","",IF($FI110="Y",0,INDEX(Capacity!$S$3:$T$258,MATCH(MOD(INDEX(Capacity!$V$3:$W$258,MATCH(INDEX($J110:$FE110,1,$FJ110),Capacity!$V$3:$V$258,0),2)+JO$9,255),Capacity!$S$3:$S$258,0),2)))</f>
        <v/>
      </c>
      <c r="JP111" t="str">
        <f>IF(JP110="","",IF($FI110="Y",0,INDEX(Capacity!$S$3:$T$258,MATCH(MOD(INDEX(Capacity!$V$3:$W$258,MATCH(INDEX($J110:$FE110,1,$FJ110),Capacity!$V$3:$V$258,0),2)+JP$9,255),Capacity!$S$3:$S$258,0),2)))</f>
        <v/>
      </c>
      <c r="JQ111" t="str">
        <f>IF(JQ110="","",IF($FI110="Y",0,INDEX(Capacity!$S$3:$T$258,MATCH(MOD(INDEX(Capacity!$V$3:$W$258,MATCH(INDEX($J110:$FE110,1,$FJ110),Capacity!$V$3:$V$258,0),2)+JQ$9,255),Capacity!$S$3:$S$258,0),2)))</f>
        <v/>
      </c>
      <c r="JR111" t="str">
        <f>IF(JR110="","",IF($FI110="Y",0,INDEX(Capacity!$S$3:$T$258,MATCH(MOD(INDEX(Capacity!$V$3:$W$258,MATCH(INDEX($J110:$FE110,1,$FJ110),Capacity!$V$3:$V$258,0),2)+JR$9,255),Capacity!$S$3:$S$258,0),2)))</f>
        <v/>
      </c>
      <c r="JS111" t="str">
        <f>IF(JS110="","",IF($FI110="Y",0,INDEX(Capacity!$S$3:$T$258,MATCH(MOD(INDEX(Capacity!$V$3:$W$258,MATCH(INDEX($J110:$FE110,1,$FJ110),Capacity!$V$3:$V$258,0),2)+JS$9,255),Capacity!$S$3:$S$258,0),2)))</f>
        <v/>
      </c>
      <c r="JT111" t="str">
        <f>IF(JT110="","",IF($FI110="Y",0,INDEX(Capacity!$S$3:$T$258,MATCH(MOD(INDEX(Capacity!$V$3:$W$258,MATCH(INDEX($J110:$FE110,1,$FJ110),Capacity!$V$3:$V$258,0),2)+JT$9,255),Capacity!$S$3:$S$258,0),2)))</f>
        <v/>
      </c>
      <c r="JU111" t="str">
        <f>IF(JU110="","",IF($FI110="Y",0,INDEX(Capacity!$S$3:$T$258,MATCH(MOD(INDEX(Capacity!$V$3:$W$258,MATCH(INDEX($J110:$FE110,1,$FJ110),Capacity!$V$3:$V$258,0),2)+JU$9,255),Capacity!$S$3:$S$258,0),2)))</f>
        <v/>
      </c>
      <c r="JV111" t="str">
        <f>IF(JV110="","",IF($FI110="Y",0,INDEX(Capacity!$S$3:$T$258,MATCH(MOD(INDEX(Capacity!$V$3:$W$258,MATCH(INDEX($J110:$FE110,1,$FJ110),Capacity!$V$3:$V$258,0),2)+JV$9,255),Capacity!$S$3:$S$258,0),2)))</f>
        <v/>
      </c>
      <c r="JW111" t="str">
        <f>IF(JW110="","",IF($FI110="Y",0,INDEX(Capacity!$S$3:$T$258,MATCH(MOD(INDEX(Capacity!$V$3:$W$258,MATCH(INDEX($J110:$FE110,1,$FJ110),Capacity!$V$3:$V$258,0),2)+JW$9,255),Capacity!$S$3:$S$258,0),2)))</f>
        <v/>
      </c>
      <c r="JX111" t="str">
        <f>IF(JX110="","",IF($FI110="Y",0,INDEX(Capacity!$S$3:$T$258,MATCH(MOD(INDEX(Capacity!$V$3:$W$258,MATCH(INDEX($J110:$FE110,1,$FJ110),Capacity!$V$3:$V$258,0),2)+JX$9,255),Capacity!$S$3:$S$258,0),2)))</f>
        <v/>
      </c>
      <c r="JY111" t="str">
        <f>IF(JY110="","",IF($FI110="Y",0,INDEX(Capacity!$S$3:$T$258,MATCH(MOD(INDEX(Capacity!$V$3:$W$258,MATCH(INDEX($J110:$FE110,1,$FJ110),Capacity!$V$3:$V$258,0),2)+JY$9,255),Capacity!$S$3:$S$258,0),2)))</f>
        <v/>
      </c>
      <c r="JZ111" t="str">
        <f>IF(JZ110="","",IF($FI110="Y",0,INDEX(Capacity!$S$3:$T$258,MATCH(MOD(INDEX(Capacity!$V$3:$W$258,MATCH(INDEX($J110:$FE110,1,$FJ110),Capacity!$V$3:$V$258,0),2)+JZ$9,255),Capacity!$S$3:$S$258,0),2)))</f>
        <v/>
      </c>
      <c r="KA111" t="str">
        <f>IF(KA110="","",IF($FI110="Y",0,INDEX(Capacity!$S$3:$T$258,MATCH(MOD(INDEX(Capacity!$V$3:$W$258,MATCH(INDEX($J110:$FE110,1,$FJ110),Capacity!$V$3:$V$258,0),2)+KA$9,255),Capacity!$S$3:$S$258,0),2)))</f>
        <v/>
      </c>
      <c r="KB111" t="str">
        <f>IF(KB110="","",IF($FI110="Y",0,INDEX(Capacity!$S$3:$T$258,MATCH(MOD(INDEX(Capacity!$V$3:$W$258,MATCH(INDEX($J110:$FE110,1,$FJ110),Capacity!$V$3:$V$258,0),2)+KB$9,255),Capacity!$S$3:$S$258,0),2)))</f>
        <v/>
      </c>
      <c r="KC111" t="str">
        <f>IF(KC110="","",IF($FI110="Y",0,INDEX(Capacity!$S$3:$T$258,MATCH(MOD(INDEX(Capacity!$V$3:$W$258,MATCH(INDEX($J110:$FE110,1,$FJ110),Capacity!$V$3:$V$258,0),2)+KC$9,255),Capacity!$S$3:$S$258,0),2)))</f>
        <v/>
      </c>
      <c r="KD111" t="str">
        <f>IF(KD110="","",IF($FI110="Y",0,INDEX(Capacity!$S$3:$T$258,MATCH(MOD(INDEX(Capacity!$V$3:$W$258,MATCH(INDEX($J110:$FE110,1,$FJ110),Capacity!$V$3:$V$258,0),2)+KD$9,255),Capacity!$S$3:$S$258,0),2)))</f>
        <v/>
      </c>
      <c r="KE111" t="str">
        <f>IF(KE110="","",IF($FI110="Y",0,INDEX(Capacity!$S$3:$T$258,MATCH(MOD(INDEX(Capacity!$V$3:$W$258,MATCH(INDEX($J110:$FE110,1,$FJ110),Capacity!$V$3:$V$258,0),2)+KE$9,255),Capacity!$S$3:$S$258,0),2)))</f>
        <v/>
      </c>
      <c r="KF111" t="str">
        <f>IF(KF110="","",IF($FI110="Y",0,INDEX(Capacity!$S$3:$T$258,MATCH(MOD(INDEX(Capacity!$V$3:$W$258,MATCH(INDEX($J110:$FE110,1,$FJ110),Capacity!$V$3:$V$258,0),2)+KF$9,255),Capacity!$S$3:$S$258,0),2)))</f>
        <v/>
      </c>
      <c r="KG111" t="str">
        <f>IF(KG110="","",IF($FI110="Y",0,INDEX(Capacity!$S$3:$T$258,MATCH(MOD(INDEX(Capacity!$V$3:$W$258,MATCH(INDEX($J110:$FE110,1,$FJ110),Capacity!$V$3:$V$258,0),2)+KG$9,255),Capacity!$S$3:$S$258,0),2)))</f>
        <v/>
      </c>
      <c r="KH111" t="str">
        <f>IF(KH110="","",IF($FI110="Y",0,INDEX(Capacity!$S$3:$T$258,MATCH(MOD(INDEX(Capacity!$V$3:$W$258,MATCH(INDEX($J110:$FE110,1,$FJ110),Capacity!$V$3:$V$258,0),2)+KH$9,255),Capacity!$S$3:$S$258,0),2)))</f>
        <v/>
      </c>
      <c r="KI111" t="str">
        <f>IF(KI110="","",IF($FI110="Y",0,INDEX(Capacity!$S$3:$T$258,MATCH(MOD(INDEX(Capacity!$V$3:$W$258,MATCH(INDEX($J110:$FE110,1,$FJ110),Capacity!$V$3:$V$258,0),2)+KI$9,255),Capacity!$S$3:$S$258,0),2)))</f>
        <v/>
      </c>
      <c r="KJ111" t="str">
        <f>IF(KJ110="","",IF($FI110="Y",0,INDEX(Capacity!$S$3:$T$258,MATCH(MOD(INDEX(Capacity!$V$3:$W$258,MATCH(INDEX($J110:$FE110,1,$FJ110),Capacity!$V$3:$V$258,0),2)+KJ$9,255),Capacity!$S$3:$S$258,0),2)))</f>
        <v/>
      </c>
      <c r="KK111" t="str">
        <f>IF(KK110="","",IF($FI110="Y",0,INDEX(Capacity!$S$3:$T$258,MATCH(MOD(INDEX(Capacity!$V$3:$W$258,MATCH(INDEX($J110:$FE110,1,$FJ110),Capacity!$V$3:$V$258,0),2)+KK$9,255),Capacity!$S$3:$S$258,0),2)))</f>
        <v/>
      </c>
      <c r="KL111" t="str">
        <f>IF(KL110="","",IF($FI110="Y",0,INDEX(Capacity!$S$3:$T$258,MATCH(MOD(INDEX(Capacity!$V$3:$W$258,MATCH(INDEX($J110:$FE110,1,$FJ110),Capacity!$V$3:$V$258,0),2)+KL$9,255),Capacity!$S$3:$S$258,0),2)))</f>
        <v/>
      </c>
      <c r="KM111" t="str">
        <f>IF(KM110="","",IF($FI110="Y",0,INDEX(Capacity!$S$3:$T$258,MATCH(MOD(INDEX(Capacity!$V$3:$W$258,MATCH(INDEX($J110:$FE110,1,$FJ110),Capacity!$V$3:$V$258,0),2)+KM$9,255),Capacity!$S$3:$S$258,0),2)))</f>
        <v/>
      </c>
      <c r="KN111" t="str">
        <f>IF(KN110="","",IF($FI110="Y",0,INDEX(Capacity!$S$3:$T$258,MATCH(MOD(INDEX(Capacity!$V$3:$W$258,MATCH(INDEX($J110:$FE110,1,$FJ110),Capacity!$V$3:$V$258,0),2)+KN$9,255),Capacity!$S$3:$S$258,0),2)))</f>
        <v/>
      </c>
      <c r="KO111" t="str">
        <f>IF(KO110="","",IF($FI110="Y",0,INDEX(Capacity!$S$3:$T$258,MATCH(MOD(INDEX(Capacity!$V$3:$W$258,MATCH(INDEX($J110:$FE110,1,$FJ110),Capacity!$V$3:$V$258,0),2)+KO$9,255),Capacity!$S$3:$S$258,0),2)))</f>
        <v/>
      </c>
      <c r="KP111" t="str">
        <f>IF(KP110="","",IF($FI110="Y",0,INDEX(Capacity!$S$3:$T$258,MATCH(MOD(INDEX(Capacity!$V$3:$W$258,MATCH(INDEX($J110:$FE110,1,$FJ110),Capacity!$V$3:$V$258,0),2)+KP$9,255),Capacity!$S$3:$S$258,0),2)))</f>
        <v/>
      </c>
      <c r="KQ111" t="str">
        <f>IF(KQ110="","",IF($FI110="Y",0,INDEX(Capacity!$S$3:$T$258,MATCH(MOD(INDEX(Capacity!$V$3:$W$258,MATCH(INDEX($J110:$FE110,1,$FJ110),Capacity!$V$3:$V$258,0),2)+KQ$9,255),Capacity!$S$3:$S$258,0),2)))</f>
        <v/>
      </c>
      <c r="KR111" t="str">
        <f>IF(KR110="","",IF($FI110="Y",0,INDEX(Capacity!$S$3:$T$258,MATCH(MOD(INDEX(Capacity!$V$3:$W$258,MATCH(INDEX($J110:$FE110,1,$FJ110),Capacity!$V$3:$V$258,0),2)+KR$9,255),Capacity!$S$3:$S$258,0),2)))</f>
        <v/>
      </c>
      <c r="KS111" t="str">
        <f>IF(KS110="","",IF($FI110="Y",0,INDEX(Capacity!$S$3:$T$258,MATCH(MOD(INDEX(Capacity!$V$3:$W$258,MATCH(INDEX($J110:$FE110,1,$FJ110),Capacity!$V$3:$V$258,0),2)+KS$9,255),Capacity!$S$3:$S$258,0),2)))</f>
        <v/>
      </c>
      <c r="KT111" t="str">
        <f>IF(KT110="","",IF($FI110="Y",0,INDEX(Capacity!$S$3:$T$258,MATCH(MOD(INDEX(Capacity!$V$3:$W$258,MATCH(INDEX($J110:$FE110,1,$FJ110),Capacity!$V$3:$V$258,0),2)+KT$9,255),Capacity!$S$3:$S$258,0),2)))</f>
        <v/>
      </c>
      <c r="KU111" t="str">
        <f>IF(KU110="","",IF($FI110="Y",0,INDEX(Capacity!$S$3:$T$258,MATCH(MOD(INDEX(Capacity!$V$3:$W$258,MATCH(INDEX($J110:$FE110,1,$FJ110),Capacity!$V$3:$V$258,0),2)+KU$9,255),Capacity!$S$3:$S$258,0),2)))</f>
        <v/>
      </c>
      <c r="KV111" t="str">
        <f>IF(KV110="","",IF($FI110="Y",0,INDEX(Capacity!$S$3:$T$258,MATCH(MOD(INDEX(Capacity!$V$3:$W$258,MATCH(INDEX($J110:$FE110,1,$FJ110),Capacity!$V$3:$V$258,0),2)+KV$9,255),Capacity!$S$3:$S$258,0),2)))</f>
        <v/>
      </c>
      <c r="KW111" t="str">
        <f>IF(KW110="","",IF($FI110="Y",0,INDEX(Capacity!$S$3:$T$258,MATCH(MOD(INDEX(Capacity!$V$3:$W$258,MATCH(INDEX($J110:$FE110,1,$FJ110),Capacity!$V$3:$V$258,0),2)+KW$9,255),Capacity!$S$3:$S$258,0),2)))</f>
        <v/>
      </c>
      <c r="KX111" t="str">
        <f>IF(KX110="","",IF($FI110="Y",0,INDEX(Capacity!$S$3:$T$258,MATCH(MOD(INDEX(Capacity!$V$3:$W$258,MATCH(INDEX($J110:$FE110,1,$FJ110),Capacity!$V$3:$V$258,0),2)+KX$9,255),Capacity!$S$3:$S$258,0),2)))</f>
        <v/>
      </c>
      <c r="KY111" t="str">
        <f>IF(KY110="","",IF($FI110="Y",0,INDEX(Capacity!$S$3:$T$258,MATCH(MOD(INDEX(Capacity!$V$3:$W$258,MATCH(INDEX($J110:$FE110,1,$FJ110),Capacity!$V$3:$V$258,0),2)+KY$9,255),Capacity!$S$3:$S$258,0),2)))</f>
        <v/>
      </c>
      <c r="KZ111" t="str">
        <f>IF(KZ110="","",IF($FI110="Y",0,INDEX(Capacity!$S$3:$T$258,MATCH(MOD(INDEX(Capacity!$V$3:$W$258,MATCH(INDEX($J110:$FE110,1,$FJ110),Capacity!$V$3:$V$258,0),2)+KZ$9,255),Capacity!$S$3:$S$258,0),2)))</f>
        <v/>
      </c>
      <c r="LA111" t="str">
        <f>IF(LA110="","",IF($FI110="Y",0,INDEX(Capacity!$S$3:$T$258,MATCH(MOD(INDEX(Capacity!$V$3:$W$258,MATCH(INDEX($J110:$FE110,1,$FJ110),Capacity!$V$3:$V$258,0),2)+LA$9,255),Capacity!$S$3:$S$258,0),2)))</f>
        <v/>
      </c>
      <c r="LB111" t="str">
        <f>IF(LB110="","",IF($FI110="Y",0,INDEX(Capacity!$S$3:$T$258,MATCH(MOD(INDEX(Capacity!$V$3:$W$258,MATCH(INDEX($J110:$FE110,1,$FJ110),Capacity!$V$3:$V$258,0),2)+LB$9,255),Capacity!$S$3:$S$258,0),2)))</f>
        <v/>
      </c>
      <c r="LC111" t="str">
        <f>IF(LC110="","",IF($FI110="Y",0,INDEX(Capacity!$S$3:$T$258,MATCH(MOD(INDEX(Capacity!$V$3:$W$258,MATCH(INDEX($J110:$FE110,1,$FJ110),Capacity!$V$3:$V$258,0),2)+LC$9,255),Capacity!$S$3:$S$258,0),2)))</f>
        <v/>
      </c>
      <c r="LD111" t="str">
        <f>IF(LD110="","",IF($FI110="Y",0,INDEX(Capacity!$S$3:$T$258,MATCH(MOD(INDEX(Capacity!$V$3:$W$258,MATCH(INDEX($J110:$FE110,1,$FJ110),Capacity!$V$3:$V$258,0),2)+LD$9,255),Capacity!$S$3:$S$258,0),2)))</f>
        <v/>
      </c>
      <c r="LE111" t="str">
        <f>IF(LE110="","",IF($FI110="Y",0,INDEX(Capacity!$S$3:$T$258,MATCH(MOD(INDEX(Capacity!$V$3:$W$258,MATCH(INDEX($J110:$FE110,1,$FJ110),Capacity!$V$3:$V$258,0),2)+LE$9,255),Capacity!$S$3:$S$258,0),2)))</f>
        <v/>
      </c>
      <c r="LF111" t="str">
        <f>IF(LF110="","",IF($FI110="Y",0,INDEX(Capacity!$S$3:$T$258,MATCH(MOD(INDEX(Capacity!$V$3:$W$258,MATCH(INDEX($J110:$FE110,1,$FJ110),Capacity!$V$3:$V$258,0),2)+LF$9,255),Capacity!$S$3:$S$258,0),2)))</f>
        <v/>
      </c>
      <c r="LG111" t="str">
        <f>IF(LG110="","",IF($FI110="Y",0,INDEX(Capacity!$S$3:$T$258,MATCH(MOD(INDEX(Capacity!$V$3:$W$258,MATCH(INDEX($J110:$FE110,1,$FJ110),Capacity!$V$3:$V$258,0),2)+LG$9,255),Capacity!$S$3:$S$258,0),2)))</f>
        <v/>
      </c>
      <c r="LH111" t="str">
        <f>IF(LH110="","",IF($FI110="Y",0,INDEX(Capacity!$S$3:$T$258,MATCH(MOD(INDEX(Capacity!$V$3:$W$258,MATCH(INDEX($J110:$FE110,1,$FJ110),Capacity!$V$3:$V$258,0),2)+LH$9,255),Capacity!$S$3:$S$258,0),2)))</f>
        <v/>
      </c>
    </row>
    <row r="112" spans="9:320" x14ac:dyDescent="0.25">
      <c r="I112" s="7">
        <f t="shared" si="79"/>
        <v>103</v>
      </c>
      <c r="J112" t="str">
        <f t="shared" si="97"/>
        <v/>
      </c>
      <c r="K112" t="str">
        <f t="shared" si="97"/>
        <v/>
      </c>
      <c r="L112" t="str">
        <f t="shared" si="97"/>
        <v/>
      </c>
      <c r="M112" t="str">
        <f t="shared" si="97"/>
        <v/>
      </c>
      <c r="N112" t="str">
        <f t="shared" si="97"/>
        <v/>
      </c>
      <c r="O112" t="str">
        <f t="shared" si="97"/>
        <v/>
      </c>
      <c r="P112" t="str">
        <f t="shared" si="97"/>
        <v/>
      </c>
      <c r="Q112" t="str">
        <f t="shared" si="97"/>
        <v/>
      </c>
      <c r="R112" t="str">
        <f t="shared" si="97"/>
        <v/>
      </c>
      <c r="S112" t="str">
        <f t="shared" si="97"/>
        <v/>
      </c>
      <c r="T112" t="str">
        <f t="shared" si="97"/>
        <v/>
      </c>
      <c r="U112" t="str">
        <f t="shared" si="97"/>
        <v/>
      </c>
      <c r="V112" t="str">
        <f t="shared" si="97"/>
        <v/>
      </c>
      <c r="W112" t="str">
        <f t="shared" si="97"/>
        <v/>
      </c>
      <c r="X112" t="str">
        <f t="shared" si="97"/>
        <v/>
      </c>
      <c r="Y112" t="str">
        <f t="shared" si="97"/>
        <v/>
      </c>
      <c r="Z112" t="str">
        <f t="shared" si="96"/>
        <v/>
      </c>
      <c r="AA112" t="str">
        <f t="shared" si="96"/>
        <v/>
      </c>
      <c r="AB112" t="str">
        <f t="shared" si="96"/>
        <v/>
      </c>
      <c r="AC112" t="str">
        <f t="shared" si="96"/>
        <v/>
      </c>
      <c r="AD112" t="str">
        <f t="shared" si="96"/>
        <v/>
      </c>
      <c r="AE112" t="str">
        <f t="shared" si="96"/>
        <v/>
      </c>
      <c r="AF112" t="str">
        <f t="shared" si="96"/>
        <v/>
      </c>
      <c r="AG112" t="str">
        <f t="shared" si="96"/>
        <v/>
      </c>
      <c r="AH112" t="str">
        <f t="shared" si="96"/>
        <v/>
      </c>
      <c r="AI112" t="str">
        <f t="shared" si="96"/>
        <v/>
      </c>
      <c r="AJ112" t="str">
        <f t="shared" si="96"/>
        <v/>
      </c>
      <c r="AK112" t="str">
        <f t="shared" si="96"/>
        <v/>
      </c>
      <c r="AL112" t="str">
        <f t="shared" si="96"/>
        <v/>
      </c>
      <c r="AM112" t="str">
        <f t="shared" si="96"/>
        <v/>
      </c>
      <c r="AN112" t="str">
        <f t="shared" si="96"/>
        <v/>
      </c>
      <c r="AO112" t="str">
        <f t="shared" ref="AO112:BD118" si="107">IFERROR(IF(INDEX($FM$10:$LH$118,$I112,$FK112-AO$8+1)="",_xlfn.BITXOR(AO111,0),_xlfn.BITXOR(AO111,INDEX($FM$10:$LH$118,$I112,$FK112-AO$8+1))),"")</f>
        <v/>
      </c>
      <c r="AP112" t="str">
        <f t="shared" si="100"/>
        <v/>
      </c>
      <c r="AQ112" t="str">
        <f t="shared" si="100"/>
        <v/>
      </c>
      <c r="AR112" t="str">
        <f t="shared" si="100"/>
        <v/>
      </c>
      <c r="AS112" t="str">
        <f t="shared" si="100"/>
        <v/>
      </c>
      <c r="AT112" t="str">
        <f t="shared" si="100"/>
        <v/>
      </c>
      <c r="AU112" t="str">
        <f t="shared" si="100"/>
        <v/>
      </c>
      <c r="AV112" t="str">
        <f t="shared" si="100"/>
        <v/>
      </c>
      <c r="AW112" t="str">
        <f t="shared" si="100"/>
        <v/>
      </c>
      <c r="AX112" t="str">
        <f t="shared" si="100"/>
        <v/>
      </c>
      <c r="AY112" t="str">
        <f t="shared" si="100"/>
        <v/>
      </c>
      <c r="AZ112" t="str">
        <f t="shared" si="100"/>
        <v/>
      </c>
      <c r="BA112" t="str">
        <f t="shared" si="100"/>
        <v/>
      </c>
      <c r="BB112" t="str">
        <f t="shared" si="100"/>
        <v/>
      </c>
      <c r="BC112" t="str">
        <f t="shared" si="100"/>
        <v/>
      </c>
      <c r="BD112" t="str">
        <f t="shared" si="100"/>
        <v/>
      </c>
      <c r="BE112" t="str">
        <f t="shared" si="99"/>
        <v/>
      </c>
      <c r="BF112" t="str">
        <f t="shared" si="99"/>
        <v/>
      </c>
      <c r="BG112" t="str">
        <f t="shared" si="99"/>
        <v/>
      </c>
      <c r="BH112" t="str">
        <f t="shared" si="99"/>
        <v/>
      </c>
      <c r="BI112" t="str">
        <f t="shared" si="99"/>
        <v/>
      </c>
      <c r="BJ112" t="str">
        <f t="shared" si="99"/>
        <v/>
      </c>
      <c r="BK112" t="str">
        <f t="shared" si="99"/>
        <v/>
      </c>
      <c r="BL112" t="str">
        <f t="shared" si="99"/>
        <v/>
      </c>
      <c r="BM112" t="str">
        <f t="shared" si="99"/>
        <v/>
      </c>
      <c r="BN112" t="str">
        <f t="shared" si="99"/>
        <v/>
      </c>
      <c r="BO112" t="str">
        <f t="shared" si="99"/>
        <v/>
      </c>
      <c r="BP112" t="str">
        <f t="shared" si="99"/>
        <v/>
      </c>
      <c r="BQ112" t="str">
        <f t="shared" si="99"/>
        <v/>
      </c>
      <c r="BR112" t="str">
        <f t="shared" si="99"/>
        <v/>
      </c>
      <c r="BS112" t="str">
        <f t="shared" si="99"/>
        <v/>
      </c>
      <c r="BT112" t="str">
        <f t="shared" si="99"/>
        <v/>
      </c>
      <c r="BU112" t="str">
        <f t="shared" si="104"/>
        <v/>
      </c>
      <c r="BV112" t="str">
        <f t="shared" si="102"/>
        <v/>
      </c>
      <c r="BW112" t="str">
        <f t="shared" si="102"/>
        <v/>
      </c>
      <c r="BX112" t="str">
        <f t="shared" si="102"/>
        <v/>
      </c>
      <c r="BY112" t="str">
        <f t="shared" si="102"/>
        <v/>
      </c>
      <c r="BZ112" t="str">
        <f t="shared" si="102"/>
        <v/>
      </c>
      <c r="CA112" t="str">
        <f t="shared" si="102"/>
        <v/>
      </c>
      <c r="CB112" t="str">
        <f t="shared" si="102"/>
        <v/>
      </c>
      <c r="CC112" t="str">
        <f t="shared" si="102"/>
        <v/>
      </c>
      <c r="CD112" t="str">
        <f t="shared" si="102"/>
        <v/>
      </c>
      <c r="CE112" t="str">
        <f t="shared" si="102"/>
        <v/>
      </c>
      <c r="CF112" t="str">
        <f t="shared" si="102"/>
        <v/>
      </c>
      <c r="CG112" t="str">
        <f t="shared" si="102"/>
        <v/>
      </c>
      <c r="CH112" t="str">
        <f t="shared" si="102"/>
        <v/>
      </c>
      <c r="CI112" t="str">
        <f t="shared" si="102"/>
        <v/>
      </c>
      <c r="CJ112" t="str">
        <f t="shared" si="102"/>
        <v/>
      </c>
      <c r="CK112" t="str">
        <f t="shared" si="102"/>
        <v/>
      </c>
      <c r="CL112" t="str">
        <f t="shared" si="106"/>
        <v/>
      </c>
      <c r="CM112" t="str">
        <f t="shared" si="106"/>
        <v/>
      </c>
      <c r="CN112" t="str">
        <f t="shared" si="106"/>
        <v/>
      </c>
      <c r="CO112" t="str">
        <f t="shared" si="106"/>
        <v/>
      </c>
      <c r="CP112" t="str">
        <f t="shared" si="106"/>
        <v/>
      </c>
      <c r="CQ112" t="str">
        <f t="shared" si="106"/>
        <v/>
      </c>
      <c r="CR112" t="str">
        <f t="shared" si="106"/>
        <v/>
      </c>
      <c r="CS112" t="str">
        <f t="shared" si="106"/>
        <v/>
      </c>
      <c r="CT112" t="str">
        <f t="shared" si="106"/>
        <v/>
      </c>
      <c r="CU112" t="str">
        <f t="shared" si="106"/>
        <v/>
      </c>
      <c r="CV112" t="str">
        <f t="shared" si="106"/>
        <v/>
      </c>
      <c r="CW112" t="str">
        <f t="shared" si="106"/>
        <v/>
      </c>
      <c r="CX112" t="str">
        <f t="shared" si="106"/>
        <v/>
      </c>
      <c r="CY112" t="str">
        <f t="shared" si="106"/>
        <v/>
      </c>
      <c r="CZ112" t="str">
        <f t="shared" si="106"/>
        <v/>
      </c>
      <c r="DA112" t="str">
        <f t="shared" si="106"/>
        <v/>
      </c>
      <c r="DB112" t="str">
        <f t="shared" si="105"/>
        <v/>
      </c>
      <c r="DC112" t="str">
        <f t="shared" si="105"/>
        <v/>
      </c>
      <c r="DD112" t="str">
        <f t="shared" si="105"/>
        <v/>
      </c>
      <c r="DE112" t="str">
        <f t="shared" si="105"/>
        <v/>
      </c>
      <c r="DF112" t="str">
        <f t="shared" si="105"/>
        <v/>
      </c>
      <c r="DG112" t="str">
        <f t="shared" si="105"/>
        <v/>
      </c>
      <c r="DH112">
        <f t="shared" si="105"/>
        <v>0</v>
      </c>
      <c r="DI112">
        <f t="shared" si="105"/>
        <v>6</v>
      </c>
      <c r="DJ112">
        <f t="shared" si="105"/>
        <v>111</v>
      </c>
      <c r="DK112">
        <f t="shared" si="105"/>
        <v>145</v>
      </c>
      <c r="DL112">
        <f t="shared" si="105"/>
        <v>80</v>
      </c>
      <c r="DM112">
        <f t="shared" si="105"/>
        <v>222</v>
      </c>
      <c r="DN112">
        <f t="shared" si="105"/>
        <v>239</v>
      </c>
      <c r="DO112">
        <f t="shared" si="105"/>
        <v>189</v>
      </c>
      <c r="DP112">
        <f t="shared" si="105"/>
        <v>108</v>
      </c>
      <c r="DQ112">
        <f t="shared" si="98"/>
        <v>209</v>
      </c>
      <c r="DR112">
        <f t="shared" si="98"/>
        <v>133</v>
      </c>
      <c r="DS112">
        <f t="shared" si="98"/>
        <v>0</v>
      </c>
      <c r="DT112">
        <f t="shared" si="98"/>
        <v>0</v>
      </c>
      <c r="DU112">
        <f t="shared" si="98"/>
        <v>0</v>
      </c>
      <c r="DV112">
        <f t="shared" si="98"/>
        <v>0</v>
      </c>
      <c r="DW112">
        <f t="shared" si="98"/>
        <v>0</v>
      </c>
      <c r="DX112">
        <f t="shared" si="98"/>
        <v>0</v>
      </c>
      <c r="DY112">
        <f t="shared" si="98"/>
        <v>0</v>
      </c>
      <c r="DZ112">
        <f t="shared" si="98"/>
        <v>0</v>
      </c>
      <c r="EA112">
        <f t="shared" si="98"/>
        <v>0</v>
      </c>
      <c r="EB112">
        <f t="shared" si="98"/>
        <v>0</v>
      </c>
      <c r="EC112">
        <f t="shared" si="98"/>
        <v>0</v>
      </c>
      <c r="ED112">
        <f t="shared" si="98"/>
        <v>0</v>
      </c>
      <c r="EE112">
        <f t="shared" si="98"/>
        <v>0</v>
      </c>
      <c r="EF112">
        <f t="shared" si="98"/>
        <v>0</v>
      </c>
      <c r="EG112">
        <f t="shared" ref="EG112:EG118" si="108">IFERROR(IF(INDEX($FM$10:$LH$118,$I112,$FK112-EG$8+1)="",_xlfn.BITXOR(EG111,0),_xlfn.BITXOR(EG111,INDEX($FM$10:$LH$118,$I112,$FK112-EG$8+1))),"")</f>
        <v>0</v>
      </c>
      <c r="EH112">
        <f t="shared" si="103"/>
        <v>0</v>
      </c>
      <c r="EI112">
        <f t="shared" si="103"/>
        <v>0</v>
      </c>
      <c r="EJ112">
        <f t="shared" si="103"/>
        <v>0</v>
      </c>
      <c r="EK112">
        <f t="shared" si="103"/>
        <v>0</v>
      </c>
      <c r="EL112">
        <f t="shared" si="103"/>
        <v>0</v>
      </c>
      <c r="EM112">
        <f t="shared" si="103"/>
        <v>0</v>
      </c>
      <c r="EN112">
        <f t="shared" si="103"/>
        <v>0</v>
      </c>
      <c r="EO112">
        <f t="shared" si="103"/>
        <v>0</v>
      </c>
      <c r="EP112">
        <f t="shared" si="103"/>
        <v>0</v>
      </c>
      <c r="EQ112">
        <f t="shared" si="103"/>
        <v>0</v>
      </c>
      <c r="ER112">
        <f t="shared" si="103"/>
        <v>0</v>
      </c>
      <c r="ES112">
        <f t="shared" si="103"/>
        <v>0</v>
      </c>
      <c r="ET112">
        <f t="shared" si="103"/>
        <v>0</v>
      </c>
      <c r="EU112">
        <f t="shared" si="103"/>
        <v>0</v>
      </c>
      <c r="EV112">
        <f t="shared" si="103"/>
        <v>0</v>
      </c>
      <c r="EW112">
        <f t="shared" si="101"/>
        <v>0</v>
      </c>
      <c r="EX112">
        <f t="shared" si="101"/>
        <v>0</v>
      </c>
      <c r="EY112">
        <f t="shared" si="101"/>
        <v>0</v>
      </c>
      <c r="EZ112">
        <f t="shared" si="101"/>
        <v>0</v>
      </c>
      <c r="FA112">
        <f t="shared" si="101"/>
        <v>0</v>
      </c>
      <c r="FB112">
        <f t="shared" si="101"/>
        <v>0</v>
      </c>
      <c r="FC112">
        <f t="shared" si="101"/>
        <v>0</v>
      </c>
      <c r="FD112">
        <f t="shared" si="101"/>
        <v>0</v>
      </c>
      <c r="FE112">
        <f t="shared" si="101"/>
        <v>0</v>
      </c>
      <c r="FG112" s="48" t="str">
        <f t="shared" si="80"/>
        <v/>
      </c>
      <c r="FI112" s="1" t="str">
        <f t="shared" si="77"/>
        <v/>
      </c>
      <c r="FJ112">
        <f t="shared" si="78"/>
        <v>104</v>
      </c>
      <c r="FK112">
        <f>FM8-FJ111+1</f>
        <v>-59</v>
      </c>
      <c r="FM112">
        <f>IF(FM111="","",IF($FI111="Y",0,INDEX(Capacity!$S$3:$T$258,MATCH(MOD(INDEX(Capacity!$V$3:$W$258,MATCH(INDEX($J111:$FE111,1,$FJ111),Capacity!$V$3:$V$258,0),2)+FM$9,255),Capacity!$S$3:$S$258,0),2)))</f>
        <v>187</v>
      </c>
      <c r="FN112">
        <f>IF(FN111="","",IF($FI111="Y",0,INDEX(Capacity!$S$3:$T$258,MATCH(MOD(INDEX(Capacity!$V$3:$W$258,MATCH(INDEX($J111:$FE111,1,$FJ111),Capacity!$V$3:$V$258,0),2)+FN$9,255),Capacity!$S$3:$S$258,0),2)))</f>
        <v>240</v>
      </c>
      <c r="FO112">
        <f>IF(FO111="","",IF($FI111="Y",0,INDEX(Capacity!$S$3:$T$258,MATCH(MOD(INDEX(Capacity!$V$3:$W$258,MATCH(INDEX($J111:$FE111,1,$FJ111),Capacity!$V$3:$V$258,0),2)+FO$9,255),Capacity!$S$3:$S$258,0),2)))</f>
        <v>85</v>
      </c>
      <c r="FP112">
        <f>IF(FP111="","",IF($FI111="Y",0,INDEX(Capacity!$S$3:$T$258,MATCH(MOD(INDEX(Capacity!$V$3:$W$258,MATCH(INDEX($J111:$FE111,1,$FJ111),Capacity!$V$3:$V$258,0),2)+FP$9,255),Capacity!$S$3:$S$258,0),2)))</f>
        <v>23</v>
      </c>
      <c r="FQ112">
        <f>IF(FQ111="","",IF($FI111="Y",0,INDEX(Capacity!$S$3:$T$258,MATCH(MOD(INDEX(Capacity!$V$3:$W$258,MATCH(INDEX($J111:$FE111,1,$FJ111),Capacity!$V$3:$V$258,0),2)+FQ$9,255),Capacity!$S$3:$S$258,0),2)))</f>
        <v>168</v>
      </c>
      <c r="FR112">
        <f>IF(FR111="","",IF($FI111="Y",0,INDEX(Capacity!$S$3:$T$258,MATCH(MOD(INDEX(Capacity!$V$3:$W$258,MATCH(INDEX($J111:$FE111,1,$FJ111),Capacity!$V$3:$V$258,0),2)+FR$9,255),Capacity!$S$3:$S$258,0),2)))</f>
        <v>56</v>
      </c>
      <c r="FS112">
        <f>IF(FS111="","",IF($FI111="Y",0,INDEX(Capacity!$S$3:$T$258,MATCH(MOD(INDEX(Capacity!$V$3:$W$258,MATCH(INDEX($J111:$FE111,1,$FJ111),Capacity!$V$3:$V$258,0),2)+FS$9,255),Capacity!$S$3:$S$258,0),2)))</f>
        <v>146</v>
      </c>
      <c r="FT112">
        <f>IF(FT111="","",IF($FI111="Y",0,INDEX(Capacity!$S$3:$T$258,MATCH(MOD(INDEX(Capacity!$V$3:$W$258,MATCH(INDEX($J111:$FE111,1,$FJ111),Capacity!$V$3:$V$258,0),2)+FT$9,255),Capacity!$S$3:$S$258,0),2)))</f>
        <v>41</v>
      </c>
      <c r="FU112">
        <f>IF(FU111="","",IF($FI111="Y",0,INDEX(Capacity!$S$3:$T$258,MATCH(MOD(INDEX(Capacity!$V$3:$W$258,MATCH(INDEX($J111:$FE111,1,$FJ111),Capacity!$V$3:$V$258,0),2)+FU$9,255),Capacity!$S$3:$S$258,0),2)))</f>
        <v>219</v>
      </c>
      <c r="FV112">
        <f>IF(FV111="","",IF($FI111="Y",0,INDEX(Capacity!$S$3:$T$258,MATCH(MOD(INDEX(Capacity!$V$3:$W$258,MATCH(INDEX($J111:$FE111,1,$FJ111),Capacity!$V$3:$V$258,0),2)+FV$9,255),Capacity!$S$3:$S$258,0),2)))</f>
        <v>124</v>
      </c>
      <c r="FW112">
        <f>IF(FW111="","",IF($FI111="Y",0,INDEX(Capacity!$S$3:$T$258,MATCH(MOD(INDEX(Capacity!$V$3:$W$258,MATCH(INDEX($J111:$FE111,1,$FJ111),Capacity!$V$3:$V$258,0),2)+FW$9,255),Capacity!$S$3:$S$258,0),2)))</f>
        <v>133</v>
      </c>
      <c r="FX112" t="str">
        <f>IF(FX111="","",IF($FI111="Y",0,INDEX(Capacity!$S$3:$T$258,MATCH(MOD(INDEX(Capacity!$V$3:$W$258,MATCH(INDEX($J111:$FE111,1,$FJ111),Capacity!$V$3:$V$258,0),2)+FX$9,255),Capacity!$S$3:$S$258,0),2)))</f>
        <v/>
      </c>
      <c r="FY112" t="str">
        <f>IF(FY111="","",IF($FI111="Y",0,INDEX(Capacity!$S$3:$T$258,MATCH(MOD(INDEX(Capacity!$V$3:$W$258,MATCH(INDEX($J111:$FE111,1,$FJ111),Capacity!$V$3:$V$258,0),2)+FY$9,255),Capacity!$S$3:$S$258,0),2)))</f>
        <v/>
      </c>
      <c r="FZ112" t="str">
        <f>IF(FZ111="","",IF($FI111="Y",0,INDEX(Capacity!$S$3:$T$258,MATCH(MOD(INDEX(Capacity!$V$3:$W$258,MATCH(INDEX($J111:$FE111,1,$FJ111),Capacity!$V$3:$V$258,0),2)+FZ$9,255),Capacity!$S$3:$S$258,0),2)))</f>
        <v/>
      </c>
      <c r="GA112" t="str">
        <f>IF(GA111="","",IF($FI111="Y",0,INDEX(Capacity!$S$3:$T$258,MATCH(MOD(INDEX(Capacity!$V$3:$W$258,MATCH(INDEX($J111:$FE111,1,$FJ111),Capacity!$V$3:$V$258,0),2)+GA$9,255),Capacity!$S$3:$S$258,0),2)))</f>
        <v/>
      </c>
      <c r="GB112" t="str">
        <f>IF(GB111="","",IF($FI111="Y",0,INDEX(Capacity!$S$3:$T$258,MATCH(MOD(INDEX(Capacity!$V$3:$W$258,MATCH(INDEX($J111:$FE111,1,$FJ111),Capacity!$V$3:$V$258,0),2)+GB$9,255),Capacity!$S$3:$S$258,0),2)))</f>
        <v/>
      </c>
      <c r="GC112" t="str">
        <f>IF(GC111="","",IF($FI111="Y",0,INDEX(Capacity!$S$3:$T$258,MATCH(MOD(INDEX(Capacity!$V$3:$W$258,MATCH(INDEX($J111:$FE111,1,$FJ111),Capacity!$V$3:$V$258,0),2)+GC$9,255),Capacity!$S$3:$S$258,0),2)))</f>
        <v/>
      </c>
      <c r="GD112" t="str">
        <f>IF(GD111="","",IF($FI111="Y",0,INDEX(Capacity!$S$3:$T$258,MATCH(MOD(INDEX(Capacity!$V$3:$W$258,MATCH(INDEX($J111:$FE111,1,$FJ111),Capacity!$V$3:$V$258,0),2)+GD$9,255),Capacity!$S$3:$S$258,0),2)))</f>
        <v/>
      </c>
      <c r="GE112" t="str">
        <f>IF(GE111="","",IF($FI111="Y",0,INDEX(Capacity!$S$3:$T$258,MATCH(MOD(INDEX(Capacity!$V$3:$W$258,MATCH(INDEX($J111:$FE111,1,$FJ111),Capacity!$V$3:$V$258,0),2)+GE$9,255),Capacity!$S$3:$S$258,0),2)))</f>
        <v/>
      </c>
      <c r="GF112" t="str">
        <f>IF(GF111="","",IF($FI111="Y",0,INDEX(Capacity!$S$3:$T$258,MATCH(MOD(INDEX(Capacity!$V$3:$W$258,MATCH(INDEX($J111:$FE111,1,$FJ111),Capacity!$V$3:$V$258,0),2)+GF$9,255),Capacity!$S$3:$S$258,0),2)))</f>
        <v/>
      </c>
      <c r="GG112" t="str">
        <f>IF(GG111="","",IF($FI111="Y",0,INDEX(Capacity!$S$3:$T$258,MATCH(MOD(INDEX(Capacity!$V$3:$W$258,MATCH(INDEX($J111:$FE111,1,$FJ111),Capacity!$V$3:$V$258,0),2)+GG$9,255),Capacity!$S$3:$S$258,0),2)))</f>
        <v/>
      </c>
      <c r="GH112" t="str">
        <f>IF(GH111="","",IF($FI111="Y",0,INDEX(Capacity!$S$3:$T$258,MATCH(MOD(INDEX(Capacity!$V$3:$W$258,MATCH(INDEX($J111:$FE111,1,$FJ111),Capacity!$V$3:$V$258,0),2)+GH$9,255),Capacity!$S$3:$S$258,0),2)))</f>
        <v/>
      </c>
      <c r="GI112" t="str">
        <f>IF(GI111="","",IF($FI111="Y",0,INDEX(Capacity!$S$3:$T$258,MATCH(MOD(INDEX(Capacity!$V$3:$W$258,MATCH(INDEX($J111:$FE111,1,$FJ111),Capacity!$V$3:$V$258,0),2)+GI$9,255),Capacity!$S$3:$S$258,0),2)))</f>
        <v/>
      </c>
      <c r="GJ112" t="str">
        <f>IF(GJ111="","",IF($FI111="Y",0,INDEX(Capacity!$S$3:$T$258,MATCH(MOD(INDEX(Capacity!$V$3:$W$258,MATCH(INDEX($J111:$FE111,1,$FJ111),Capacity!$V$3:$V$258,0),2)+GJ$9,255),Capacity!$S$3:$S$258,0),2)))</f>
        <v/>
      </c>
      <c r="GK112" t="str">
        <f>IF(GK111="","",IF($FI111="Y",0,INDEX(Capacity!$S$3:$T$258,MATCH(MOD(INDEX(Capacity!$V$3:$W$258,MATCH(INDEX($J111:$FE111,1,$FJ111),Capacity!$V$3:$V$258,0),2)+GK$9,255),Capacity!$S$3:$S$258,0),2)))</f>
        <v/>
      </c>
      <c r="GL112" t="str">
        <f>IF(GL111="","",IF($FI111="Y",0,INDEX(Capacity!$S$3:$T$258,MATCH(MOD(INDEX(Capacity!$V$3:$W$258,MATCH(INDEX($J111:$FE111,1,$FJ111),Capacity!$V$3:$V$258,0),2)+GL$9,255),Capacity!$S$3:$S$258,0),2)))</f>
        <v/>
      </c>
      <c r="GM112" t="str">
        <f>IF(GM111="","",IF($FI111="Y",0,INDEX(Capacity!$S$3:$T$258,MATCH(MOD(INDEX(Capacity!$V$3:$W$258,MATCH(INDEX($J111:$FE111,1,$FJ111),Capacity!$V$3:$V$258,0),2)+GM$9,255),Capacity!$S$3:$S$258,0),2)))</f>
        <v/>
      </c>
      <c r="GN112" t="str">
        <f>IF(GN111="","",IF($FI111="Y",0,INDEX(Capacity!$S$3:$T$258,MATCH(MOD(INDEX(Capacity!$V$3:$W$258,MATCH(INDEX($J111:$FE111,1,$FJ111),Capacity!$V$3:$V$258,0),2)+GN$9,255),Capacity!$S$3:$S$258,0),2)))</f>
        <v/>
      </c>
      <c r="GO112" t="str">
        <f>IF(GO111="","",IF($FI111="Y",0,INDEX(Capacity!$S$3:$T$258,MATCH(MOD(INDEX(Capacity!$V$3:$W$258,MATCH(INDEX($J111:$FE111,1,$FJ111),Capacity!$V$3:$V$258,0),2)+GO$9,255),Capacity!$S$3:$S$258,0),2)))</f>
        <v/>
      </c>
      <c r="GP112" t="str">
        <f>IF(GP111="","",IF($FI111="Y",0,INDEX(Capacity!$S$3:$T$258,MATCH(MOD(INDEX(Capacity!$V$3:$W$258,MATCH(INDEX($J111:$FE111,1,$FJ111),Capacity!$V$3:$V$258,0),2)+GP$9,255),Capacity!$S$3:$S$258,0),2)))</f>
        <v/>
      </c>
      <c r="GQ112" t="str">
        <f>IF(GQ111="","",IF($FI111="Y",0,INDEX(Capacity!$S$3:$T$258,MATCH(MOD(INDEX(Capacity!$V$3:$W$258,MATCH(INDEX($J111:$FE111,1,$FJ111),Capacity!$V$3:$V$258,0),2)+GQ$9,255),Capacity!$S$3:$S$258,0),2)))</f>
        <v/>
      </c>
      <c r="GR112" t="str">
        <f>IF(GR111="","",IF($FI111="Y",0,INDEX(Capacity!$S$3:$T$258,MATCH(MOD(INDEX(Capacity!$V$3:$W$258,MATCH(INDEX($J111:$FE111,1,$FJ111),Capacity!$V$3:$V$258,0),2)+GR$9,255),Capacity!$S$3:$S$258,0),2)))</f>
        <v/>
      </c>
      <c r="GS112" t="str">
        <f>IF(GS111="","",IF($FI111="Y",0,INDEX(Capacity!$S$3:$T$258,MATCH(MOD(INDEX(Capacity!$V$3:$W$258,MATCH(INDEX($J111:$FE111,1,$FJ111),Capacity!$V$3:$V$258,0),2)+GS$9,255),Capacity!$S$3:$S$258,0),2)))</f>
        <v/>
      </c>
      <c r="GT112" t="str">
        <f>IF(GT111="","",IF($FI111="Y",0,INDEX(Capacity!$S$3:$T$258,MATCH(MOD(INDEX(Capacity!$V$3:$W$258,MATCH(INDEX($J111:$FE111,1,$FJ111),Capacity!$V$3:$V$258,0),2)+GT$9,255),Capacity!$S$3:$S$258,0),2)))</f>
        <v/>
      </c>
      <c r="GU112" t="str">
        <f>IF(GU111="","",IF($FI111="Y",0,INDEX(Capacity!$S$3:$T$258,MATCH(MOD(INDEX(Capacity!$V$3:$W$258,MATCH(INDEX($J111:$FE111,1,$FJ111),Capacity!$V$3:$V$258,0),2)+GU$9,255),Capacity!$S$3:$S$258,0),2)))</f>
        <v/>
      </c>
      <c r="GV112" t="str">
        <f>IF(GV111="","",IF($FI111="Y",0,INDEX(Capacity!$S$3:$T$258,MATCH(MOD(INDEX(Capacity!$V$3:$W$258,MATCH(INDEX($J111:$FE111,1,$FJ111),Capacity!$V$3:$V$258,0),2)+GV$9,255),Capacity!$S$3:$S$258,0),2)))</f>
        <v/>
      </c>
      <c r="GW112" t="str">
        <f>IF(GW111="","",IF($FI111="Y",0,INDEX(Capacity!$S$3:$T$258,MATCH(MOD(INDEX(Capacity!$V$3:$W$258,MATCH(INDEX($J111:$FE111,1,$FJ111),Capacity!$V$3:$V$258,0),2)+GW$9,255),Capacity!$S$3:$S$258,0),2)))</f>
        <v/>
      </c>
      <c r="GX112" t="str">
        <f>IF(GX111="","",IF($FI111="Y",0,INDEX(Capacity!$S$3:$T$258,MATCH(MOD(INDEX(Capacity!$V$3:$W$258,MATCH(INDEX($J111:$FE111,1,$FJ111),Capacity!$V$3:$V$258,0),2)+GX$9,255),Capacity!$S$3:$S$258,0),2)))</f>
        <v/>
      </c>
      <c r="GY112" t="str">
        <f>IF(GY111="","",IF($FI111="Y",0,INDEX(Capacity!$S$3:$T$258,MATCH(MOD(INDEX(Capacity!$V$3:$W$258,MATCH(INDEX($J111:$FE111,1,$FJ111),Capacity!$V$3:$V$258,0),2)+GY$9,255),Capacity!$S$3:$S$258,0),2)))</f>
        <v/>
      </c>
      <c r="GZ112" t="str">
        <f>IF(GZ111="","",IF($FI111="Y",0,INDEX(Capacity!$S$3:$T$258,MATCH(MOD(INDEX(Capacity!$V$3:$W$258,MATCH(INDEX($J111:$FE111,1,$FJ111),Capacity!$V$3:$V$258,0),2)+GZ$9,255),Capacity!$S$3:$S$258,0),2)))</f>
        <v/>
      </c>
      <c r="HA112" t="str">
        <f>IF(HA111="","",IF($FI111="Y",0,INDEX(Capacity!$S$3:$T$258,MATCH(MOD(INDEX(Capacity!$V$3:$W$258,MATCH(INDEX($J111:$FE111,1,$FJ111),Capacity!$V$3:$V$258,0),2)+HA$9,255),Capacity!$S$3:$S$258,0),2)))</f>
        <v/>
      </c>
      <c r="HB112" t="str">
        <f>IF(HB111="","",IF($FI111="Y",0,INDEX(Capacity!$S$3:$T$258,MATCH(MOD(INDEX(Capacity!$V$3:$W$258,MATCH(INDEX($J111:$FE111,1,$FJ111),Capacity!$V$3:$V$258,0),2)+HB$9,255),Capacity!$S$3:$S$258,0),2)))</f>
        <v/>
      </c>
      <c r="HC112" t="str">
        <f>IF(HC111="","",IF($FI111="Y",0,INDEX(Capacity!$S$3:$T$258,MATCH(MOD(INDEX(Capacity!$V$3:$W$258,MATCH(INDEX($J111:$FE111,1,$FJ111),Capacity!$V$3:$V$258,0),2)+HC$9,255),Capacity!$S$3:$S$258,0),2)))</f>
        <v/>
      </c>
      <c r="HD112" t="str">
        <f>IF(HD111="","",IF($FI111="Y",0,INDEX(Capacity!$S$3:$T$258,MATCH(MOD(INDEX(Capacity!$V$3:$W$258,MATCH(INDEX($J111:$FE111,1,$FJ111),Capacity!$V$3:$V$258,0),2)+HD$9,255),Capacity!$S$3:$S$258,0),2)))</f>
        <v/>
      </c>
      <c r="HE112" t="str">
        <f>IF(HE111="","",IF($FI111="Y",0,INDEX(Capacity!$S$3:$T$258,MATCH(MOD(INDEX(Capacity!$V$3:$W$258,MATCH(INDEX($J111:$FE111,1,$FJ111),Capacity!$V$3:$V$258,0),2)+HE$9,255),Capacity!$S$3:$S$258,0),2)))</f>
        <v/>
      </c>
      <c r="HF112" t="str">
        <f>IF(HF111="","",IF($FI111="Y",0,INDEX(Capacity!$S$3:$T$258,MATCH(MOD(INDEX(Capacity!$V$3:$W$258,MATCH(INDEX($J111:$FE111,1,$FJ111),Capacity!$V$3:$V$258,0),2)+HF$9,255),Capacity!$S$3:$S$258,0),2)))</f>
        <v/>
      </c>
      <c r="HG112" t="str">
        <f>IF(HG111="","",IF($FI111="Y",0,INDEX(Capacity!$S$3:$T$258,MATCH(MOD(INDEX(Capacity!$V$3:$W$258,MATCH(INDEX($J111:$FE111,1,$FJ111),Capacity!$V$3:$V$258,0),2)+HG$9,255),Capacity!$S$3:$S$258,0),2)))</f>
        <v/>
      </c>
      <c r="HH112" t="str">
        <f>IF(HH111="","",IF($FI111="Y",0,INDEX(Capacity!$S$3:$T$258,MATCH(MOD(INDEX(Capacity!$V$3:$W$258,MATCH(INDEX($J111:$FE111,1,$FJ111),Capacity!$V$3:$V$258,0),2)+HH$9,255),Capacity!$S$3:$S$258,0),2)))</f>
        <v/>
      </c>
      <c r="HI112" t="str">
        <f>IF(HI111="","",IF($FI111="Y",0,INDEX(Capacity!$S$3:$T$258,MATCH(MOD(INDEX(Capacity!$V$3:$W$258,MATCH(INDEX($J111:$FE111,1,$FJ111),Capacity!$V$3:$V$258,0),2)+HI$9,255),Capacity!$S$3:$S$258,0),2)))</f>
        <v/>
      </c>
      <c r="HJ112" t="str">
        <f>IF(HJ111="","",IF($FI111="Y",0,INDEX(Capacity!$S$3:$T$258,MATCH(MOD(INDEX(Capacity!$V$3:$W$258,MATCH(INDEX($J111:$FE111,1,$FJ111),Capacity!$V$3:$V$258,0),2)+HJ$9,255),Capacity!$S$3:$S$258,0),2)))</f>
        <v/>
      </c>
      <c r="HK112" t="str">
        <f>IF(HK111="","",IF($FI111="Y",0,INDEX(Capacity!$S$3:$T$258,MATCH(MOD(INDEX(Capacity!$V$3:$W$258,MATCH(INDEX($J111:$FE111,1,$FJ111),Capacity!$V$3:$V$258,0),2)+HK$9,255),Capacity!$S$3:$S$258,0),2)))</f>
        <v/>
      </c>
      <c r="HL112" t="str">
        <f>IF(HL111="","",IF($FI111="Y",0,INDEX(Capacity!$S$3:$T$258,MATCH(MOD(INDEX(Capacity!$V$3:$W$258,MATCH(INDEX($J111:$FE111,1,$FJ111),Capacity!$V$3:$V$258,0),2)+HL$9,255),Capacity!$S$3:$S$258,0),2)))</f>
        <v/>
      </c>
      <c r="HM112" t="str">
        <f>IF(HM111="","",IF($FI111="Y",0,INDEX(Capacity!$S$3:$T$258,MATCH(MOD(INDEX(Capacity!$V$3:$W$258,MATCH(INDEX($J111:$FE111,1,$FJ111),Capacity!$V$3:$V$258,0),2)+HM$9,255),Capacity!$S$3:$S$258,0),2)))</f>
        <v/>
      </c>
      <c r="HN112" t="str">
        <f>IF(HN111="","",IF($FI111="Y",0,INDEX(Capacity!$S$3:$T$258,MATCH(MOD(INDEX(Capacity!$V$3:$W$258,MATCH(INDEX($J111:$FE111,1,$FJ111),Capacity!$V$3:$V$258,0),2)+HN$9,255),Capacity!$S$3:$S$258,0),2)))</f>
        <v/>
      </c>
      <c r="HO112" t="str">
        <f>IF(HO111="","",IF($FI111="Y",0,INDEX(Capacity!$S$3:$T$258,MATCH(MOD(INDEX(Capacity!$V$3:$W$258,MATCH(INDEX($J111:$FE111,1,$FJ111),Capacity!$V$3:$V$258,0),2)+HO$9,255),Capacity!$S$3:$S$258,0),2)))</f>
        <v/>
      </c>
      <c r="HP112" t="str">
        <f>IF(HP111="","",IF($FI111="Y",0,INDEX(Capacity!$S$3:$T$258,MATCH(MOD(INDEX(Capacity!$V$3:$W$258,MATCH(INDEX($J111:$FE111,1,$FJ111),Capacity!$V$3:$V$258,0),2)+HP$9,255),Capacity!$S$3:$S$258,0),2)))</f>
        <v/>
      </c>
      <c r="HQ112" t="str">
        <f>IF(HQ111="","",IF($FI111="Y",0,INDEX(Capacity!$S$3:$T$258,MATCH(MOD(INDEX(Capacity!$V$3:$W$258,MATCH(INDEX($J111:$FE111,1,$FJ111),Capacity!$V$3:$V$258,0),2)+HQ$9,255),Capacity!$S$3:$S$258,0),2)))</f>
        <v/>
      </c>
      <c r="HR112" t="str">
        <f>IF(HR111="","",IF($FI111="Y",0,INDEX(Capacity!$S$3:$T$258,MATCH(MOD(INDEX(Capacity!$V$3:$W$258,MATCH(INDEX($J111:$FE111,1,$FJ111),Capacity!$V$3:$V$258,0),2)+HR$9,255),Capacity!$S$3:$S$258,0),2)))</f>
        <v/>
      </c>
      <c r="HS112" t="str">
        <f>IF(HS111="","",IF($FI111="Y",0,INDEX(Capacity!$S$3:$T$258,MATCH(MOD(INDEX(Capacity!$V$3:$W$258,MATCH(INDEX($J111:$FE111,1,$FJ111),Capacity!$V$3:$V$258,0),2)+HS$9,255),Capacity!$S$3:$S$258,0),2)))</f>
        <v/>
      </c>
      <c r="HT112" t="str">
        <f>IF(HT111="","",IF($FI111="Y",0,INDEX(Capacity!$S$3:$T$258,MATCH(MOD(INDEX(Capacity!$V$3:$W$258,MATCH(INDEX($J111:$FE111,1,$FJ111),Capacity!$V$3:$V$258,0),2)+HT$9,255),Capacity!$S$3:$S$258,0),2)))</f>
        <v/>
      </c>
      <c r="HU112" t="str">
        <f>IF(HU111="","",IF($FI111="Y",0,INDEX(Capacity!$S$3:$T$258,MATCH(MOD(INDEX(Capacity!$V$3:$W$258,MATCH(INDEX($J111:$FE111,1,$FJ111),Capacity!$V$3:$V$258,0),2)+HU$9,255),Capacity!$S$3:$S$258,0),2)))</f>
        <v/>
      </c>
      <c r="HV112" t="str">
        <f>IF(HV111="","",IF($FI111="Y",0,INDEX(Capacity!$S$3:$T$258,MATCH(MOD(INDEX(Capacity!$V$3:$W$258,MATCH(INDEX($J111:$FE111,1,$FJ111),Capacity!$V$3:$V$258,0),2)+HV$9,255),Capacity!$S$3:$S$258,0),2)))</f>
        <v/>
      </c>
      <c r="HW112" t="str">
        <f>IF(HW111="","",IF($FI111="Y",0,INDEX(Capacity!$S$3:$T$258,MATCH(MOD(INDEX(Capacity!$V$3:$W$258,MATCH(INDEX($J111:$FE111,1,$FJ111),Capacity!$V$3:$V$258,0),2)+HW$9,255),Capacity!$S$3:$S$258,0),2)))</f>
        <v/>
      </c>
      <c r="HX112" t="str">
        <f>IF(HX111="","",IF($FI111="Y",0,INDEX(Capacity!$S$3:$T$258,MATCH(MOD(INDEX(Capacity!$V$3:$W$258,MATCH(INDEX($J111:$FE111,1,$FJ111),Capacity!$V$3:$V$258,0),2)+HX$9,255),Capacity!$S$3:$S$258,0),2)))</f>
        <v/>
      </c>
      <c r="HY112" t="str">
        <f>IF(HY111="","",IF($FI111="Y",0,INDEX(Capacity!$S$3:$T$258,MATCH(MOD(INDEX(Capacity!$V$3:$W$258,MATCH(INDEX($J111:$FE111,1,$FJ111),Capacity!$V$3:$V$258,0),2)+HY$9,255),Capacity!$S$3:$S$258,0),2)))</f>
        <v/>
      </c>
      <c r="HZ112" t="str">
        <f>IF(HZ111="","",IF($FI111="Y",0,INDEX(Capacity!$S$3:$T$258,MATCH(MOD(INDEX(Capacity!$V$3:$W$258,MATCH(INDEX($J111:$FE111,1,$FJ111),Capacity!$V$3:$V$258,0),2)+HZ$9,255),Capacity!$S$3:$S$258,0),2)))</f>
        <v/>
      </c>
      <c r="IA112" t="str">
        <f>IF(IA111="","",IF($FI111="Y",0,INDEX(Capacity!$S$3:$T$258,MATCH(MOD(INDEX(Capacity!$V$3:$W$258,MATCH(INDEX($J111:$FE111,1,$FJ111),Capacity!$V$3:$V$258,0),2)+IA$9,255),Capacity!$S$3:$S$258,0),2)))</f>
        <v/>
      </c>
      <c r="IB112" t="str">
        <f>IF(IB111="","",IF($FI111="Y",0,INDEX(Capacity!$S$3:$T$258,MATCH(MOD(INDEX(Capacity!$V$3:$W$258,MATCH(INDEX($J111:$FE111,1,$FJ111),Capacity!$V$3:$V$258,0),2)+IB$9,255),Capacity!$S$3:$S$258,0),2)))</f>
        <v/>
      </c>
      <c r="IC112" t="str">
        <f>IF(IC111="","",IF($FI111="Y",0,INDEX(Capacity!$S$3:$T$258,MATCH(MOD(INDEX(Capacity!$V$3:$W$258,MATCH(INDEX($J111:$FE111,1,$FJ111),Capacity!$V$3:$V$258,0),2)+IC$9,255),Capacity!$S$3:$S$258,0),2)))</f>
        <v/>
      </c>
      <c r="ID112" t="str">
        <f>IF(ID111="","",IF($FI111="Y",0,INDEX(Capacity!$S$3:$T$258,MATCH(MOD(INDEX(Capacity!$V$3:$W$258,MATCH(INDEX($J111:$FE111,1,$FJ111),Capacity!$V$3:$V$258,0),2)+ID$9,255),Capacity!$S$3:$S$258,0),2)))</f>
        <v/>
      </c>
      <c r="IE112" t="str">
        <f>IF(IE111="","",IF($FI111="Y",0,INDEX(Capacity!$S$3:$T$258,MATCH(MOD(INDEX(Capacity!$V$3:$W$258,MATCH(INDEX($J111:$FE111,1,$FJ111),Capacity!$V$3:$V$258,0),2)+IE$9,255),Capacity!$S$3:$S$258,0),2)))</f>
        <v/>
      </c>
      <c r="IF112" t="str">
        <f>IF(IF111="","",IF($FI111="Y",0,INDEX(Capacity!$S$3:$T$258,MATCH(MOD(INDEX(Capacity!$V$3:$W$258,MATCH(INDEX($J111:$FE111,1,$FJ111),Capacity!$V$3:$V$258,0),2)+IF$9,255),Capacity!$S$3:$S$258,0),2)))</f>
        <v/>
      </c>
      <c r="IG112" t="str">
        <f>IF(IG111="","",IF($FI111="Y",0,INDEX(Capacity!$S$3:$T$258,MATCH(MOD(INDEX(Capacity!$V$3:$W$258,MATCH(INDEX($J111:$FE111,1,$FJ111),Capacity!$V$3:$V$258,0),2)+IG$9,255),Capacity!$S$3:$S$258,0),2)))</f>
        <v/>
      </c>
      <c r="IH112" t="str">
        <f>IF(IH111="","",IF($FI111="Y",0,INDEX(Capacity!$S$3:$T$258,MATCH(MOD(INDEX(Capacity!$V$3:$W$258,MATCH(INDEX($J111:$FE111,1,$FJ111),Capacity!$V$3:$V$258,0),2)+IH$9,255),Capacity!$S$3:$S$258,0),2)))</f>
        <v/>
      </c>
      <c r="II112" t="str">
        <f>IF(II111="","",IF($FI111="Y",0,INDEX(Capacity!$S$3:$T$258,MATCH(MOD(INDEX(Capacity!$V$3:$W$258,MATCH(INDEX($J111:$FE111,1,$FJ111),Capacity!$V$3:$V$258,0),2)+II$9,255),Capacity!$S$3:$S$258,0),2)))</f>
        <v/>
      </c>
      <c r="IJ112" t="str">
        <f>IF(IJ111="","",IF($FI111="Y",0,INDEX(Capacity!$S$3:$T$258,MATCH(MOD(INDEX(Capacity!$V$3:$W$258,MATCH(INDEX($J111:$FE111,1,$FJ111),Capacity!$V$3:$V$258,0),2)+IJ$9,255),Capacity!$S$3:$S$258,0),2)))</f>
        <v/>
      </c>
      <c r="IK112" t="str">
        <f>IF(IK111="","",IF($FI111="Y",0,INDEX(Capacity!$S$3:$T$258,MATCH(MOD(INDEX(Capacity!$V$3:$W$258,MATCH(INDEX($J111:$FE111,1,$FJ111),Capacity!$V$3:$V$258,0),2)+IK$9,255),Capacity!$S$3:$S$258,0),2)))</f>
        <v/>
      </c>
      <c r="IL112" t="str">
        <f>IF(IL111="","",IF($FI111="Y",0,INDEX(Capacity!$S$3:$T$258,MATCH(MOD(INDEX(Capacity!$V$3:$W$258,MATCH(INDEX($J111:$FE111,1,$FJ111),Capacity!$V$3:$V$258,0),2)+IL$9,255),Capacity!$S$3:$S$258,0),2)))</f>
        <v/>
      </c>
      <c r="IM112" t="str">
        <f>IF(IM111="","",IF($FI111="Y",0,INDEX(Capacity!$S$3:$T$258,MATCH(MOD(INDEX(Capacity!$V$3:$W$258,MATCH(INDEX($J111:$FE111,1,$FJ111),Capacity!$V$3:$V$258,0),2)+IM$9,255),Capacity!$S$3:$S$258,0),2)))</f>
        <v/>
      </c>
      <c r="IN112" t="str">
        <f>IF(IN111="","",IF($FI111="Y",0,INDEX(Capacity!$S$3:$T$258,MATCH(MOD(INDEX(Capacity!$V$3:$W$258,MATCH(INDEX($J111:$FE111,1,$FJ111),Capacity!$V$3:$V$258,0),2)+IN$9,255),Capacity!$S$3:$S$258,0),2)))</f>
        <v/>
      </c>
      <c r="IO112" t="str">
        <f>IF(IO111="","",IF($FI111="Y",0,INDEX(Capacity!$S$3:$T$258,MATCH(MOD(INDEX(Capacity!$V$3:$W$258,MATCH(INDEX($J111:$FE111,1,$FJ111),Capacity!$V$3:$V$258,0),2)+IO$9,255),Capacity!$S$3:$S$258,0),2)))</f>
        <v/>
      </c>
      <c r="IP112" t="str">
        <f>IF(IP111="","",IF($FI111="Y",0,INDEX(Capacity!$S$3:$T$258,MATCH(MOD(INDEX(Capacity!$V$3:$W$258,MATCH(INDEX($J111:$FE111,1,$FJ111),Capacity!$V$3:$V$258,0),2)+IP$9,255),Capacity!$S$3:$S$258,0),2)))</f>
        <v/>
      </c>
      <c r="IQ112" t="str">
        <f>IF(IQ111="","",IF($FI111="Y",0,INDEX(Capacity!$S$3:$T$258,MATCH(MOD(INDEX(Capacity!$V$3:$W$258,MATCH(INDEX($J111:$FE111,1,$FJ111),Capacity!$V$3:$V$258,0),2)+IQ$9,255),Capacity!$S$3:$S$258,0),2)))</f>
        <v/>
      </c>
      <c r="IR112" t="str">
        <f>IF(IR111="","",IF($FI111="Y",0,INDEX(Capacity!$S$3:$T$258,MATCH(MOD(INDEX(Capacity!$V$3:$W$258,MATCH(INDEX($J111:$FE111,1,$FJ111),Capacity!$V$3:$V$258,0),2)+IR$9,255),Capacity!$S$3:$S$258,0),2)))</f>
        <v/>
      </c>
      <c r="IS112" t="str">
        <f>IF(IS111="","",IF($FI111="Y",0,INDEX(Capacity!$S$3:$T$258,MATCH(MOD(INDEX(Capacity!$V$3:$W$258,MATCH(INDEX($J111:$FE111,1,$FJ111),Capacity!$V$3:$V$258,0),2)+IS$9,255),Capacity!$S$3:$S$258,0),2)))</f>
        <v/>
      </c>
      <c r="IT112" t="str">
        <f>IF(IT111="","",IF($FI111="Y",0,INDEX(Capacity!$S$3:$T$258,MATCH(MOD(INDEX(Capacity!$V$3:$W$258,MATCH(INDEX($J111:$FE111,1,$FJ111),Capacity!$V$3:$V$258,0),2)+IT$9,255),Capacity!$S$3:$S$258,0),2)))</f>
        <v/>
      </c>
      <c r="IU112" t="str">
        <f>IF(IU111="","",IF($FI111="Y",0,INDEX(Capacity!$S$3:$T$258,MATCH(MOD(INDEX(Capacity!$V$3:$W$258,MATCH(INDEX($J111:$FE111,1,$FJ111),Capacity!$V$3:$V$258,0),2)+IU$9,255),Capacity!$S$3:$S$258,0),2)))</f>
        <v/>
      </c>
      <c r="IV112" t="str">
        <f>IF(IV111="","",IF($FI111="Y",0,INDEX(Capacity!$S$3:$T$258,MATCH(MOD(INDEX(Capacity!$V$3:$W$258,MATCH(INDEX($J111:$FE111,1,$FJ111),Capacity!$V$3:$V$258,0),2)+IV$9,255),Capacity!$S$3:$S$258,0),2)))</f>
        <v/>
      </c>
      <c r="IW112" t="str">
        <f>IF(IW111="","",IF($FI111="Y",0,INDEX(Capacity!$S$3:$T$258,MATCH(MOD(INDEX(Capacity!$V$3:$W$258,MATCH(INDEX($J111:$FE111,1,$FJ111),Capacity!$V$3:$V$258,0),2)+IW$9,255),Capacity!$S$3:$S$258,0),2)))</f>
        <v/>
      </c>
      <c r="IX112" t="str">
        <f>IF(IX111="","",IF($FI111="Y",0,INDEX(Capacity!$S$3:$T$258,MATCH(MOD(INDEX(Capacity!$V$3:$W$258,MATCH(INDEX($J111:$FE111,1,$FJ111),Capacity!$V$3:$V$258,0),2)+IX$9,255),Capacity!$S$3:$S$258,0),2)))</f>
        <v/>
      </c>
      <c r="IY112" t="str">
        <f>IF(IY111="","",IF($FI111="Y",0,INDEX(Capacity!$S$3:$T$258,MATCH(MOD(INDEX(Capacity!$V$3:$W$258,MATCH(INDEX($J111:$FE111,1,$FJ111),Capacity!$V$3:$V$258,0),2)+IY$9,255),Capacity!$S$3:$S$258,0),2)))</f>
        <v/>
      </c>
      <c r="IZ112" t="str">
        <f>IF(IZ111="","",IF($FI111="Y",0,INDEX(Capacity!$S$3:$T$258,MATCH(MOD(INDEX(Capacity!$V$3:$W$258,MATCH(INDEX($J111:$FE111,1,$FJ111),Capacity!$V$3:$V$258,0),2)+IZ$9,255),Capacity!$S$3:$S$258,0),2)))</f>
        <v/>
      </c>
      <c r="JA112" t="str">
        <f>IF(JA111="","",IF($FI111="Y",0,INDEX(Capacity!$S$3:$T$258,MATCH(MOD(INDEX(Capacity!$V$3:$W$258,MATCH(INDEX($J111:$FE111,1,$FJ111),Capacity!$V$3:$V$258,0),2)+JA$9,255),Capacity!$S$3:$S$258,0),2)))</f>
        <v/>
      </c>
      <c r="JB112" t="str">
        <f>IF(JB111="","",IF($FI111="Y",0,INDEX(Capacity!$S$3:$T$258,MATCH(MOD(INDEX(Capacity!$V$3:$W$258,MATCH(INDEX($J111:$FE111,1,$FJ111),Capacity!$V$3:$V$258,0),2)+JB$9,255),Capacity!$S$3:$S$258,0),2)))</f>
        <v/>
      </c>
      <c r="JC112" t="str">
        <f>IF(JC111="","",IF($FI111="Y",0,INDEX(Capacity!$S$3:$T$258,MATCH(MOD(INDEX(Capacity!$V$3:$W$258,MATCH(INDEX($J111:$FE111,1,$FJ111),Capacity!$V$3:$V$258,0),2)+JC$9,255),Capacity!$S$3:$S$258,0),2)))</f>
        <v/>
      </c>
      <c r="JD112" t="str">
        <f>IF(JD111="","",IF($FI111="Y",0,INDEX(Capacity!$S$3:$T$258,MATCH(MOD(INDEX(Capacity!$V$3:$W$258,MATCH(INDEX($J111:$FE111,1,$FJ111),Capacity!$V$3:$V$258,0),2)+JD$9,255),Capacity!$S$3:$S$258,0),2)))</f>
        <v/>
      </c>
      <c r="JE112" t="str">
        <f>IF(JE111="","",IF($FI111="Y",0,INDEX(Capacity!$S$3:$T$258,MATCH(MOD(INDEX(Capacity!$V$3:$W$258,MATCH(INDEX($J111:$FE111,1,$FJ111),Capacity!$V$3:$V$258,0),2)+JE$9,255),Capacity!$S$3:$S$258,0),2)))</f>
        <v/>
      </c>
      <c r="JF112" t="str">
        <f>IF(JF111="","",IF($FI111="Y",0,INDEX(Capacity!$S$3:$T$258,MATCH(MOD(INDEX(Capacity!$V$3:$W$258,MATCH(INDEX($J111:$FE111,1,$FJ111),Capacity!$V$3:$V$258,0),2)+JF$9,255),Capacity!$S$3:$S$258,0),2)))</f>
        <v/>
      </c>
      <c r="JG112" t="str">
        <f>IF(JG111="","",IF($FI111="Y",0,INDEX(Capacity!$S$3:$T$258,MATCH(MOD(INDEX(Capacity!$V$3:$W$258,MATCH(INDEX($J111:$FE111,1,$FJ111),Capacity!$V$3:$V$258,0),2)+JG$9,255),Capacity!$S$3:$S$258,0),2)))</f>
        <v/>
      </c>
      <c r="JH112" t="str">
        <f>IF(JH111="","",IF($FI111="Y",0,INDEX(Capacity!$S$3:$T$258,MATCH(MOD(INDEX(Capacity!$V$3:$W$258,MATCH(INDEX($J111:$FE111,1,$FJ111),Capacity!$V$3:$V$258,0),2)+JH$9,255),Capacity!$S$3:$S$258,0),2)))</f>
        <v/>
      </c>
      <c r="JI112" t="str">
        <f>IF(JI111="","",IF($FI111="Y",0,INDEX(Capacity!$S$3:$T$258,MATCH(MOD(INDEX(Capacity!$V$3:$W$258,MATCH(INDEX($J111:$FE111,1,$FJ111),Capacity!$V$3:$V$258,0),2)+JI$9,255),Capacity!$S$3:$S$258,0),2)))</f>
        <v/>
      </c>
      <c r="JJ112" t="str">
        <f>IF(JJ111="","",IF($FI111="Y",0,INDEX(Capacity!$S$3:$T$258,MATCH(MOD(INDEX(Capacity!$V$3:$W$258,MATCH(INDEX($J111:$FE111,1,$FJ111),Capacity!$V$3:$V$258,0),2)+JJ$9,255),Capacity!$S$3:$S$258,0),2)))</f>
        <v/>
      </c>
      <c r="JK112" t="str">
        <f>IF(JK111="","",IF($FI111="Y",0,INDEX(Capacity!$S$3:$T$258,MATCH(MOD(INDEX(Capacity!$V$3:$W$258,MATCH(INDEX($J111:$FE111,1,$FJ111),Capacity!$V$3:$V$258,0),2)+JK$9,255),Capacity!$S$3:$S$258,0),2)))</f>
        <v/>
      </c>
      <c r="JL112" t="str">
        <f>IF(JL111="","",IF($FI111="Y",0,INDEX(Capacity!$S$3:$T$258,MATCH(MOD(INDEX(Capacity!$V$3:$W$258,MATCH(INDEX($J111:$FE111,1,$FJ111),Capacity!$V$3:$V$258,0),2)+JL$9,255),Capacity!$S$3:$S$258,0),2)))</f>
        <v/>
      </c>
      <c r="JM112" t="str">
        <f>IF(JM111="","",IF($FI111="Y",0,INDEX(Capacity!$S$3:$T$258,MATCH(MOD(INDEX(Capacity!$V$3:$W$258,MATCH(INDEX($J111:$FE111,1,$FJ111),Capacity!$V$3:$V$258,0),2)+JM$9,255),Capacity!$S$3:$S$258,0),2)))</f>
        <v/>
      </c>
      <c r="JN112" t="str">
        <f>IF(JN111="","",IF($FI111="Y",0,INDEX(Capacity!$S$3:$T$258,MATCH(MOD(INDEX(Capacity!$V$3:$W$258,MATCH(INDEX($J111:$FE111,1,$FJ111),Capacity!$V$3:$V$258,0),2)+JN$9,255),Capacity!$S$3:$S$258,0),2)))</f>
        <v/>
      </c>
      <c r="JO112" t="str">
        <f>IF(JO111="","",IF($FI111="Y",0,INDEX(Capacity!$S$3:$T$258,MATCH(MOD(INDEX(Capacity!$V$3:$W$258,MATCH(INDEX($J111:$FE111,1,$FJ111),Capacity!$V$3:$V$258,0),2)+JO$9,255),Capacity!$S$3:$S$258,0),2)))</f>
        <v/>
      </c>
      <c r="JP112" t="str">
        <f>IF(JP111="","",IF($FI111="Y",0,INDEX(Capacity!$S$3:$T$258,MATCH(MOD(INDEX(Capacity!$V$3:$W$258,MATCH(INDEX($J111:$FE111,1,$FJ111),Capacity!$V$3:$V$258,0),2)+JP$9,255),Capacity!$S$3:$S$258,0),2)))</f>
        <v/>
      </c>
      <c r="JQ112" t="str">
        <f>IF(JQ111="","",IF($FI111="Y",0,INDEX(Capacity!$S$3:$T$258,MATCH(MOD(INDEX(Capacity!$V$3:$W$258,MATCH(INDEX($J111:$FE111,1,$FJ111),Capacity!$V$3:$V$258,0),2)+JQ$9,255),Capacity!$S$3:$S$258,0),2)))</f>
        <v/>
      </c>
      <c r="JR112" t="str">
        <f>IF(JR111="","",IF($FI111="Y",0,INDEX(Capacity!$S$3:$T$258,MATCH(MOD(INDEX(Capacity!$V$3:$W$258,MATCH(INDEX($J111:$FE111,1,$FJ111),Capacity!$V$3:$V$258,0),2)+JR$9,255),Capacity!$S$3:$S$258,0),2)))</f>
        <v/>
      </c>
      <c r="JS112" t="str">
        <f>IF(JS111="","",IF($FI111="Y",0,INDEX(Capacity!$S$3:$T$258,MATCH(MOD(INDEX(Capacity!$V$3:$W$258,MATCH(INDEX($J111:$FE111,1,$FJ111),Capacity!$V$3:$V$258,0),2)+JS$9,255),Capacity!$S$3:$S$258,0),2)))</f>
        <v/>
      </c>
      <c r="JT112" t="str">
        <f>IF(JT111="","",IF($FI111="Y",0,INDEX(Capacity!$S$3:$T$258,MATCH(MOD(INDEX(Capacity!$V$3:$W$258,MATCH(INDEX($J111:$FE111,1,$FJ111),Capacity!$V$3:$V$258,0),2)+JT$9,255),Capacity!$S$3:$S$258,0),2)))</f>
        <v/>
      </c>
      <c r="JU112" t="str">
        <f>IF(JU111="","",IF($FI111="Y",0,INDEX(Capacity!$S$3:$T$258,MATCH(MOD(INDEX(Capacity!$V$3:$W$258,MATCH(INDEX($J111:$FE111,1,$FJ111),Capacity!$V$3:$V$258,0),2)+JU$9,255),Capacity!$S$3:$S$258,0),2)))</f>
        <v/>
      </c>
      <c r="JV112" t="str">
        <f>IF(JV111="","",IF($FI111="Y",0,INDEX(Capacity!$S$3:$T$258,MATCH(MOD(INDEX(Capacity!$V$3:$W$258,MATCH(INDEX($J111:$FE111,1,$FJ111),Capacity!$V$3:$V$258,0),2)+JV$9,255),Capacity!$S$3:$S$258,0),2)))</f>
        <v/>
      </c>
      <c r="JW112" t="str">
        <f>IF(JW111="","",IF($FI111="Y",0,INDEX(Capacity!$S$3:$T$258,MATCH(MOD(INDEX(Capacity!$V$3:$W$258,MATCH(INDEX($J111:$FE111,1,$FJ111),Capacity!$V$3:$V$258,0),2)+JW$9,255),Capacity!$S$3:$S$258,0),2)))</f>
        <v/>
      </c>
      <c r="JX112" t="str">
        <f>IF(JX111="","",IF($FI111="Y",0,INDEX(Capacity!$S$3:$T$258,MATCH(MOD(INDEX(Capacity!$V$3:$W$258,MATCH(INDEX($J111:$FE111,1,$FJ111),Capacity!$V$3:$V$258,0),2)+JX$9,255),Capacity!$S$3:$S$258,0),2)))</f>
        <v/>
      </c>
      <c r="JY112" t="str">
        <f>IF(JY111="","",IF($FI111="Y",0,INDEX(Capacity!$S$3:$T$258,MATCH(MOD(INDEX(Capacity!$V$3:$W$258,MATCH(INDEX($J111:$FE111,1,$FJ111),Capacity!$V$3:$V$258,0),2)+JY$9,255),Capacity!$S$3:$S$258,0),2)))</f>
        <v/>
      </c>
      <c r="JZ112" t="str">
        <f>IF(JZ111="","",IF($FI111="Y",0,INDEX(Capacity!$S$3:$T$258,MATCH(MOD(INDEX(Capacity!$V$3:$W$258,MATCH(INDEX($J111:$FE111,1,$FJ111),Capacity!$V$3:$V$258,0),2)+JZ$9,255),Capacity!$S$3:$S$258,0),2)))</f>
        <v/>
      </c>
      <c r="KA112" t="str">
        <f>IF(KA111="","",IF($FI111="Y",0,INDEX(Capacity!$S$3:$T$258,MATCH(MOD(INDEX(Capacity!$V$3:$W$258,MATCH(INDEX($J111:$FE111,1,$FJ111),Capacity!$V$3:$V$258,0),2)+KA$9,255),Capacity!$S$3:$S$258,0),2)))</f>
        <v/>
      </c>
      <c r="KB112" t="str">
        <f>IF(KB111="","",IF($FI111="Y",0,INDEX(Capacity!$S$3:$T$258,MATCH(MOD(INDEX(Capacity!$V$3:$W$258,MATCH(INDEX($J111:$FE111,1,$FJ111),Capacity!$V$3:$V$258,0),2)+KB$9,255),Capacity!$S$3:$S$258,0),2)))</f>
        <v/>
      </c>
      <c r="KC112" t="str">
        <f>IF(KC111="","",IF($FI111="Y",0,INDEX(Capacity!$S$3:$T$258,MATCH(MOD(INDEX(Capacity!$V$3:$W$258,MATCH(INDEX($J111:$FE111,1,$FJ111),Capacity!$V$3:$V$258,0),2)+KC$9,255),Capacity!$S$3:$S$258,0),2)))</f>
        <v/>
      </c>
      <c r="KD112" t="str">
        <f>IF(KD111="","",IF($FI111="Y",0,INDEX(Capacity!$S$3:$T$258,MATCH(MOD(INDEX(Capacity!$V$3:$W$258,MATCH(INDEX($J111:$FE111,1,$FJ111),Capacity!$V$3:$V$258,0),2)+KD$9,255),Capacity!$S$3:$S$258,0),2)))</f>
        <v/>
      </c>
      <c r="KE112" t="str">
        <f>IF(KE111="","",IF($FI111="Y",0,INDEX(Capacity!$S$3:$T$258,MATCH(MOD(INDEX(Capacity!$V$3:$W$258,MATCH(INDEX($J111:$FE111,1,$FJ111),Capacity!$V$3:$V$258,0),2)+KE$9,255),Capacity!$S$3:$S$258,0),2)))</f>
        <v/>
      </c>
      <c r="KF112" t="str">
        <f>IF(KF111="","",IF($FI111="Y",0,INDEX(Capacity!$S$3:$T$258,MATCH(MOD(INDEX(Capacity!$V$3:$W$258,MATCH(INDEX($J111:$FE111,1,$FJ111),Capacity!$V$3:$V$258,0),2)+KF$9,255),Capacity!$S$3:$S$258,0),2)))</f>
        <v/>
      </c>
      <c r="KG112" t="str">
        <f>IF(KG111="","",IF($FI111="Y",0,INDEX(Capacity!$S$3:$T$258,MATCH(MOD(INDEX(Capacity!$V$3:$W$258,MATCH(INDEX($J111:$FE111,1,$FJ111),Capacity!$V$3:$V$258,0),2)+KG$9,255),Capacity!$S$3:$S$258,0),2)))</f>
        <v/>
      </c>
      <c r="KH112" t="str">
        <f>IF(KH111="","",IF($FI111="Y",0,INDEX(Capacity!$S$3:$T$258,MATCH(MOD(INDEX(Capacity!$V$3:$W$258,MATCH(INDEX($J111:$FE111,1,$FJ111),Capacity!$V$3:$V$258,0),2)+KH$9,255),Capacity!$S$3:$S$258,0),2)))</f>
        <v/>
      </c>
      <c r="KI112" t="str">
        <f>IF(KI111="","",IF($FI111="Y",0,INDEX(Capacity!$S$3:$T$258,MATCH(MOD(INDEX(Capacity!$V$3:$W$258,MATCH(INDEX($J111:$FE111,1,$FJ111),Capacity!$V$3:$V$258,0),2)+KI$9,255),Capacity!$S$3:$S$258,0),2)))</f>
        <v/>
      </c>
      <c r="KJ112" t="str">
        <f>IF(KJ111="","",IF($FI111="Y",0,INDEX(Capacity!$S$3:$T$258,MATCH(MOD(INDEX(Capacity!$V$3:$W$258,MATCH(INDEX($J111:$FE111,1,$FJ111),Capacity!$V$3:$V$258,0),2)+KJ$9,255),Capacity!$S$3:$S$258,0),2)))</f>
        <v/>
      </c>
      <c r="KK112" t="str">
        <f>IF(KK111="","",IF($FI111="Y",0,INDEX(Capacity!$S$3:$T$258,MATCH(MOD(INDEX(Capacity!$V$3:$W$258,MATCH(INDEX($J111:$FE111,1,$FJ111),Capacity!$V$3:$V$258,0),2)+KK$9,255),Capacity!$S$3:$S$258,0),2)))</f>
        <v/>
      </c>
      <c r="KL112" t="str">
        <f>IF(KL111="","",IF($FI111="Y",0,INDEX(Capacity!$S$3:$T$258,MATCH(MOD(INDEX(Capacity!$V$3:$W$258,MATCH(INDEX($J111:$FE111,1,$FJ111),Capacity!$V$3:$V$258,0),2)+KL$9,255),Capacity!$S$3:$S$258,0),2)))</f>
        <v/>
      </c>
      <c r="KM112" t="str">
        <f>IF(KM111="","",IF($FI111="Y",0,INDEX(Capacity!$S$3:$T$258,MATCH(MOD(INDEX(Capacity!$V$3:$W$258,MATCH(INDEX($J111:$FE111,1,$FJ111),Capacity!$V$3:$V$258,0),2)+KM$9,255),Capacity!$S$3:$S$258,0),2)))</f>
        <v/>
      </c>
      <c r="KN112" t="str">
        <f>IF(KN111="","",IF($FI111="Y",0,INDEX(Capacity!$S$3:$T$258,MATCH(MOD(INDEX(Capacity!$V$3:$W$258,MATCH(INDEX($J111:$FE111,1,$FJ111),Capacity!$V$3:$V$258,0),2)+KN$9,255),Capacity!$S$3:$S$258,0),2)))</f>
        <v/>
      </c>
      <c r="KO112" t="str">
        <f>IF(KO111="","",IF($FI111="Y",0,INDEX(Capacity!$S$3:$T$258,MATCH(MOD(INDEX(Capacity!$V$3:$W$258,MATCH(INDEX($J111:$FE111,1,$FJ111),Capacity!$V$3:$V$258,0),2)+KO$9,255),Capacity!$S$3:$S$258,0),2)))</f>
        <v/>
      </c>
      <c r="KP112" t="str">
        <f>IF(KP111="","",IF($FI111="Y",0,INDEX(Capacity!$S$3:$T$258,MATCH(MOD(INDEX(Capacity!$V$3:$W$258,MATCH(INDEX($J111:$FE111,1,$FJ111),Capacity!$V$3:$V$258,0),2)+KP$9,255),Capacity!$S$3:$S$258,0),2)))</f>
        <v/>
      </c>
      <c r="KQ112" t="str">
        <f>IF(KQ111="","",IF($FI111="Y",0,INDEX(Capacity!$S$3:$T$258,MATCH(MOD(INDEX(Capacity!$V$3:$W$258,MATCH(INDEX($J111:$FE111,1,$FJ111),Capacity!$V$3:$V$258,0),2)+KQ$9,255),Capacity!$S$3:$S$258,0),2)))</f>
        <v/>
      </c>
      <c r="KR112" t="str">
        <f>IF(KR111="","",IF($FI111="Y",0,INDEX(Capacity!$S$3:$T$258,MATCH(MOD(INDEX(Capacity!$V$3:$W$258,MATCH(INDEX($J111:$FE111,1,$FJ111),Capacity!$V$3:$V$258,0),2)+KR$9,255),Capacity!$S$3:$S$258,0),2)))</f>
        <v/>
      </c>
      <c r="KS112" t="str">
        <f>IF(KS111="","",IF($FI111="Y",0,INDEX(Capacity!$S$3:$T$258,MATCH(MOD(INDEX(Capacity!$V$3:$W$258,MATCH(INDEX($J111:$FE111,1,$FJ111),Capacity!$V$3:$V$258,0),2)+KS$9,255),Capacity!$S$3:$S$258,0),2)))</f>
        <v/>
      </c>
      <c r="KT112" t="str">
        <f>IF(KT111="","",IF($FI111="Y",0,INDEX(Capacity!$S$3:$T$258,MATCH(MOD(INDEX(Capacity!$V$3:$W$258,MATCH(INDEX($J111:$FE111,1,$FJ111),Capacity!$V$3:$V$258,0),2)+KT$9,255),Capacity!$S$3:$S$258,0),2)))</f>
        <v/>
      </c>
      <c r="KU112" t="str">
        <f>IF(KU111="","",IF($FI111="Y",0,INDEX(Capacity!$S$3:$T$258,MATCH(MOD(INDEX(Capacity!$V$3:$W$258,MATCH(INDEX($J111:$FE111,1,$FJ111),Capacity!$V$3:$V$258,0),2)+KU$9,255),Capacity!$S$3:$S$258,0),2)))</f>
        <v/>
      </c>
      <c r="KV112" t="str">
        <f>IF(KV111="","",IF($FI111="Y",0,INDEX(Capacity!$S$3:$T$258,MATCH(MOD(INDEX(Capacity!$V$3:$W$258,MATCH(INDEX($J111:$FE111,1,$FJ111),Capacity!$V$3:$V$258,0),2)+KV$9,255),Capacity!$S$3:$S$258,0),2)))</f>
        <v/>
      </c>
      <c r="KW112" t="str">
        <f>IF(KW111="","",IF($FI111="Y",0,INDEX(Capacity!$S$3:$T$258,MATCH(MOD(INDEX(Capacity!$V$3:$W$258,MATCH(INDEX($J111:$FE111,1,$FJ111),Capacity!$V$3:$V$258,0),2)+KW$9,255),Capacity!$S$3:$S$258,0),2)))</f>
        <v/>
      </c>
      <c r="KX112" t="str">
        <f>IF(KX111="","",IF($FI111="Y",0,INDEX(Capacity!$S$3:$T$258,MATCH(MOD(INDEX(Capacity!$V$3:$W$258,MATCH(INDEX($J111:$FE111,1,$FJ111),Capacity!$V$3:$V$258,0),2)+KX$9,255),Capacity!$S$3:$S$258,0),2)))</f>
        <v/>
      </c>
      <c r="KY112" t="str">
        <f>IF(KY111="","",IF($FI111="Y",0,INDEX(Capacity!$S$3:$T$258,MATCH(MOD(INDEX(Capacity!$V$3:$W$258,MATCH(INDEX($J111:$FE111,1,$FJ111),Capacity!$V$3:$V$258,0),2)+KY$9,255),Capacity!$S$3:$S$258,0),2)))</f>
        <v/>
      </c>
      <c r="KZ112" t="str">
        <f>IF(KZ111="","",IF($FI111="Y",0,INDEX(Capacity!$S$3:$T$258,MATCH(MOD(INDEX(Capacity!$V$3:$W$258,MATCH(INDEX($J111:$FE111,1,$FJ111),Capacity!$V$3:$V$258,0),2)+KZ$9,255),Capacity!$S$3:$S$258,0),2)))</f>
        <v/>
      </c>
      <c r="LA112" t="str">
        <f>IF(LA111="","",IF($FI111="Y",0,INDEX(Capacity!$S$3:$T$258,MATCH(MOD(INDEX(Capacity!$V$3:$W$258,MATCH(INDEX($J111:$FE111,1,$FJ111),Capacity!$V$3:$V$258,0),2)+LA$9,255),Capacity!$S$3:$S$258,0),2)))</f>
        <v/>
      </c>
      <c r="LB112" t="str">
        <f>IF(LB111="","",IF($FI111="Y",0,INDEX(Capacity!$S$3:$T$258,MATCH(MOD(INDEX(Capacity!$V$3:$W$258,MATCH(INDEX($J111:$FE111,1,$FJ111),Capacity!$V$3:$V$258,0),2)+LB$9,255),Capacity!$S$3:$S$258,0),2)))</f>
        <v/>
      </c>
      <c r="LC112" t="str">
        <f>IF(LC111="","",IF($FI111="Y",0,INDEX(Capacity!$S$3:$T$258,MATCH(MOD(INDEX(Capacity!$V$3:$W$258,MATCH(INDEX($J111:$FE111,1,$FJ111),Capacity!$V$3:$V$258,0),2)+LC$9,255),Capacity!$S$3:$S$258,0),2)))</f>
        <v/>
      </c>
      <c r="LD112" t="str">
        <f>IF(LD111="","",IF($FI111="Y",0,INDEX(Capacity!$S$3:$T$258,MATCH(MOD(INDEX(Capacity!$V$3:$W$258,MATCH(INDEX($J111:$FE111,1,$FJ111),Capacity!$V$3:$V$258,0),2)+LD$9,255),Capacity!$S$3:$S$258,0),2)))</f>
        <v/>
      </c>
      <c r="LE112" t="str">
        <f>IF(LE111="","",IF($FI111="Y",0,INDEX(Capacity!$S$3:$T$258,MATCH(MOD(INDEX(Capacity!$V$3:$W$258,MATCH(INDEX($J111:$FE111,1,$FJ111),Capacity!$V$3:$V$258,0),2)+LE$9,255),Capacity!$S$3:$S$258,0),2)))</f>
        <v/>
      </c>
      <c r="LF112" t="str">
        <f>IF(LF111="","",IF($FI111="Y",0,INDEX(Capacity!$S$3:$T$258,MATCH(MOD(INDEX(Capacity!$V$3:$W$258,MATCH(INDEX($J111:$FE111,1,$FJ111),Capacity!$V$3:$V$258,0),2)+LF$9,255),Capacity!$S$3:$S$258,0),2)))</f>
        <v/>
      </c>
      <c r="LG112" t="str">
        <f>IF(LG111="","",IF($FI111="Y",0,INDEX(Capacity!$S$3:$T$258,MATCH(MOD(INDEX(Capacity!$V$3:$W$258,MATCH(INDEX($J111:$FE111,1,$FJ111),Capacity!$V$3:$V$258,0),2)+LG$9,255),Capacity!$S$3:$S$258,0),2)))</f>
        <v/>
      </c>
      <c r="LH112" t="str">
        <f>IF(LH111="","",IF($FI111="Y",0,INDEX(Capacity!$S$3:$T$258,MATCH(MOD(INDEX(Capacity!$V$3:$W$258,MATCH(INDEX($J111:$FE111,1,$FJ111),Capacity!$V$3:$V$258,0),2)+LH$9,255),Capacity!$S$3:$S$258,0),2)))</f>
        <v/>
      </c>
    </row>
    <row r="113" spans="9:320" x14ac:dyDescent="0.25">
      <c r="I113" s="7">
        <f t="shared" si="79"/>
        <v>104</v>
      </c>
      <c r="J113" t="str">
        <f t="shared" si="97"/>
        <v/>
      </c>
      <c r="K113" t="str">
        <f t="shared" si="97"/>
        <v/>
      </c>
      <c r="L113" t="str">
        <f t="shared" si="97"/>
        <v/>
      </c>
      <c r="M113" t="str">
        <f t="shared" si="97"/>
        <v/>
      </c>
      <c r="N113" t="str">
        <f t="shared" si="97"/>
        <v/>
      </c>
      <c r="O113" t="str">
        <f t="shared" si="97"/>
        <v/>
      </c>
      <c r="P113" t="str">
        <f t="shared" si="97"/>
        <v/>
      </c>
      <c r="Q113" t="str">
        <f t="shared" si="97"/>
        <v/>
      </c>
      <c r="R113" t="str">
        <f t="shared" si="97"/>
        <v/>
      </c>
      <c r="S113" t="str">
        <f t="shared" si="97"/>
        <v/>
      </c>
      <c r="T113" t="str">
        <f t="shared" si="97"/>
        <v/>
      </c>
      <c r="U113" t="str">
        <f t="shared" si="97"/>
        <v/>
      </c>
      <c r="V113" t="str">
        <f t="shared" si="97"/>
        <v/>
      </c>
      <c r="W113" t="str">
        <f t="shared" si="97"/>
        <v/>
      </c>
      <c r="X113" t="str">
        <f t="shared" si="97"/>
        <v/>
      </c>
      <c r="Y113" t="str">
        <f t="shared" si="97"/>
        <v/>
      </c>
      <c r="Z113" t="str">
        <f t="shared" ref="Z113:AN118" si="109">IFERROR(IF(INDEX($FM$10:$LH$118,$I113,$FK113-Z$8+1)="",_xlfn.BITXOR(Z112,0),_xlfn.BITXOR(Z112,INDEX($FM$10:$LH$118,$I113,$FK113-Z$8+1))),"")</f>
        <v/>
      </c>
      <c r="AA113" t="str">
        <f t="shared" si="109"/>
        <v/>
      </c>
      <c r="AB113" t="str">
        <f t="shared" si="109"/>
        <v/>
      </c>
      <c r="AC113" t="str">
        <f t="shared" si="109"/>
        <v/>
      </c>
      <c r="AD113" t="str">
        <f t="shared" si="109"/>
        <v/>
      </c>
      <c r="AE113" t="str">
        <f t="shared" si="109"/>
        <v/>
      </c>
      <c r="AF113" t="str">
        <f t="shared" si="109"/>
        <v/>
      </c>
      <c r="AG113" t="str">
        <f t="shared" si="109"/>
        <v/>
      </c>
      <c r="AH113" t="str">
        <f t="shared" si="109"/>
        <v/>
      </c>
      <c r="AI113" t="str">
        <f t="shared" si="109"/>
        <v/>
      </c>
      <c r="AJ113" t="str">
        <f t="shared" si="109"/>
        <v/>
      </c>
      <c r="AK113" t="str">
        <f t="shared" si="109"/>
        <v/>
      </c>
      <c r="AL113" t="str">
        <f t="shared" si="109"/>
        <v/>
      </c>
      <c r="AM113" t="str">
        <f t="shared" si="109"/>
        <v/>
      </c>
      <c r="AN113" t="str">
        <f t="shared" si="109"/>
        <v/>
      </c>
      <c r="AO113" t="str">
        <f t="shared" si="107"/>
        <v/>
      </c>
      <c r="AP113" t="str">
        <f t="shared" si="100"/>
        <v/>
      </c>
      <c r="AQ113" t="str">
        <f t="shared" si="100"/>
        <v/>
      </c>
      <c r="AR113" t="str">
        <f t="shared" si="100"/>
        <v/>
      </c>
      <c r="AS113" t="str">
        <f t="shared" si="100"/>
        <v/>
      </c>
      <c r="AT113" t="str">
        <f t="shared" si="100"/>
        <v/>
      </c>
      <c r="AU113" t="str">
        <f t="shared" si="100"/>
        <v/>
      </c>
      <c r="AV113" t="str">
        <f t="shared" si="100"/>
        <v/>
      </c>
      <c r="AW113" t="str">
        <f t="shared" si="100"/>
        <v/>
      </c>
      <c r="AX113" t="str">
        <f t="shared" si="100"/>
        <v/>
      </c>
      <c r="AY113" t="str">
        <f t="shared" si="100"/>
        <v/>
      </c>
      <c r="AZ113" t="str">
        <f t="shared" si="100"/>
        <v/>
      </c>
      <c r="BA113" t="str">
        <f t="shared" si="100"/>
        <v/>
      </c>
      <c r="BB113" t="str">
        <f t="shared" si="100"/>
        <v/>
      </c>
      <c r="BC113" t="str">
        <f t="shared" si="100"/>
        <v/>
      </c>
      <c r="BD113" t="str">
        <f t="shared" si="100"/>
        <v/>
      </c>
      <c r="BE113" t="str">
        <f t="shared" si="99"/>
        <v/>
      </c>
      <c r="BF113" t="str">
        <f t="shared" si="99"/>
        <v/>
      </c>
      <c r="BG113" t="str">
        <f t="shared" si="99"/>
        <v/>
      </c>
      <c r="BH113" t="str">
        <f t="shared" si="99"/>
        <v/>
      </c>
      <c r="BI113" t="str">
        <f t="shared" si="99"/>
        <v/>
      </c>
      <c r="BJ113" t="str">
        <f t="shared" si="99"/>
        <v/>
      </c>
      <c r="BK113" t="str">
        <f t="shared" si="99"/>
        <v/>
      </c>
      <c r="BL113" t="str">
        <f t="shared" si="99"/>
        <v/>
      </c>
      <c r="BM113" t="str">
        <f t="shared" si="99"/>
        <v/>
      </c>
      <c r="BN113" t="str">
        <f t="shared" si="99"/>
        <v/>
      </c>
      <c r="BO113" t="str">
        <f t="shared" si="99"/>
        <v/>
      </c>
      <c r="BP113" t="str">
        <f t="shared" si="99"/>
        <v/>
      </c>
      <c r="BQ113" t="str">
        <f t="shared" si="99"/>
        <v/>
      </c>
      <c r="BR113" t="str">
        <f t="shared" si="99"/>
        <v/>
      </c>
      <c r="BS113" t="str">
        <f t="shared" si="99"/>
        <v/>
      </c>
      <c r="BT113" t="str">
        <f t="shared" si="99"/>
        <v/>
      </c>
      <c r="BU113" t="str">
        <f t="shared" si="104"/>
        <v/>
      </c>
      <c r="BV113" t="str">
        <f t="shared" si="102"/>
        <v/>
      </c>
      <c r="BW113" t="str">
        <f t="shared" si="102"/>
        <v/>
      </c>
      <c r="BX113" t="str">
        <f t="shared" si="102"/>
        <v/>
      </c>
      <c r="BY113" t="str">
        <f t="shared" si="102"/>
        <v/>
      </c>
      <c r="BZ113" t="str">
        <f t="shared" si="102"/>
        <v/>
      </c>
      <c r="CA113" t="str">
        <f t="shared" si="102"/>
        <v/>
      </c>
      <c r="CB113" t="str">
        <f t="shared" si="102"/>
        <v/>
      </c>
      <c r="CC113" t="str">
        <f t="shared" si="102"/>
        <v/>
      </c>
      <c r="CD113" t="str">
        <f t="shared" si="102"/>
        <v/>
      </c>
      <c r="CE113" t="str">
        <f t="shared" si="102"/>
        <v/>
      </c>
      <c r="CF113" t="str">
        <f t="shared" si="102"/>
        <v/>
      </c>
      <c r="CG113" t="str">
        <f t="shared" si="102"/>
        <v/>
      </c>
      <c r="CH113" t="str">
        <f t="shared" si="102"/>
        <v/>
      </c>
      <c r="CI113" t="str">
        <f t="shared" si="102"/>
        <v/>
      </c>
      <c r="CJ113" t="str">
        <f t="shared" si="102"/>
        <v/>
      </c>
      <c r="CK113" t="str">
        <f t="shared" si="102"/>
        <v/>
      </c>
      <c r="CL113" t="str">
        <f t="shared" si="106"/>
        <v/>
      </c>
      <c r="CM113" t="str">
        <f t="shared" si="106"/>
        <v/>
      </c>
      <c r="CN113" t="str">
        <f t="shared" si="106"/>
        <v/>
      </c>
      <c r="CO113" t="str">
        <f t="shared" si="106"/>
        <v/>
      </c>
      <c r="CP113" t="str">
        <f t="shared" si="106"/>
        <v/>
      </c>
      <c r="CQ113" t="str">
        <f t="shared" si="106"/>
        <v/>
      </c>
      <c r="CR113" t="str">
        <f t="shared" si="106"/>
        <v/>
      </c>
      <c r="CS113" t="str">
        <f t="shared" si="106"/>
        <v/>
      </c>
      <c r="CT113" t="str">
        <f t="shared" si="106"/>
        <v/>
      </c>
      <c r="CU113" t="str">
        <f t="shared" si="106"/>
        <v/>
      </c>
      <c r="CV113" t="str">
        <f t="shared" si="106"/>
        <v/>
      </c>
      <c r="CW113" t="str">
        <f t="shared" si="106"/>
        <v/>
      </c>
      <c r="CX113" t="str">
        <f t="shared" si="106"/>
        <v/>
      </c>
      <c r="CY113" t="str">
        <f t="shared" si="106"/>
        <v/>
      </c>
      <c r="CZ113" t="str">
        <f t="shared" si="106"/>
        <v/>
      </c>
      <c r="DA113" t="str">
        <f t="shared" si="106"/>
        <v/>
      </c>
      <c r="DB113" t="str">
        <f t="shared" si="105"/>
        <v/>
      </c>
      <c r="DC113" t="str">
        <f t="shared" si="105"/>
        <v/>
      </c>
      <c r="DD113" t="str">
        <f t="shared" si="105"/>
        <v/>
      </c>
      <c r="DE113" t="str">
        <f t="shared" si="105"/>
        <v/>
      </c>
      <c r="DF113" t="str">
        <f t="shared" si="105"/>
        <v/>
      </c>
      <c r="DG113" t="str">
        <f t="shared" si="105"/>
        <v/>
      </c>
      <c r="DH113" t="str">
        <f t="shared" si="105"/>
        <v/>
      </c>
      <c r="DI113">
        <f t="shared" si="105"/>
        <v>0</v>
      </c>
      <c r="DJ113">
        <f t="shared" si="105"/>
        <v>133</v>
      </c>
      <c r="DK113">
        <f t="shared" si="105"/>
        <v>39</v>
      </c>
      <c r="DL113">
        <f t="shared" si="105"/>
        <v>53</v>
      </c>
      <c r="DM113">
        <f t="shared" si="105"/>
        <v>161</v>
      </c>
      <c r="DN113">
        <f t="shared" si="105"/>
        <v>71</v>
      </c>
      <c r="DO113">
        <f t="shared" si="105"/>
        <v>100</v>
      </c>
      <c r="DP113">
        <f t="shared" si="105"/>
        <v>179</v>
      </c>
      <c r="DQ113">
        <f t="shared" si="98"/>
        <v>234</v>
      </c>
      <c r="DR113">
        <f t="shared" si="98"/>
        <v>236</v>
      </c>
      <c r="DS113">
        <f t="shared" si="98"/>
        <v>188</v>
      </c>
      <c r="DT113">
        <f t="shared" si="98"/>
        <v>0</v>
      </c>
      <c r="DU113">
        <f t="shared" si="98"/>
        <v>0</v>
      </c>
      <c r="DV113">
        <f t="shared" si="98"/>
        <v>0</v>
      </c>
      <c r="DW113">
        <f t="shared" si="98"/>
        <v>0</v>
      </c>
      <c r="DX113">
        <f t="shared" si="98"/>
        <v>0</v>
      </c>
      <c r="DY113">
        <f t="shared" si="98"/>
        <v>0</v>
      </c>
      <c r="DZ113">
        <f t="shared" si="98"/>
        <v>0</v>
      </c>
      <c r="EA113">
        <f t="shared" si="98"/>
        <v>0</v>
      </c>
      <c r="EB113">
        <f t="shared" si="98"/>
        <v>0</v>
      </c>
      <c r="EC113">
        <f t="shared" si="98"/>
        <v>0</v>
      </c>
      <c r="ED113">
        <f t="shared" si="98"/>
        <v>0</v>
      </c>
      <c r="EE113">
        <f t="shared" si="98"/>
        <v>0</v>
      </c>
      <c r="EF113">
        <f t="shared" si="98"/>
        <v>0</v>
      </c>
      <c r="EG113">
        <f t="shared" si="108"/>
        <v>0</v>
      </c>
      <c r="EH113">
        <f t="shared" si="103"/>
        <v>0</v>
      </c>
      <c r="EI113">
        <f t="shared" si="103"/>
        <v>0</v>
      </c>
      <c r="EJ113">
        <f t="shared" si="103"/>
        <v>0</v>
      </c>
      <c r="EK113">
        <f t="shared" si="103"/>
        <v>0</v>
      </c>
      <c r="EL113">
        <f t="shared" si="103"/>
        <v>0</v>
      </c>
      <c r="EM113">
        <f t="shared" si="103"/>
        <v>0</v>
      </c>
      <c r="EN113">
        <f t="shared" si="103"/>
        <v>0</v>
      </c>
      <c r="EO113">
        <f t="shared" si="103"/>
        <v>0</v>
      </c>
      <c r="EP113">
        <f t="shared" si="103"/>
        <v>0</v>
      </c>
      <c r="EQ113">
        <f t="shared" si="103"/>
        <v>0</v>
      </c>
      <c r="ER113">
        <f t="shared" si="103"/>
        <v>0</v>
      </c>
      <c r="ES113">
        <f t="shared" si="103"/>
        <v>0</v>
      </c>
      <c r="ET113">
        <f t="shared" si="103"/>
        <v>0</v>
      </c>
      <c r="EU113">
        <f t="shared" si="103"/>
        <v>0</v>
      </c>
      <c r="EV113">
        <f t="shared" si="103"/>
        <v>0</v>
      </c>
      <c r="EW113">
        <f t="shared" si="101"/>
        <v>0</v>
      </c>
      <c r="EX113">
        <f t="shared" si="101"/>
        <v>0</v>
      </c>
      <c r="EY113">
        <f t="shared" si="101"/>
        <v>0</v>
      </c>
      <c r="EZ113">
        <f t="shared" si="101"/>
        <v>0</v>
      </c>
      <c r="FA113">
        <f t="shared" si="101"/>
        <v>0</v>
      </c>
      <c r="FB113">
        <f t="shared" si="101"/>
        <v>0</v>
      </c>
      <c r="FC113">
        <f t="shared" si="101"/>
        <v>0</v>
      </c>
      <c r="FD113">
        <f t="shared" si="101"/>
        <v>0</v>
      </c>
      <c r="FE113">
        <f t="shared" si="101"/>
        <v>0</v>
      </c>
      <c r="FG113" s="48" t="str">
        <f t="shared" si="80"/>
        <v/>
      </c>
      <c r="FI113" s="1" t="str">
        <f t="shared" si="77"/>
        <v/>
      </c>
      <c r="FJ113">
        <f t="shared" si="78"/>
        <v>105</v>
      </c>
      <c r="FK113">
        <f>FM8-FJ112+1</f>
        <v>-60</v>
      </c>
      <c r="FM113">
        <f>IF(FM112="","",IF($FI112="Y",0,INDEX(Capacity!$S$3:$T$258,MATCH(MOD(INDEX(Capacity!$V$3:$W$258,MATCH(INDEX($J112:$FE112,1,$FJ112),Capacity!$V$3:$V$258,0),2)+FM$9,255),Capacity!$S$3:$S$258,0),2)))</f>
        <v>6</v>
      </c>
      <c r="FN113">
        <f>IF(FN112="","",IF($FI112="Y",0,INDEX(Capacity!$S$3:$T$258,MATCH(MOD(INDEX(Capacity!$V$3:$W$258,MATCH(INDEX($J112:$FE112,1,$FJ112),Capacity!$V$3:$V$258,0),2)+FN$9,255),Capacity!$S$3:$S$258,0),2)))</f>
        <v>234</v>
      </c>
      <c r="FO113">
        <f>IF(FO112="","",IF($FI112="Y",0,INDEX(Capacity!$S$3:$T$258,MATCH(MOD(INDEX(Capacity!$V$3:$W$258,MATCH(INDEX($J112:$FE112,1,$FJ112),Capacity!$V$3:$V$258,0),2)+FO$9,255),Capacity!$S$3:$S$258,0),2)))</f>
        <v>182</v>
      </c>
      <c r="FP113">
        <f>IF(FP112="","",IF($FI112="Y",0,INDEX(Capacity!$S$3:$T$258,MATCH(MOD(INDEX(Capacity!$V$3:$W$258,MATCH(INDEX($J112:$FE112,1,$FJ112),Capacity!$V$3:$V$258,0),2)+FP$9,255),Capacity!$S$3:$S$258,0),2)))</f>
        <v>101</v>
      </c>
      <c r="FQ113">
        <f>IF(FQ112="","",IF($FI112="Y",0,INDEX(Capacity!$S$3:$T$258,MATCH(MOD(INDEX(Capacity!$V$3:$W$258,MATCH(INDEX($J112:$FE112,1,$FJ112),Capacity!$V$3:$V$258,0),2)+FQ$9,255),Capacity!$S$3:$S$258,0),2)))</f>
        <v>127</v>
      </c>
      <c r="FR113">
        <f>IF(FR112="","",IF($FI112="Y",0,INDEX(Capacity!$S$3:$T$258,MATCH(MOD(INDEX(Capacity!$V$3:$W$258,MATCH(INDEX($J112:$FE112,1,$FJ112),Capacity!$V$3:$V$258,0),2)+FR$9,255),Capacity!$S$3:$S$258,0),2)))</f>
        <v>168</v>
      </c>
      <c r="FS113">
        <f>IF(FS112="","",IF($FI112="Y",0,INDEX(Capacity!$S$3:$T$258,MATCH(MOD(INDEX(Capacity!$V$3:$W$258,MATCH(INDEX($J112:$FE112,1,$FJ112),Capacity!$V$3:$V$258,0),2)+FS$9,255),Capacity!$S$3:$S$258,0),2)))</f>
        <v>217</v>
      </c>
      <c r="FT113">
        <f>IF(FT112="","",IF($FI112="Y",0,INDEX(Capacity!$S$3:$T$258,MATCH(MOD(INDEX(Capacity!$V$3:$W$258,MATCH(INDEX($J112:$FE112,1,$FJ112),Capacity!$V$3:$V$258,0),2)+FT$9,255),Capacity!$S$3:$S$258,0),2)))</f>
        <v>223</v>
      </c>
      <c r="FU113">
        <f>IF(FU112="","",IF($FI112="Y",0,INDEX(Capacity!$S$3:$T$258,MATCH(MOD(INDEX(Capacity!$V$3:$W$258,MATCH(INDEX($J112:$FE112,1,$FJ112),Capacity!$V$3:$V$258,0),2)+FU$9,255),Capacity!$S$3:$S$258,0),2)))</f>
        <v>59</v>
      </c>
      <c r="FV113">
        <f>IF(FV112="","",IF($FI112="Y",0,INDEX(Capacity!$S$3:$T$258,MATCH(MOD(INDEX(Capacity!$V$3:$W$258,MATCH(INDEX($J112:$FE112,1,$FJ112),Capacity!$V$3:$V$258,0),2)+FV$9,255),Capacity!$S$3:$S$258,0),2)))</f>
        <v>105</v>
      </c>
      <c r="FW113">
        <f>IF(FW112="","",IF($FI112="Y",0,INDEX(Capacity!$S$3:$T$258,MATCH(MOD(INDEX(Capacity!$V$3:$W$258,MATCH(INDEX($J112:$FE112,1,$FJ112),Capacity!$V$3:$V$258,0),2)+FW$9,255),Capacity!$S$3:$S$258,0),2)))</f>
        <v>188</v>
      </c>
      <c r="FX113" t="str">
        <f>IF(FX112="","",IF($FI112="Y",0,INDEX(Capacity!$S$3:$T$258,MATCH(MOD(INDEX(Capacity!$V$3:$W$258,MATCH(INDEX($J112:$FE112,1,$FJ112),Capacity!$V$3:$V$258,0),2)+FX$9,255),Capacity!$S$3:$S$258,0),2)))</f>
        <v/>
      </c>
      <c r="FY113" t="str">
        <f>IF(FY112="","",IF($FI112="Y",0,INDEX(Capacity!$S$3:$T$258,MATCH(MOD(INDEX(Capacity!$V$3:$W$258,MATCH(INDEX($J112:$FE112,1,$FJ112),Capacity!$V$3:$V$258,0),2)+FY$9,255),Capacity!$S$3:$S$258,0),2)))</f>
        <v/>
      </c>
      <c r="FZ113" t="str">
        <f>IF(FZ112="","",IF($FI112="Y",0,INDEX(Capacity!$S$3:$T$258,MATCH(MOD(INDEX(Capacity!$V$3:$W$258,MATCH(INDEX($J112:$FE112,1,$FJ112),Capacity!$V$3:$V$258,0),2)+FZ$9,255),Capacity!$S$3:$S$258,0),2)))</f>
        <v/>
      </c>
      <c r="GA113" t="str">
        <f>IF(GA112="","",IF($FI112="Y",0,INDEX(Capacity!$S$3:$T$258,MATCH(MOD(INDEX(Capacity!$V$3:$W$258,MATCH(INDEX($J112:$FE112,1,$FJ112),Capacity!$V$3:$V$258,0),2)+GA$9,255),Capacity!$S$3:$S$258,0),2)))</f>
        <v/>
      </c>
      <c r="GB113" t="str">
        <f>IF(GB112="","",IF($FI112="Y",0,INDEX(Capacity!$S$3:$T$258,MATCH(MOD(INDEX(Capacity!$V$3:$W$258,MATCH(INDEX($J112:$FE112,1,$FJ112),Capacity!$V$3:$V$258,0),2)+GB$9,255),Capacity!$S$3:$S$258,0),2)))</f>
        <v/>
      </c>
      <c r="GC113" t="str">
        <f>IF(GC112="","",IF($FI112="Y",0,INDEX(Capacity!$S$3:$T$258,MATCH(MOD(INDEX(Capacity!$V$3:$W$258,MATCH(INDEX($J112:$FE112,1,$FJ112),Capacity!$V$3:$V$258,0),2)+GC$9,255),Capacity!$S$3:$S$258,0),2)))</f>
        <v/>
      </c>
      <c r="GD113" t="str">
        <f>IF(GD112="","",IF($FI112="Y",0,INDEX(Capacity!$S$3:$T$258,MATCH(MOD(INDEX(Capacity!$V$3:$W$258,MATCH(INDEX($J112:$FE112,1,$FJ112),Capacity!$V$3:$V$258,0),2)+GD$9,255),Capacity!$S$3:$S$258,0),2)))</f>
        <v/>
      </c>
      <c r="GE113" t="str">
        <f>IF(GE112="","",IF($FI112="Y",0,INDEX(Capacity!$S$3:$T$258,MATCH(MOD(INDEX(Capacity!$V$3:$W$258,MATCH(INDEX($J112:$FE112,1,$FJ112),Capacity!$V$3:$V$258,0),2)+GE$9,255),Capacity!$S$3:$S$258,0),2)))</f>
        <v/>
      </c>
      <c r="GF113" t="str">
        <f>IF(GF112="","",IF($FI112="Y",0,INDEX(Capacity!$S$3:$T$258,MATCH(MOD(INDEX(Capacity!$V$3:$W$258,MATCH(INDEX($J112:$FE112,1,$FJ112),Capacity!$V$3:$V$258,0),2)+GF$9,255),Capacity!$S$3:$S$258,0),2)))</f>
        <v/>
      </c>
      <c r="GG113" t="str">
        <f>IF(GG112="","",IF($FI112="Y",0,INDEX(Capacity!$S$3:$T$258,MATCH(MOD(INDEX(Capacity!$V$3:$W$258,MATCH(INDEX($J112:$FE112,1,$FJ112),Capacity!$V$3:$V$258,0),2)+GG$9,255),Capacity!$S$3:$S$258,0),2)))</f>
        <v/>
      </c>
      <c r="GH113" t="str">
        <f>IF(GH112="","",IF($FI112="Y",0,INDEX(Capacity!$S$3:$T$258,MATCH(MOD(INDEX(Capacity!$V$3:$W$258,MATCH(INDEX($J112:$FE112,1,$FJ112),Capacity!$V$3:$V$258,0),2)+GH$9,255),Capacity!$S$3:$S$258,0),2)))</f>
        <v/>
      </c>
      <c r="GI113" t="str">
        <f>IF(GI112="","",IF($FI112="Y",0,INDEX(Capacity!$S$3:$T$258,MATCH(MOD(INDEX(Capacity!$V$3:$W$258,MATCH(INDEX($J112:$FE112,1,$FJ112),Capacity!$V$3:$V$258,0),2)+GI$9,255),Capacity!$S$3:$S$258,0),2)))</f>
        <v/>
      </c>
      <c r="GJ113" t="str">
        <f>IF(GJ112="","",IF($FI112="Y",0,INDEX(Capacity!$S$3:$T$258,MATCH(MOD(INDEX(Capacity!$V$3:$W$258,MATCH(INDEX($J112:$FE112,1,$FJ112),Capacity!$V$3:$V$258,0),2)+GJ$9,255),Capacity!$S$3:$S$258,0),2)))</f>
        <v/>
      </c>
      <c r="GK113" t="str">
        <f>IF(GK112="","",IF($FI112="Y",0,INDEX(Capacity!$S$3:$T$258,MATCH(MOD(INDEX(Capacity!$V$3:$W$258,MATCH(INDEX($J112:$FE112,1,$FJ112),Capacity!$V$3:$V$258,0),2)+GK$9,255),Capacity!$S$3:$S$258,0),2)))</f>
        <v/>
      </c>
      <c r="GL113" t="str">
        <f>IF(GL112="","",IF($FI112="Y",0,INDEX(Capacity!$S$3:$T$258,MATCH(MOD(INDEX(Capacity!$V$3:$W$258,MATCH(INDEX($J112:$FE112,1,$FJ112),Capacity!$V$3:$V$258,0),2)+GL$9,255),Capacity!$S$3:$S$258,0),2)))</f>
        <v/>
      </c>
      <c r="GM113" t="str">
        <f>IF(GM112="","",IF($FI112="Y",0,INDEX(Capacity!$S$3:$T$258,MATCH(MOD(INDEX(Capacity!$V$3:$W$258,MATCH(INDEX($J112:$FE112,1,$FJ112),Capacity!$V$3:$V$258,0),2)+GM$9,255),Capacity!$S$3:$S$258,0),2)))</f>
        <v/>
      </c>
      <c r="GN113" t="str">
        <f>IF(GN112="","",IF($FI112="Y",0,INDEX(Capacity!$S$3:$T$258,MATCH(MOD(INDEX(Capacity!$V$3:$W$258,MATCH(INDEX($J112:$FE112,1,$FJ112),Capacity!$V$3:$V$258,0),2)+GN$9,255),Capacity!$S$3:$S$258,0),2)))</f>
        <v/>
      </c>
      <c r="GO113" t="str">
        <f>IF(GO112="","",IF($FI112="Y",0,INDEX(Capacity!$S$3:$T$258,MATCH(MOD(INDEX(Capacity!$V$3:$W$258,MATCH(INDEX($J112:$FE112,1,$FJ112),Capacity!$V$3:$V$258,0),2)+GO$9,255),Capacity!$S$3:$S$258,0),2)))</f>
        <v/>
      </c>
      <c r="GP113" t="str">
        <f>IF(GP112="","",IF($FI112="Y",0,INDEX(Capacity!$S$3:$T$258,MATCH(MOD(INDEX(Capacity!$V$3:$W$258,MATCH(INDEX($J112:$FE112,1,$FJ112),Capacity!$V$3:$V$258,0),2)+GP$9,255),Capacity!$S$3:$S$258,0),2)))</f>
        <v/>
      </c>
      <c r="GQ113" t="str">
        <f>IF(GQ112="","",IF($FI112="Y",0,INDEX(Capacity!$S$3:$T$258,MATCH(MOD(INDEX(Capacity!$V$3:$W$258,MATCH(INDEX($J112:$FE112,1,$FJ112),Capacity!$V$3:$V$258,0),2)+GQ$9,255),Capacity!$S$3:$S$258,0),2)))</f>
        <v/>
      </c>
      <c r="GR113" t="str">
        <f>IF(GR112="","",IF($FI112="Y",0,INDEX(Capacity!$S$3:$T$258,MATCH(MOD(INDEX(Capacity!$V$3:$W$258,MATCH(INDEX($J112:$FE112,1,$FJ112),Capacity!$V$3:$V$258,0),2)+GR$9,255),Capacity!$S$3:$S$258,0),2)))</f>
        <v/>
      </c>
      <c r="GS113" t="str">
        <f>IF(GS112="","",IF($FI112="Y",0,INDEX(Capacity!$S$3:$T$258,MATCH(MOD(INDEX(Capacity!$V$3:$W$258,MATCH(INDEX($J112:$FE112,1,$FJ112),Capacity!$V$3:$V$258,0),2)+GS$9,255),Capacity!$S$3:$S$258,0),2)))</f>
        <v/>
      </c>
      <c r="GT113" t="str">
        <f>IF(GT112="","",IF($FI112="Y",0,INDEX(Capacity!$S$3:$T$258,MATCH(MOD(INDEX(Capacity!$V$3:$W$258,MATCH(INDEX($J112:$FE112,1,$FJ112),Capacity!$V$3:$V$258,0),2)+GT$9,255),Capacity!$S$3:$S$258,0),2)))</f>
        <v/>
      </c>
      <c r="GU113" t="str">
        <f>IF(GU112="","",IF($FI112="Y",0,INDEX(Capacity!$S$3:$T$258,MATCH(MOD(INDEX(Capacity!$V$3:$W$258,MATCH(INDEX($J112:$FE112,1,$FJ112),Capacity!$V$3:$V$258,0),2)+GU$9,255),Capacity!$S$3:$S$258,0),2)))</f>
        <v/>
      </c>
      <c r="GV113" t="str">
        <f>IF(GV112="","",IF($FI112="Y",0,INDEX(Capacity!$S$3:$T$258,MATCH(MOD(INDEX(Capacity!$V$3:$W$258,MATCH(INDEX($J112:$FE112,1,$FJ112),Capacity!$V$3:$V$258,0),2)+GV$9,255),Capacity!$S$3:$S$258,0),2)))</f>
        <v/>
      </c>
      <c r="GW113" t="str">
        <f>IF(GW112="","",IF($FI112="Y",0,INDEX(Capacity!$S$3:$T$258,MATCH(MOD(INDEX(Capacity!$V$3:$W$258,MATCH(INDEX($J112:$FE112,1,$FJ112),Capacity!$V$3:$V$258,0),2)+GW$9,255),Capacity!$S$3:$S$258,0),2)))</f>
        <v/>
      </c>
      <c r="GX113" t="str">
        <f>IF(GX112="","",IF($FI112="Y",0,INDEX(Capacity!$S$3:$T$258,MATCH(MOD(INDEX(Capacity!$V$3:$W$258,MATCH(INDEX($J112:$FE112,1,$FJ112),Capacity!$V$3:$V$258,0),2)+GX$9,255),Capacity!$S$3:$S$258,0),2)))</f>
        <v/>
      </c>
      <c r="GY113" t="str">
        <f>IF(GY112="","",IF($FI112="Y",0,INDEX(Capacity!$S$3:$T$258,MATCH(MOD(INDEX(Capacity!$V$3:$W$258,MATCH(INDEX($J112:$FE112,1,$FJ112),Capacity!$V$3:$V$258,0),2)+GY$9,255),Capacity!$S$3:$S$258,0),2)))</f>
        <v/>
      </c>
      <c r="GZ113" t="str">
        <f>IF(GZ112="","",IF($FI112="Y",0,INDEX(Capacity!$S$3:$T$258,MATCH(MOD(INDEX(Capacity!$V$3:$W$258,MATCH(INDEX($J112:$FE112,1,$FJ112),Capacity!$V$3:$V$258,0),2)+GZ$9,255),Capacity!$S$3:$S$258,0),2)))</f>
        <v/>
      </c>
      <c r="HA113" t="str">
        <f>IF(HA112="","",IF($FI112="Y",0,INDEX(Capacity!$S$3:$T$258,MATCH(MOD(INDEX(Capacity!$V$3:$W$258,MATCH(INDEX($J112:$FE112,1,$FJ112),Capacity!$V$3:$V$258,0),2)+HA$9,255),Capacity!$S$3:$S$258,0),2)))</f>
        <v/>
      </c>
      <c r="HB113" t="str">
        <f>IF(HB112="","",IF($FI112="Y",0,INDEX(Capacity!$S$3:$T$258,MATCH(MOD(INDEX(Capacity!$V$3:$W$258,MATCH(INDEX($J112:$FE112,1,$FJ112),Capacity!$V$3:$V$258,0),2)+HB$9,255),Capacity!$S$3:$S$258,0),2)))</f>
        <v/>
      </c>
      <c r="HC113" t="str">
        <f>IF(HC112="","",IF($FI112="Y",0,INDEX(Capacity!$S$3:$T$258,MATCH(MOD(INDEX(Capacity!$V$3:$W$258,MATCH(INDEX($J112:$FE112,1,$FJ112),Capacity!$V$3:$V$258,0),2)+HC$9,255),Capacity!$S$3:$S$258,0),2)))</f>
        <v/>
      </c>
      <c r="HD113" t="str">
        <f>IF(HD112="","",IF($FI112="Y",0,INDEX(Capacity!$S$3:$T$258,MATCH(MOD(INDEX(Capacity!$V$3:$W$258,MATCH(INDEX($J112:$FE112,1,$FJ112),Capacity!$V$3:$V$258,0),2)+HD$9,255),Capacity!$S$3:$S$258,0),2)))</f>
        <v/>
      </c>
      <c r="HE113" t="str">
        <f>IF(HE112="","",IF($FI112="Y",0,INDEX(Capacity!$S$3:$T$258,MATCH(MOD(INDEX(Capacity!$V$3:$W$258,MATCH(INDEX($J112:$FE112,1,$FJ112),Capacity!$V$3:$V$258,0),2)+HE$9,255),Capacity!$S$3:$S$258,0),2)))</f>
        <v/>
      </c>
      <c r="HF113" t="str">
        <f>IF(HF112="","",IF($FI112="Y",0,INDEX(Capacity!$S$3:$T$258,MATCH(MOD(INDEX(Capacity!$V$3:$W$258,MATCH(INDEX($J112:$FE112,1,$FJ112),Capacity!$V$3:$V$258,0),2)+HF$9,255),Capacity!$S$3:$S$258,0),2)))</f>
        <v/>
      </c>
      <c r="HG113" t="str">
        <f>IF(HG112="","",IF($FI112="Y",0,INDEX(Capacity!$S$3:$T$258,MATCH(MOD(INDEX(Capacity!$V$3:$W$258,MATCH(INDEX($J112:$FE112,1,$FJ112),Capacity!$V$3:$V$258,0),2)+HG$9,255),Capacity!$S$3:$S$258,0),2)))</f>
        <v/>
      </c>
      <c r="HH113" t="str">
        <f>IF(HH112="","",IF($FI112="Y",0,INDEX(Capacity!$S$3:$T$258,MATCH(MOD(INDEX(Capacity!$V$3:$W$258,MATCH(INDEX($J112:$FE112,1,$FJ112),Capacity!$V$3:$V$258,0),2)+HH$9,255),Capacity!$S$3:$S$258,0),2)))</f>
        <v/>
      </c>
      <c r="HI113" t="str">
        <f>IF(HI112="","",IF($FI112="Y",0,INDEX(Capacity!$S$3:$T$258,MATCH(MOD(INDEX(Capacity!$V$3:$W$258,MATCH(INDEX($J112:$FE112,1,$FJ112),Capacity!$V$3:$V$258,0),2)+HI$9,255),Capacity!$S$3:$S$258,0),2)))</f>
        <v/>
      </c>
      <c r="HJ113" t="str">
        <f>IF(HJ112="","",IF($FI112="Y",0,INDEX(Capacity!$S$3:$T$258,MATCH(MOD(INDEX(Capacity!$V$3:$W$258,MATCH(INDEX($J112:$FE112,1,$FJ112),Capacity!$V$3:$V$258,0),2)+HJ$9,255),Capacity!$S$3:$S$258,0),2)))</f>
        <v/>
      </c>
      <c r="HK113" t="str">
        <f>IF(HK112="","",IF($FI112="Y",0,INDEX(Capacity!$S$3:$T$258,MATCH(MOD(INDEX(Capacity!$V$3:$W$258,MATCH(INDEX($J112:$FE112,1,$FJ112),Capacity!$V$3:$V$258,0),2)+HK$9,255),Capacity!$S$3:$S$258,0),2)))</f>
        <v/>
      </c>
      <c r="HL113" t="str">
        <f>IF(HL112="","",IF($FI112="Y",0,INDEX(Capacity!$S$3:$T$258,MATCH(MOD(INDEX(Capacity!$V$3:$W$258,MATCH(INDEX($J112:$FE112,1,$FJ112),Capacity!$V$3:$V$258,0),2)+HL$9,255),Capacity!$S$3:$S$258,0),2)))</f>
        <v/>
      </c>
      <c r="HM113" t="str">
        <f>IF(HM112="","",IF($FI112="Y",0,INDEX(Capacity!$S$3:$T$258,MATCH(MOD(INDEX(Capacity!$V$3:$W$258,MATCH(INDEX($J112:$FE112,1,$FJ112),Capacity!$V$3:$V$258,0),2)+HM$9,255),Capacity!$S$3:$S$258,0),2)))</f>
        <v/>
      </c>
      <c r="HN113" t="str">
        <f>IF(HN112="","",IF($FI112="Y",0,INDEX(Capacity!$S$3:$T$258,MATCH(MOD(INDEX(Capacity!$V$3:$W$258,MATCH(INDEX($J112:$FE112,1,$FJ112),Capacity!$V$3:$V$258,0),2)+HN$9,255),Capacity!$S$3:$S$258,0),2)))</f>
        <v/>
      </c>
      <c r="HO113" t="str">
        <f>IF(HO112="","",IF($FI112="Y",0,INDEX(Capacity!$S$3:$T$258,MATCH(MOD(INDEX(Capacity!$V$3:$W$258,MATCH(INDEX($J112:$FE112,1,$FJ112),Capacity!$V$3:$V$258,0),2)+HO$9,255),Capacity!$S$3:$S$258,0),2)))</f>
        <v/>
      </c>
      <c r="HP113" t="str">
        <f>IF(HP112="","",IF($FI112="Y",0,INDEX(Capacity!$S$3:$T$258,MATCH(MOD(INDEX(Capacity!$V$3:$W$258,MATCH(INDEX($J112:$FE112,1,$FJ112),Capacity!$V$3:$V$258,0),2)+HP$9,255),Capacity!$S$3:$S$258,0),2)))</f>
        <v/>
      </c>
      <c r="HQ113" t="str">
        <f>IF(HQ112="","",IF($FI112="Y",0,INDEX(Capacity!$S$3:$T$258,MATCH(MOD(INDEX(Capacity!$V$3:$W$258,MATCH(INDEX($J112:$FE112,1,$FJ112),Capacity!$V$3:$V$258,0),2)+HQ$9,255),Capacity!$S$3:$S$258,0),2)))</f>
        <v/>
      </c>
      <c r="HR113" t="str">
        <f>IF(HR112="","",IF($FI112="Y",0,INDEX(Capacity!$S$3:$T$258,MATCH(MOD(INDEX(Capacity!$V$3:$W$258,MATCH(INDEX($J112:$FE112,1,$FJ112),Capacity!$V$3:$V$258,0),2)+HR$9,255),Capacity!$S$3:$S$258,0),2)))</f>
        <v/>
      </c>
      <c r="HS113" t="str">
        <f>IF(HS112="","",IF($FI112="Y",0,INDEX(Capacity!$S$3:$T$258,MATCH(MOD(INDEX(Capacity!$V$3:$W$258,MATCH(INDEX($J112:$FE112,1,$FJ112),Capacity!$V$3:$V$258,0),2)+HS$9,255),Capacity!$S$3:$S$258,0),2)))</f>
        <v/>
      </c>
      <c r="HT113" t="str">
        <f>IF(HT112="","",IF($FI112="Y",0,INDEX(Capacity!$S$3:$T$258,MATCH(MOD(INDEX(Capacity!$V$3:$W$258,MATCH(INDEX($J112:$FE112,1,$FJ112),Capacity!$V$3:$V$258,0),2)+HT$9,255),Capacity!$S$3:$S$258,0),2)))</f>
        <v/>
      </c>
      <c r="HU113" t="str">
        <f>IF(HU112="","",IF($FI112="Y",0,INDEX(Capacity!$S$3:$T$258,MATCH(MOD(INDEX(Capacity!$V$3:$W$258,MATCH(INDEX($J112:$FE112,1,$FJ112),Capacity!$V$3:$V$258,0),2)+HU$9,255),Capacity!$S$3:$S$258,0),2)))</f>
        <v/>
      </c>
      <c r="HV113" t="str">
        <f>IF(HV112="","",IF($FI112="Y",0,INDEX(Capacity!$S$3:$T$258,MATCH(MOD(INDEX(Capacity!$V$3:$W$258,MATCH(INDEX($J112:$FE112,1,$FJ112),Capacity!$V$3:$V$258,0),2)+HV$9,255),Capacity!$S$3:$S$258,0),2)))</f>
        <v/>
      </c>
      <c r="HW113" t="str">
        <f>IF(HW112="","",IF($FI112="Y",0,INDEX(Capacity!$S$3:$T$258,MATCH(MOD(INDEX(Capacity!$V$3:$W$258,MATCH(INDEX($J112:$FE112,1,$FJ112),Capacity!$V$3:$V$258,0),2)+HW$9,255),Capacity!$S$3:$S$258,0),2)))</f>
        <v/>
      </c>
      <c r="HX113" t="str">
        <f>IF(HX112="","",IF($FI112="Y",0,INDEX(Capacity!$S$3:$T$258,MATCH(MOD(INDEX(Capacity!$V$3:$W$258,MATCH(INDEX($J112:$FE112,1,$FJ112),Capacity!$V$3:$V$258,0),2)+HX$9,255),Capacity!$S$3:$S$258,0),2)))</f>
        <v/>
      </c>
      <c r="HY113" t="str">
        <f>IF(HY112="","",IF($FI112="Y",0,INDEX(Capacity!$S$3:$T$258,MATCH(MOD(INDEX(Capacity!$V$3:$W$258,MATCH(INDEX($J112:$FE112,1,$FJ112),Capacity!$V$3:$V$258,0),2)+HY$9,255),Capacity!$S$3:$S$258,0),2)))</f>
        <v/>
      </c>
      <c r="HZ113" t="str">
        <f>IF(HZ112="","",IF($FI112="Y",0,INDEX(Capacity!$S$3:$T$258,MATCH(MOD(INDEX(Capacity!$V$3:$W$258,MATCH(INDEX($J112:$FE112,1,$FJ112),Capacity!$V$3:$V$258,0),2)+HZ$9,255),Capacity!$S$3:$S$258,0),2)))</f>
        <v/>
      </c>
      <c r="IA113" t="str">
        <f>IF(IA112="","",IF($FI112="Y",0,INDEX(Capacity!$S$3:$T$258,MATCH(MOD(INDEX(Capacity!$V$3:$W$258,MATCH(INDEX($J112:$FE112,1,$FJ112),Capacity!$V$3:$V$258,0),2)+IA$9,255),Capacity!$S$3:$S$258,0),2)))</f>
        <v/>
      </c>
      <c r="IB113" t="str">
        <f>IF(IB112="","",IF($FI112="Y",0,INDEX(Capacity!$S$3:$T$258,MATCH(MOD(INDEX(Capacity!$V$3:$W$258,MATCH(INDEX($J112:$FE112,1,$FJ112),Capacity!$V$3:$V$258,0),2)+IB$9,255),Capacity!$S$3:$S$258,0),2)))</f>
        <v/>
      </c>
      <c r="IC113" t="str">
        <f>IF(IC112="","",IF($FI112="Y",0,INDEX(Capacity!$S$3:$T$258,MATCH(MOD(INDEX(Capacity!$V$3:$W$258,MATCH(INDEX($J112:$FE112,1,$FJ112),Capacity!$V$3:$V$258,0),2)+IC$9,255),Capacity!$S$3:$S$258,0),2)))</f>
        <v/>
      </c>
      <c r="ID113" t="str">
        <f>IF(ID112="","",IF($FI112="Y",0,INDEX(Capacity!$S$3:$T$258,MATCH(MOD(INDEX(Capacity!$V$3:$W$258,MATCH(INDEX($J112:$FE112,1,$FJ112),Capacity!$V$3:$V$258,0),2)+ID$9,255),Capacity!$S$3:$S$258,0),2)))</f>
        <v/>
      </c>
      <c r="IE113" t="str">
        <f>IF(IE112="","",IF($FI112="Y",0,INDEX(Capacity!$S$3:$T$258,MATCH(MOD(INDEX(Capacity!$V$3:$W$258,MATCH(INDEX($J112:$FE112,1,$FJ112),Capacity!$V$3:$V$258,0),2)+IE$9,255),Capacity!$S$3:$S$258,0),2)))</f>
        <v/>
      </c>
      <c r="IF113" t="str">
        <f>IF(IF112="","",IF($FI112="Y",0,INDEX(Capacity!$S$3:$T$258,MATCH(MOD(INDEX(Capacity!$V$3:$W$258,MATCH(INDEX($J112:$FE112,1,$FJ112),Capacity!$V$3:$V$258,0),2)+IF$9,255),Capacity!$S$3:$S$258,0),2)))</f>
        <v/>
      </c>
      <c r="IG113" t="str">
        <f>IF(IG112="","",IF($FI112="Y",0,INDEX(Capacity!$S$3:$T$258,MATCH(MOD(INDEX(Capacity!$V$3:$W$258,MATCH(INDEX($J112:$FE112,1,$FJ112),Capacity!$V$3:$V$258,0),2)+IG$9,255),Capacity!$S$3:$S$258,0),2)))</f>
        <v/>
      </c>
      <c r="IH113" t="str">
        <f>IF(IH112="","",IF($FI112="Y",0,INDEX(Capacity!$S$3:$T$258,MATCH(MOD(INDEX(Capacity!$V$3:$W$258,MATCH(INDEX($J112:$FE112,1,$FJ112),Capacity!$V$3:$V$258,0),2)+IH$9,255),Capacity!$S$3:$S$258,0),2)))</f>
        <v/>
      </c>
      <c r="II113" t="str">
        <f>IF(II112="","",IF($FI112="Y",0,INDEX(Capacity!$S$3:$T$258,MATCH(MOD(INDEX(Capacity!$V$3:$W$258,MATCH(INDEX($J112:$FE112,1,$FJ112),Capacity!$V$3:$V$258,0),2)+II$9,255),Capacity!$S$3:$S$258,0),2)))</f>
        <v/>
      </c>
      <c r="IJ113" t="str">
        <f>IF(IJ112="","",IF($FI112="Y",0,INDEX(Capacity!$S$3:$T$258,MATCH(MOD(INDEX(Capacity!$V$3:$W$258,MATCH(INDEX($J112:$FE112,1,$FJ112),Capacity!$V$3:$V$258,0),2)+IJ$9,255),Capacity!$S$3:$S$258,0),2)))</f>
        <v/>
      </c>
      <c r="IK113" t="str">
        <f>IF(IK112="","",IF($FI112="Y",0,INDEX(Capacity!$S$3:$T$258,MATCH(MOD(INDEX(Capacity!$V$3:$W$258,MATCH(INDEX($J112:$FE112,1,$FJ112),Capacity!$V$3:$V$258,0),2)+IK$9,255),Capacity!$S$3:$S$258,0),2)))</f>
        <v/>
      </c>
      <c r="IL113" t="str">
        <f>IF(IL112="","",IF($FI112="Y",0,INDEX(Capacity!$S$3:$T$258,MATCH(MOD(INDEX(Capacity!$V$3:$W$258,MATCH(INDEX($J112:$FE112,1,$FJ112),Capacity!$V$3:$V$258,0),2)+IL$9,255),Capacity!$S$3:$S$258,0),2)))</f>
        <v/>
      </c>
      <c r="IM113" t="str">
        <f>IF(IM112="","",IF($FI112="Y",0,INDEX(Capacity!$S$3:$T$258,MATCH(MOD(INDEX(Capacity!$V$3:$W$258,MATCH(INDEX($J112:$FE112,1,$FJ112),Capacity!$V$3:$V$258,0),2)+IM$9,255),Capacity!$S$3:$S$258,0),2)))</f>
        <v/>
      </c>
      <c r="IN113" t="str">
        <f>IF(IN112="","",IF($FI112="Y",0,INDEX(Capacity!$S$3:$T$258,MATCH(MOD(INDEX(Capacity!$V$3:$W$258,MATCH(INDEX($J112:$FE112,1,$FJ112),Capacity!$V$3:$V$258,0),2)+IN$9,255),Capacity!$S$3:$S$258,0),2)))</f>
        <v/>
      </c>
      <c r="IO113" t="str">
        <f>IF(IO112="","",IF($FI112="Y",0,INDEX(Capacity!$S$3:$T$258,MATCH(MOD(INDEX(Capacity!$V$3:$W$258,MATCH(INDEX($J112:$FE112,1,$FJ112),Capacity!$V$3:$V$258,0),2)+IO$9,255),Capacity!$S$3:$S$258,0),2)))</f>
        <v/>
      </c>
      <c r="IP113" t="str">
        <f>IF(IP112="","",IF($FI112="Y",0,INDEX(Capacity!$S$3:$T$258,MATCH(MOD(INDEX(Capacity!$V$3:$W$258,MATCH(INDEX($J112:$FE112,1,$FJ112),Capacity!$V$3:$V$258,0),2)+IP$9,255),Capacity!$S$3:$S$258,0),2)))</f>
        <v/>
      </c>
      <c r="IQ113" t="str">
        <f>IF(IQ112="","",IF($FI112="Y",0,INDEX(Capacity!$S$3:$T$258,MATCH(MOD(INDEX(Capacity!$V$3:$W$258,MATCH(INDEX($J112:$FE112,1,$FJ112),Capacity!$V$3:$V$258,0),2)+IQ$9,255),Capacity!$S$3:$S$258,0),2)))</f>
        <v/>
      </c>
      <c r="IR113" t="str">
        <f>IF(IR112="","",IF($FI112="Y",0,INDEX(Capacity!$S$3:$T$258,MATCH(MOD(INDEX(Capacity!$V$3:$W$258,MATCH(INDEX($J112:$FE112,1,$FJ112),Capacity!$V$3:$V$258,0),2)+IR$9,255),Capacity!$S$3:$S$258,0),2)))</f>
        <v/>
      </c>
      <c r="IS113" t="str">
        <f>IF(IS112="","",IF($FI112="Y",0,INDEX(Capacity!$S$3:$T$258,MATCH(MOD(INDEX(Capacity!$V$3:$W$258,MATCH(INDEX($J112:$FE112,1,$FJ112),Capacity!$V$3:$V$258,0),2)+IS$9,255),Capacity!$S$3:$S$258,0),2)))</f>
        <v/>
      </c>
      <c r="IT113" t="str">
        <f>IF(IT112="","",IF($FI112="Y",0,INDEX(Capacity!$S$3:$T$258,MATCH(MOD(INDEX(Capacity!$V$3:$W$258,MATCH(INDEX($J112:$FE112,1,$FJ112),Capacity!$V$3:$V$258,0),2)+IT$9,255),Capacity!$S$3:$S$258,0),2)))</f>
        <v/>
      </c>
      <c r="IU113" t="str">
        <f>IF(IU112="","",IF($FI112="Y",0,INDEX(Capacity!$S$3:$T$258,MATCH(MOD(INDEX(Capacity!$V$3:$W$258,MATCH(INDEX($J112:$FE112,1,$FJ112),Capacity!$V$3:$V$258,0),2)+IU$9,255),Capacity!$S$3:$S$258,0),2)))</f>
        <v/>
      </c>
      <c r="IV113" t="str">
        <f>IF(IV112="","",IF($FI112="Y",0,INDEX(Capacity!$S$3:$T$258,MATCH(MOD(INDEX(Capacity!$V$3:$W$258,MATCH(INDEX($J112:$FE112,1,$FJ112),Capacity!$V$3:$V$258,0),2)+IV$9,255),Capacity!$S$3:$S$258,0),2)))</f>
        <v/>
      </c>
      <c r="IW113" t="str">
        <f>IF(IW112="","",IF($FI112="Y",0,INDEX(Capacity!$S$3:$T$258,MATCH(MOD(INDEX(Capacity!$V$3:$W$258,MATCH(INDEX($J112:$FE112,1,$FJ112),Capacity!$V$3:$V$258,0),2)+IW$9,255),Capacity!$S$3:$S$258,0),2)))</f>
        <v/>
      </c>
      <c r="IX113" t="str">
        <f>IF(IX112="","",IF($FI112="Y",0,INDEX(Capacity!$S$3:$T$258,MATCH(MOD(INDEX(Capacity!$V$3:$W$258,MATCH(INDEX($J112:$FE112,1,$FJ112),Capacity!$V$3:$V$258,0),2)+IX$9,255),Capacity!$S$3:$S$258,0),2)))</f>
        <v/>
      </c>
      <c r="IY113" t="str">
        <f>IF(IY112="","",IF($FI112="Y",0,INDEX(Capacity!$S$3:$T$258,MATCH(MOD(INDEX(Capacity!$V$3:$W$258,MATCH(INDEX($J112:$FE112,1,$FJ112),Capacity!$V$3:$V$258,0),2)+IY$9,255),Capacity!$S$3:$S$258,0),2)))</f>
        <v/>
      </c>
      <c r="IZ113" t="str">
        <f>IF(IZ112="","",IF($FI112="Y",0,INDEX(Capacity!$S$3:$T$258,MATCH(MOD(INDEX(Capacity!$V$3:$W$258,MATCH(INDEX($J112:$FE112,1,$FJ112),Capacity!$V$3:$V$258,0),2)+IZ$9,255),Capacity!$S$3:$S$258,0),2)))</f>
        <v/>
      </c>
      <c r="JA113" t="str">
        <f>IF(JA112="","",IF($FI112="Y",0,INDEX(Capacity!$S$3:$T$258,MATCH(MOD(INDEX(Capacity!$V$3:$W$258,MATCH(INDEX($J112:$FE112,1,$FJ112),Capacity!$V$3:$V$258,0),2)+JA$9,255),Capacity!$S$3:$S$258,0),2)))</f>
        <v/>
      </c>
      <c r="JB113" t="str">
        <f>IF(JB112="","",IF($FI112="Y",0,INDEX(Capacity!$S$3:$T$258,MATCH(MOD(INDEX(Capacity!$V$3:$W$258,MATCH(INDEX($J112:$FE112,1,$FJ112),Capacity!$V$3:$V$258,0),2)+JB$9,255),Capacity!$S$3:$S$258,0),2)))</f>
        <v/>
      </c>
      <c r="JC113" t="str">
        <f>IF(JC112="","",IF($FI112="Y",0,INDEX(Capacity!$S$3:$T$258,MATCH(MOD(INDEX(Capacity!$V$3:$W$258,MATCH(INDEX($J112:$FE112,1,$FJ112),Capacity!$V$3:$V$258,0),2)+JC$9,255),Capacity!$S$3:$S$258,0),2)))</f>
        <v/>
      </c>
      <c r="JD113" t="str">
        <f>IF(JD112="","",IF($FI112="Y",0,INDEX(Capacity!$S$3:$T$258,MATCH(MOD(INDEX(Capacity!$V$3:$W$258,MATCH(INDEX($J112:$FE112,1,$FJ112),Capacity!$V$3:$V$258,0),2)+JD$9,255),Capacity!$S$3:$S$258,0),2)))</f>
        <v/>
      </c>
      <c r="JE113" t="str">
        <f>IF(JE112="","",IF($FI112="Y",0,INDEX(Capacity!$S$3:$T$258,MATCH(MOD(INDEX(Capacity!$V$3:$W$258,MATCH(INDEX($J112:$FE112,1,$FJ112),Capacity!$V$3:$V$258,0),2)+JE$9,255),Capacity!$S$3:$S$258,0),2)))</f>
        <v/>
      </c>
      <c r="JF113" t="str">
        <f>IF(JF112="","",IF($FI112="Y",0,INDEX(Capacity!$S$3:$T$258,MATCH(MOD(INDEX(Capacity!$V$3:$W$258,MATCH(INDEX($J112:$FE112,1,$FJ112),Capacity!$V$3:$V$258,0),2)+JF$9,255),Capacity!$S$3:$S$258,0),2)))</f>
        <v/>
      </c>
      <c r="JG113" t="str">
        <f>IF(JG112="","",IF($FI112="Y",0,INDEX(Capacity!$S$3:$T$258,MATCH(MOD(INDEX(Capacity!$V$3:$W$258,MATCH(INDEX($J112:$FE112,1,$FJ112),Capacity!$V$3:$V$258,0),2)+JG$9,255),Capacity!$S$3:$S$258,0),2)))</f>
        <v/>
      </c>
      <c r="JH113" t="str">
        <f>IF(JH112="","",IF($FI112="Y",0,INDEX(Capacity!$S$3:$T$258,MATCH(MOD(INDEX(Capacity!$V$3:$W$258,MATCH(INDEX($J112:$FE112,1,$FJ112),Capacity!$V$3:$V$258,0),2)+JH$9,255),Capacity!$S$3:$S$258,0),2)))</f>
        <v/>
      </c>
      <c r="JI113" t="str">
        <f>IF(JI112="","",IF($FI112="Y",0,INDEX(Capacity!$S$3:$T$258,MATCH(MOD(INDEX(Capacity!$V$3:$W$258,MATCH(INDEX($J112:$FE112,1,$FJ112),Capacity!$V$3:$V$258,0),2)+JI$9,255),Capacity!$S$3:$S$258,0),2)))</f>
        <v/>
      </c>
      <c r="JJ113" t="str">
        <f>IF(JJ112="","",IF($FI112="Y",0,INDEX(Capacity!$S$3:$T$258,MATCH(MOD(INDEX(Capacity!$V$3:$W$258,MATCH(INDEX($J112:$FE112,1,$FJ112),Capacity!$V$3:$V$258,0),2)+JJ$9,255),Capacity!$S$3:$S$258,0),2)))</f>
        <v/>
      </c>
      <c r="JK113" t="str">
        <f>IF(JK112="","",IF($FI112="Y",0,INDEX(Capacity!$S$3:$T$258,MATCH(MOD(INDEX(Capacity!$V$3:$W$258,MATCH(INDEX($J112:$FE112,1,$FJ112),Capacity!$V$3:$V$258,0),2)+JK$9,255),Capacity!$S$3:$S$258,0),2)))</f>
        <v/>
      </c>
      <c r="JL113" t="str">
        <f>IF(JL112="","",IF($FI112="Y",0,INDEX(Capacity!$S$3:$T$258,MATCH(MOD(INDEX(Capacity!$V$3:$W$258,MATCH(INDEX($J112:$FE112,1,$FJ112),Capacity!$V$3:$V$258,0),2)+JL$9,255),Capacity!$S$3:$S$258,0),2)))</f>
        <v/>
      </c>
      <c r="JM113" t="str">
        <f>IF(JM112="","",IF($FI112="Y",0,INDEX(Capacity!$S$3:$T$258,MATCH(MOD(INDEX(Capacity!$V$3:$W$258,MATCH(INDEX($J112:$FE112,1,$FJ112),Capacity!$V$3:$V$258,0),2)+JM$9,255),Capacity!$S$3:$S$258,0),2)))</f>
        <v/>
      </c>
      <c r="JN113" t="str">
        <f>IF(JN112="","",IF($FI112="Y",0,INDEX(Capacity!$S$3:$T$258,MATCH(MOD(INDEX(Capacity!$V$3:$W$258,MATCH(INDEX($J112:$FE112,1,$FJ112),Capacity!$V$3:$V$258,0),2)+JN$9,255),Capacity!$S$3:$S$258,0),2)))</f>
        <v/>
      </c>
      <c r="JO113" t="str">
        <f>IF(JO112="","",IF($FI112="Y",0,INDEX(Capacity!$S$3:$T$258,MATCH(MOD(INDEX(Capacity!$V$3:$W$258,MATCH(INDEX($J112:$FE112,1,$FJ112),Capacity!$V$3:$V$258,0),2)+JO$9,255),Capacity!$S$3:$S$258,0),2)))</f>
        <v/>
      </c>
      <c r="JP113" t="str">
        <f>IF(JP112="","",IF($FI112="Y",0,INDEX(Capacity!$S$3:$T$258,MATCH(MOD(INDEX(Capacity!$V$3:$W$258,MATCH(INDEX($J112:$FE112,1,$FJ112),Capacity!$V$3:$V$258,0),2)+JP$9,255),Capacity!$S$3:$S$258,0),2)))</f>
        <v/>
      </c>
      <c r="JQ113" t="str">
        <f>IF(JQ112="","",IF($FI112="Y",0,INDEX(Capacity!$S$3:$T$258,MATCH(MOD(INDEX(Capacity!$V$3:$W$258,MATCH(INDEX($J112:$FE112,1,$FJ112),Capacity!$V$3:$V$258,0),2)+JQ$9,255),Capacity!$S$3:$S$258,0),2)))</f>
        <v/>
      </c>
      <c r="JR113" t="str">
        <f>IF(JR112="","",IF($FI112="Y",0,INDEX(Capacity!$S$3:$T$258,MATCH(MOD(INDEX(Capacity!$V$3:$W$258,MATCH(INDEX($J112:$FE112,1,$FJ112),Capacity!$V$3:$V$258,0),2)+JR$9,255),Capacity!$S$3:$S$258,0),2)))</f>
        <v/>
      </c>
      <c r="JS113" t="str">
        <f>IF(JS112="","",IF($FI112="Y",0,INDEX(Capacity!$S$3:$T$258,MATCH(MOD(INDEX(Capacity!$V$3:$W$258,MATCH(INDEX($J112:$FE112,1,$FJ112),Capacity!$V$3:$V$258,0),2)+JS$9,255),Capacity!$S$3:$S$258,0),2)))</f>
        <v/>
      </c>
      <c r="JT113" t="str">
        <f>IF(JT112="","",IF($FI112="Y",0,INDEX(Capacity!$S$3:$T$258,MATCH(MOD(INDEX(Capacity!$V$3:$W$258,MATCH(INDEX($J112:$FE112,1,$FJ112),Capacity!$V$3:$V$258,0),2)+JT$9,255),Capacity!$S$3:$S$258,0),2)))</f>
        <v/>
      </c>
      <c r="JU113" t="str">
        <f>IF(JU112="","",IF($FI112="Y",0,INDEX(Capacity!$S$3:$T$258,MATCH(MOD(INDEX(Capacity!$V$3:$W$258,MATCH(INDEX($J112:$FE112,1,$FJ112),Capacity!$V$3:$V$258,0),2)+JU$9,255),Capacity!$S$3:$S$258,0),2)))</f>
        <v/>
      </c>
      <c r="JV113" t="str">
        <f>IF(JV112="","",IF($FI112="Y",0,INDEX(Capacity!$S$3:$T$258,MATCH(MOD(INDEX(Capacity!$V$3:$W$258,MATCH(INDEX($J112:$FE112,1,$FJ112),Capacity!$V$3:$V$258,0),2)+JV$9,255),Capacity!$S$3:$S$258,0),2)))</f>
        <v/>
      </c>
      <c r="JW113" t="str">
        <f>IF(JW112="","",IF($FI112="Y",0,INDEX(Capacity!$S$3:$T$258,MATCH(MOD(INDEX(Capacity!$V$3:$W$258,MATCH(INDEX($J112:$FE112,1,$FJ112),Capacity!$V$3:$V$258,0),2)+JW$9,255),Capacity!$S$3:$S$258,0),2)))</f>
        <v/>
      </c>
      <c r="JX113" t="str">
        <f>IF(JX112="","",IF($FI112="Y",0,INDEX(Capacity!$S$3:$T$258,MATCH(MOD(INDEX(Capacity!$V$3:$W$258,MATCH(INDEX($J112:$FE112,1,$FJ112),Capacity!$V$3:$V$258,0),2)+JX$9,255),Capacity!$S$3:$S$258,0),2)))</f>
        <v/>
      </c>
      <c r="JY113" t="str">
        <f>IF(JY112="","",IF($FI112="Y",0,INDEX(Capacity!$S$3:$T$258,MATCH(MOD(INDEX(Capacity!$V$3:$W$258,MATCH(INDEX($J112:$FE112,1,$FJ112),Capacity!$V$3:$V$258,0),2)+JY$9,255),Capacity!$S$3:$S$258,0),2)))</f>
        <v/>
      </c>
      <c r="JZ113" t="str">
        <f>IF(JZ112="","",IF($FI112="Y",0,INDEX(Capacity!$S$3:$T$258,MATCH(MOD(INDEX(Capacity!$V$3:$W$258,MATCH(INDEX($J112:$FE112,1,$FJ112),Capacity!$V$3:$V$258,0),2)+JZ$9,255),Capacity!$S$3:$S$258,0),2)))</f>
        <v/>
      </c>
      <c r="KA113" t="str">
        <f>IF(KA112="","",IF($FI112="Y",0,INDEX(Capacity!$S$3:$T$258,MATCH(MOD(INDEX(Capacity!$V$3:$W$258,MATCH(INDEX($J112:$FE112,1,$FJ112),Capacity!$V$3:$V$258,0),2)+KA$9,255),Capacity!$S$3:$S$258,0),2)))</f>
        <v/>
      </c>
      <c r="KB113" t="str">
        <f>IF(KB112="","",IF($FI112="Y",0,INDEX(Capacity!$S$3:$T$258,MATCH(MOD(INDEX(Capacity!$V$3:$W$258,MATCH(INDEX($J112:$FE112,1,$FJ112),Capacity!$V$3:$V$258,0),2)+KB$9,255),Capacity!$S$3:$S$258,0),2)))</f>
        <v/>
      </c>
      <c r="KC113" t="str">
        <f>IF(KC112="","",IF($FI112="Y",0,INDEX(Capacity!$S$3:$T$258,MATCH(MOD(INDEX(Capacity!$V$3:$W$258,MATCH(INDEX($J112:$FE112,1,$FJ112),Capacity!$V$3:$V$258,0),2)+KC$9,255),Capacity!$S$3:$S$258,0),2)))</f>
        <v/>
      </c>
      <c r="KD113" t="str">
        <f>IF(KD112="","",IF($FI112="Y",0,INDEX(Capacity!$S$3:$T$258,MATCH(MOD(INDEX(Capacity!$V$3:$W$258,MATCH(INDEX($J112:$FE112,1,$FJ112),Capacity!$V$3:$V$258,0),2)+KD$9,255),Capacity!$S$3:$S$258,0),2)))</f>
        <v/>
      </c>
      <c r="KE113" t="str">
        <f>IF(KE112="","",IF($FI112="Y",0,INDEX(Capacity!$S$3:$T$258,MATCH(MOD(INDEX(Capacity!$V$3:$W$258,MATCH(INDEX($J112:$FE112,1,$FJ112),Capacity!$V$3:$V$258,0),2)+KE$9,255),Capacity!$S$3:$S$258,0),2)))</f>
        <v/>
      </c>
      <c r="KF113" t="str">
        <f>IF(KF112="","",IF($FI112="Y",0,INDEX(Capacity!$S$3:$T$258,MATCH(MOD(INDEX(Capacity!$V$3:$W$258,MATCH(INDEX($J112:$FE112,1,$FJ112),Capacity!$V$3:$V$258,0),2)+KF$9,255),Capacity!$S$3:$S$258,0),2)))</f>
        <v/>
      </c>
      <c r="KG113" t="str">
        <f>IF(KG112="","",IF($FI112="Y",0,INDEX(Capacity!$S$3:$T$258,MATCH(MOD(INDEX(Capacity!$V$3:$W$258,MATCH(INDEX($J112:$FE112,1,$FJ112),Capacity!$V$3:$V$258,0),2)+KG$9,255),Capacity!$S$3:$S$258,0),2)))</f>
        <v/>
      </c>
      <c r="KH113" t="str">
        <f>IF(KH112="","",IF($FI112="Y",0,INDEX(Capacity!$S$3:$T$258,MATCH(MOD(INDEX(Capacity!$V$3:$W$258,MATCH(INDEX($J112:$FE112,1,$FJ112),Capacity!$V$3:$V$258,0),2)+KH$9,255),Capacity!$S$3:$S$258,0),2)))</f>
        <v/>
      </c>
      <c r="KI113" t="str">
        <f>IF(KI112="","",IF($FI112="Y",0,INDEX(Capacity!$S$3:$T$258,MATCH(MOD(INDEX(Capacity!$V$3:$W$258,MATCH(INDEX($J112:$FE112,1,$FJ112),Capacity!$V$3:$V$258,0),2)+KI$9,255),Capacity!$S$3:$S$258,0),2)))</f>
        <v/>
      </c>
      <c r="KJ113" t="str">
        <f>IF(KJ112="","",IF($FI112="Y",0,INDEX(Capacity!$S$3:$T$258,MATCH(MOD(INDEX(Capacity!$V$3:$W$258,MATCH(INDEX($J112:$FE112,1,$FJ112),Capacity!$V$3:$V$258,0),2)+KJ$9,255),Capacity!$S$3:$S$258,0),2)))</f>
        <v/>
      </c>
      <c r="KK113" t="str">
        <f>IF(KK112="","",IF($FI112="Y",0,INDEX(Capacity!$S$3:$T$258,MATCH(MOD(INDEX(Capacity!$V$3:$W$258,MATCH(INDEX($J112:$FE112,1,$FJ112),Capacity!$V$3:$V$258,0),2)+KK$9,255),Capacity!$S$3:$S$258,0),2)))</f>
        <v/>
      </c>
      <c r="KL113" t="str">
        <f>IF(KL112="","",IF($FI112="Y",0,INDEX(Capacity!$S$3:$T$258,MATCH(MOD(INDEX(Capacity!$V$3:$W$258,MATCH(INDEX($J112:$FE112,1,$FJ112),Capacity!$V$3:$V$258,0),2)+KL$9,255),Capacity!$S$3:$S$258,0),2)))</f>
        <v/>
      </c>
      <c r="KM113" t="str">
        <f>IF(KM112="","",IF($FI112="Y",0,INDEX(Capacity!$S$3:$T$258,MATCH(MOD(INDEX(Capacity!$V$3:$W$258,MATCH(INDEX($J112:$FE112,1,$FJ112),Capacity!$V$3:$V$258,0),2)+KM$9,255),Capacity!$S$3:$S$258,0),2)))</f>
        <v/>
      </c>
      <c r="KN113" t="str">
        <f>IF(KN112="","",IF($FI112="Y",0,INDEX(Capacity!$S$3:$T$258,MATCH(MOD(INDEX(Capacity!$V$3:$W$258,MATCH(INDEX($J112:$FE112,1,$FJ112),Capacity!$V$3:$V$258,0),2)+KN$9,255),Capacity!$S$3:$S$258,0),2)))</f>
        <v/>
      </c>
      <c r="KO113" t="str">
        <f>IF(KO112="","",IF($FI112="Y",0,INDEX(Capacity!$S$3:$T$258,MATCH(MOD(INDEX(Capacity!$V$3:$W$258,MATCH(INDEX($J112:$FE112,1,$FJ112),Capacity!$V$3:$V$258,0),2)+KO$9,255),Capacity!$S$3:$S$258,0),2)))</f>
        <v/>
      </c>
      <c r="KP113" t="str">
        <f>IF(KP112="","",IF($FI112="Y",0,INDEX(Capacity!$S$3:$T$258,MATCH(MOD(INDEX(Capacity!$V$3:$W$258,MATCH(INDEX($J112:$FE112,1,$FJ112),Capacity!$V$3:$V$258,0),2)+KP$9,255),Capacity!$S$3:$S$258,0),2)))</f>
        <v/>
      </c>
      <c r="KQ113" t="str">
        <f>IF(KQ112="","",IF($FI112="Y",0,INDEX(Capacity!$S$3:$T$258,MATCH(MOD(INDEX(Capacity!$V$3:$W$258,MATCH(INDEX($J112:$FE112,1,$FJ112),Capacity!$V$3:$V$258,0),2)+KQ$9,255),Capacity!$S$3:$S$258,0),2)))</f>
        <v/>
      </c>
      <c r="KR113" t="str">
        <f>IF(KR112="","",IF($FI112="Y",0,INDEX(Capacity!$S$3:$T$258,MATCH(MOD(INDEX(Capacity!$V$3:$W$258,MATCH(INDEX($J112:$FE112,1,$FJ112),Capacity!$V$3:$V$258,0),2)+KR$9,255),Capacity!$S$3:$S$258,0),2)))</f>
        <v/>
      </c>
      <c r="KS113" t="str">
        <f>IF(KS112="","",IF($FI112="Y",0,INDEX(Capacity!$S$3:$T$258,MATCH(MOD(INDEX(Capacity!$V$3:$W$258,MATCH(INDEX($J112:$FE112,1,$FJ112),Capacity!$V$3:$V$258,0),2)+KS$9,255),Capacity!$S$3:$S$258,0),2)))</f>
        <v/>
      </c>
      <c r="KT113" t="str">
        <f>IF(KT112="","",IF($FI112="Y",0,INDEX(Capacity!$S$3:$T$258,MATCH(MOD(INDEX(Capacity!$V$3:$W$258,MATCH(INDEX($J112:$FE112,1,$FJ112),Capacity!$V$3:$V$258,0),2)+KT$9,255),Capacity!$S$3:$S$258,0),2)))</f>
        <v/>
      </c>
      <c r="KU113" t="str">
        <f>IF(KU112="","",IF($FI112="Y",0,INDEX(Capacity!$S$3:$T$258,MATCH(MOD(INDEX(Capacity!$V$3:$W$258,MATCH(INDEX($J112:$FE112,1,$FJ112),Capacity!$V$3:$V$258,0),2)+KU$9,255),Capacity!$S$3:$S$258,0),2)))</f>
        <v/>
      </c>
      <c r="KV113" t="str">
        <f>IF(KV112="","",IF($FI112="Y",0,INDEX(Capacity!$S$3:$T$258,MATCH(MOD(INDEX(Capacity!$V$3:$W$258,MATCH(INDEX($J112:$FE112,1,$FJ112),Capacity!$V$3:$V$258,0),2)+KV$9,255),Capacity!$S$3:$S$258,0),2)))</f>
        <v/>
      </c>
      <c r="KW113" t="str">
        <f>IF(KW112="","",IF($FI112="Y",0,INDEX(Capacity!$S$3:$T$258,MATCH(MOD(INDEX(Capacity!$V$3:$W$258,MATCH(INDEX($J112:$FE112,1,$FJ112),Capacity!$V$3:$V$258,0),2)+KW$9,255),Capacity!$S$3:$S$258,0),2)))</f>
        <v/>
      </c>
      <c r="KX113" t="str">
        <f>IF(KX112="","",IF($FI112="Y",0,INDEX(Capacity!$S$3:$T$258,MATCH(MOD(INDEX(Capacity!$V$3:$W$258,MATCH(INDEX($J112:$FE112,1,$FJ112),Capacity!$V$3:$V$258,0),2)+KX$9,255),Capacity!$S$3:$S$258,0),2)))</f>
        <v/>
      </c>
      <c r="KY113" t="str">
        <f>IF(KY112="","",IF($FI112="Y",0,INDEX(Capacity!$S$3:$T$258,MATCH(MOD(INDEX(Capacity!$V$3:$W$258,MATCH(INDEX($J112:$FE112,1,$FJ112),Capacity!$V$3:$V$258,0),2)+KY$9,255),Capacity!$S$3:$S$258,0),2)))</f>
        <v/>
      </c>
      <c r="KZ113" t="str">
        <f>IF(KZ112="","",IF($FI112="Y",0,INDEX(Capacity!$S$3:$T$258,MATCH(MOD(INDEX(Capacity!$V$3:$W$258,MATCH(INDEX($J112:$FE112,1,$FJ112),Capacity!$V$3:$V$258,0),2)+KZ$9,255),Capacity!$S$3:$S$258,0),2)))</f>
        <v/>
      </c>
      <c r="LA113" t="str">
        <f>IF(LA112="","",IF($FI112="Y",0,INDEX(Capacity!$S$3:$T$258,MATCH(MOD(INDEX(Capacity!$V$3:$W$258,MATCH(INDEX($J112:$FE112,1,$FJ112),Capacity!$V$3:$V$258,0),2)+LA$9,255),Capacity!$S$3:$S$258,0),2)))</f>
        <v/>
      </c>
      <c r="LB113" t="str">
        <f>IF(LB112="","",IF($FI112="Y",0,INDEX(Capacity!$S$3:$T$258,MATCH(MOD(INDEX(Capacity!$V$3:$W$258,MATCH(INDEX($J112:$FE112,1,$FJ112),Capacity!$V$3:$V$258,0),2)+LB$9,255),Capacity!$S$3:$S$258,0),2)))</f>
        <v/>
      </c>
      <c r="LC113" t="str">
        <f>IF(LC112="","",IF($FI112="Y",0,INDEX(Capacity!$S$3:$T$258,MATCH(MOD(INDEX(Capacity!$V$3:$W$258,MATCH(INDEX($J112:$FE112,1,$FJ112),Capacity!$V$3:$V$258,0),2)+LC$9,255),Capacity!$S$3:$S$258,0),2)))</f>
        <v/>
      </c>
      <c r="LD113" t="str">
        <f>IF(LD112="","",IF($FI112="Y",0,INDEX(Capacity!$S$3:$T$258,MATCH(MOD(INDEX(Capacity!$V$3:$W$258,MATCH(INDEX($J112:$FE112,1,$FJ112),Capacity!$V$3:$V$258,0),2)+LD$9,255),Capacity!$S$3:$S$258,0),2)))</f>
        <v/>
      </c>
      <c r="LE113" t="str">
        <f>IF(LE112="","",IF($FI112="Y",0,INDEX(Capacity!$S$3:$T$258,MATCH(MOD(INDEX(Capacity!$V$3:$W$258,MATCH(INDEX($J112:$FE112,1,$FJ112),Capacity!$V$3:$V$258,0),2)+LE$9,255),Capacity!$S$3:$S$258,0),2)))</f>
        <v/>
      </c>
      <c r="LF113" t="str">
        <f>IF(LF112="","",IF($FI112="Y",0,INDEX(Capacity!$S$3:$T$258,MATCH(MOD(INDEX(Capacity!$V$3:$W$258,MATCH(INDEX($J112:$FE112,1,$FJ112),Capacity!$V$3:$V$258,0),2)+LF$9,255),Capacity!$S$3:$S$258,0),2)))</f>
        <v/>
      </c>
      <c r="LG113" t="str">
        <f>IF(LG112="","",IF($FI112="Y",0,INDEX(Capacity!$S$3:$T$258,MATCH(MOD(INDEX(Capacity!$V$3:$W$258,MATCH(INDEX($J112:$FE112,1,$FJ112),Capacity!$V$3:$V$258,0),2)+LG$9,255),Capacity!$S$3:$S$258,0),2)))</f>
        <v/>
      </c>
      <c r="LH113" t="str">
        <f>IF(LH112="","",IF($FI112="Y",0,INDEX(Capacity!$S$3:$T$258,MATCH(MOD(INDEX(Capacity!$V$3:$W$258,MATCH(INDEX($J112:$FE112,1,$FJ112),Capacity!$V$3:$V$258,0),2)+LH$9,255),Capacity!$S$3:$S$258,0),2)))</f>
        <v/>
      </c>
    </row>
    <row r="114" spans="9:320" x14ac:dyDescent="0.25">
      <c r="I114" s="7">
        <f t="shared" si="79"/>
        <v>105</v>
      </c>
      <c r="J114" t="str">
        <f t="shared" si="97"/>
        <v/>
      </c>
      <c r="K114" t="str">
        <f t="shared" si="97"/>
        <v/>
      </c>
      <c r="L114" t="str">
        <f t="shared" si="97"/>
        <v/>
      </c>
      <c r="M114" t="str">
        <f t="shared" si="97"/>
        <v/>
      </c>
      <c r="N114" t="str">
        <f t="shared" si="97"/>
        <v/>
      </c>
      <c r="O114" t="str">
        <f t="shared" si="97"/>
        <v/>
      </c>
      <c r="P114" t="str">
        <f t="shared" si="97"/>
        <v/>
      </c>
      <c r="Q114" t="str">
        <f t="shared" si="97"/>
        <v/>
      </c>
      <c r="R114" t="str">
        <f t="shared" si="97"/>
        <v/>
      </c>
      <c r="S114" t="str">
        <f t="shared" si="97"/>
        <v/>
      </c>
      <c r="T114" t="str">
        <f t="shared" si="97"/>
        <v/>
      </c>
      <c r="U114" t="str">
        <f t="shared" si="97"/>
        <v/>
      </c>
      <c r="V114" t="str">
        <f t="shared" si="97"/>
        <v/>
      </c>
      <c r="W114" t="str">
        <f t="shared" si="97"/>
        <v/>
      </c>
      <c r="X114" t="str">
        <f t="shared" si="97"/>
        <v/>
      </c>
      <c r="Y114" t="str">
        <f t="shared" ref="Y114:Y118" si="110">IFERROR(IF(INDEX($FM$10:$LH$118,$I114,$FK114-Y$8+1)="",_xlfn.BITXOR(Y113,0),_xlfn.BITXOR(Y113,INDEX($FM$10:$LH$118,$I114,$FK114-Y$8+1))),"")</f>
        <v/>
      </c>
      <c r="Z114" t="str">
        <f t="shared" si="109"/>
        <v/>
      </c>
      <c r="AA114" t="str">
        <f t="shared" si="109"/>
        <v/>
      </c>
      <c r="AB114" t="str">
        <f t="shared" si="109"/>
        <v/>
      </c>
      <c r="AC114" t="str">
        <f t="shared" si="109"/>
        <v/>
      </c>
      <c r="AD114" t="str">
        <f t="shared" si="109"/>
        <v/>
      </c>
      <c r="AE114" t="str">
        <f t="shared" si="109"/>
        <v/>
      </c>
      <c r="AF114" t="str">
        <f t="shared" si="109"/>
        <v/>
      </c>
      <c r="AG114" t="str">
        <f t="shared" si="109"/>
        <v/>
      </c>
      <c r="AH114" t="str">
        <f t="shared" si="109"/>
        <v/>
      </c>
      <c r="AI114" t="str">
        <f t="shared" si="109"/>
        <v/>
      </c>
      <c r="AJ114" t="str">
        <f t="shared" si="109"/>
        <v/>
      </c>
      <c r="AK114" t="str">
        <f t="shared" si="109"/>
        <v/>
      </c>
      <c r="AL114" t="str">
        <f t="shared" si="109"/>
        <v/>
      </c>
      <c r="AM114" t="str">
        <f t="shared" si="109"/>
        <v/>
      </c>
      <c r="AN114" t="str">
        <f t="shared" si="109"/>
        <v/>
      </c>
      <c r="AO114" t="str">
        <f t="shared" si="107"/>
        <v/>
      </c>
      <c r="AP114" t="str">
        <f t="shared" si="100"/>
        <v/>
      </c>
      <c r="AQ114" t="str">
        <f t="shared" si="100"/>
        <v/>
      </c>
      <c r="AR114" t="str">
        <f t="shared" si="100"/>
        <v/>
      </c>
      <c r="AS114" t="str">
        <f t="shared" si="100"/>
        <v/>
      </c>
      <c r="AT114" t="str">
        <f t="shared" si="100"/>
        <v/>
      </c>
      <c r="AU114" t="str">
        <f t="shared" si="100"/>
        <v/>
      </c>
      <c r="AV114" t="str">
        <f t="shared" si="100"/>
        <v/>
      </c>
      <c r="AW114" t="str">
        <f t="shared" si="100"/>
        <v/>
      </c>
      <c r="AX114" t="str">
        <f t="shared" si="100"/>
        <v/>
      </c>
      <c r="AY114" t="str">
        <f t="shared" si="100"/>
        <v/>
      </c>
      <c r="AZ114" t="str">
        <f t="shared" si="100"/>
        <v/>
      </c>
      <c r="BA114" t="str">
        <f t="shared" si="100"/>
        <v/>
      </c>
      <c r="BB114" t="str">
        <f t="shared" si="100"/>
        <v/>
      </c>
      <c r="BC114" t="str">
        <f t="shared" si="100"/>
        <v/>
      </c>
      <c r="BD114" t="str">
        <f t="shared" si="100"/>
        <v/>
      </c>
      <c r="BE114" t="str">
        <f t="shared" si="99"/>
        <v/>
      </c>
      <c r="BF114" t="str">
        <f t="shared" si="99"/>
        <v/>
      </c>
      <c r="BG114" t="str">
        <f t="shared" si="99"/>
        <v/>
      </c>
      <c r="BH114" t="str">
        <f t="shared" si="99"/>
        <v/>
      </c>
      <c r="BI114" t="str">
        <f t="shared" si="99"/>
        <v/>
      </c>
      <c r="BJ114" t="str">
        <f t="shared" si="99"/>
        <v/>
      </c>
      <c r="BK114" t="str">
        <f t="shared" si="99"/>
        <v/>
      </c>
      <c r="BL114" t="str">
        <f t="shared" si="99"/>
        <v/>
      </c>
      <c r="BM114" t="str">
        <f t="shared" si="99"/>
        <v/>
      </c>
      <c r="BN114" t="str">
        <f t="shared" si="99"/>
        <v/>
      </c>
      <c r="BO114" t="str">
        <f t="shared" si="99"/>
        <v/>
      </c>
      <c r="BP114" t="str">
        <f t="shared" si="99"/>
        <v/>
      </c>
      <c r="BQ114" t="str">
        <f t="shared" si="99"/>
        <v/>
      </c>
      <c r="BR114" t="str">
        <f t="shared" si="99"/>
        <v/>
      </c>
      <c r="BS114" t="str">
        <f t="shared" si="99"/>
        <v/>
      </c>
      <c r="BT114" t="str">
        <f t="shared" si="99"/>
        <v/>
      </c>
      <c r="BU114" t="str">
        <f t="shared" si="104"/>
        <v/>
      </c>
      <c r="BV114" t="str">
        <f t="shared" si="102"/>
        <v/>
      </c>
      <c r="BW114" t="str">
        <f t="shared" si="102"/>
        <v/>
      </c>
      <c r="BX114" t="str">
        <f t="shared" si="102"/>
        <v/>
      </c>
      <c r="BY114" t="str">
        <f t="shared" si="102"/>
        <v/>
      </c>
      <c r="BZ114" t="str">
        <f t="shared" si="102"/>
        <v/>
      </c>
      <c r="CA114" t="str">
        <f t="shared" si="102"/>
        <v/>
      </c>
      <c r="CB114" t="str">
        <f t="shared" si="102"/>
        <v/>
      </c>
      <c r="CC114" t="str">
        <f t="shared" si="102"/>
        <v/>
      </c>
      <c r="CD114" t="str">
        <f t="shared" si="102"/>
        <v/>
      </c>
      <c r="CE114" t="str">
        <f t="shared" si="102"/>
        <v/>
      </c>
      <c r="CF114" t="str">
        <f t="shared" si="102"/>
        <v/>
      </c>
      <c r="CG114" t="str">
        <f t="shared" si="102"/>
        <v/>
      </c>
      <c r="CH114" t="str">
        <f t="shared" si="102"/>
        <v/>
      </c>
      <c r="CI114" t="str">
        <f t="shared" si="102"/>
        <v/>
      </c>
      <c r="CJ114" t="str">
        <f t="shared" si="102"/>
        <v/>
      </c>
      <c r="CK114" t="str">
        <f t="shared" si="102"/>
        <v/>
      </c>
      <c r="CL114" t="str">
        <f t="shared" si="106"/>
        <v/>
      </c>
      <c r="CM114" t="str">
        <f t="shared" si="106"/>
        <v/>
      </c>
      <c r="CN114" t="str">
        <f t="shared" si="106"/>
        <v/>
      </c>
      <c r="CO114" t="str">
        <f t="shared" si="106"/>
        <v/>
      </c>
      <c r="CP114" t="str">
        <f t="shared" si="106"/>
        <v/>
      </c>
      <c r="CQ114" t="str">
        <f t="shared" si="106"/>
        <v/>
      </c>
      <c r="CR114" t="str">
        <f t="shared" si="106"/>
        <v/>
      </c>
      <c r="CS114" t="str">
        <f t="shared" si="106"/>
        <v/>
      </c>
      <c r="CT114" t="str">
        <f t="shared" si="106"/>
        <v/>
      </c>
      <c r="CU114" t="str">
        <f t="shared" si="106"/>
        <v/>
      </c>
      <c r="CV114" t="str">
        <f t="shared" si="106"/>
        <v/>
      </c>
      <c r="CW114" t="str">
        <f t="shared" si="106"/>
        <v/>
      </c>
      <c r="CX114" t="str">
        <f t="shared" si="106"/>
        <v/>
      </c>
      <c r="CY114" t="str">
        <f t="shared" si="106"/>
        <v/>
      </c>
      <c r="CZ114" t="str">
        <f t="shared" si="106"/>
        <v/>
      </c>
      <c r="DA114" t="str">
        <f t="shared" si="106"/>
        <v/>
      </c>
      <c r="DB114" t="str">
        <f t="shared" si="105"/>
        <v/>
      </c>
      <c r="DC114" t="str">
        <f t="shared" si="105"/>
        <v/>
      </c>
      <c r="DD114" t="str">
        <f t="shared" si="105"/>
        <v/>
      </c>
      <c r="DE114" t="str">
        <f t="shared" si="105"/>
        <v/>
      </c>
      <c r="DF114" t="str">
        <f t="shared" si="105"/>
        <v/>
      </c>
      <c r="DG114" t="str">
        <f t="shared" si="105"/>
        <v/>
      </c>
      <c r="DH114" t="str">
        <f t="shared" si="105"/>
        <v/>
      </c>
      <c r="DI114" t="str">
        <f t="shared" si="105"/>
        <v/>
      </c>
      <c r="DJ114">
        <f t="shared" si="105"/>
        <v>0</v>
      </c>
      <c r="DK114">
        <f t="shared" si="105"/>
        <v>176</v>
      </c>
      <c r="DL114">
        <f t="shared" si="105"/>
        <v>81</v>
      </c>
      <c r="DM114">
        <f t="shared" si="105"/>
        <v>80</v>
      </c>
      <c r="DN114">
        <f t="shared" si="105"/>
        <v>16</v>
      </c>
      <c r="DO114">
        <f t="shared" si="105"/>
        <v>171</v>
      </c>
      <c r="DP114">
        <f t="shared" si="105"/>
        <v>180</v>
      </c>
      <c r="DQ114">
        <f t="shared" si="98"/>
        <v>104</v>
      </c>
      <c r="DR114">
        <f t="shared" si="98"/>
        <v>102</v>
      </c>
      <c r="DS114">
        <f t="shared" si="98"/>
        <v>90</v>
      </c>
      <c r="DT114">
        <f t="shared" si="98"/>
        <v>246</v>
      </c>
      <c r="DU114">
        <f t="shared" si="98"/>
        <v>0</v>
      </c>
      <c r="DV114">
        <f t="shared" si="98"/>
        <v>0</v>
      </c>
      <c r="DW114">
        <f t="shared" si="98"/>
        <v>0</v>
      </c>
      <c r="DX114">
        <f t="shared" si="98"/>
        <v>0</v>
      </c>
      <c r="DY114">
        <f t="shared" si="98"/>
        <v>0</v>
      </c>
      <c r="DZ114">
        <f t="shared" si="98"/>
        <v>0</v>
      </c>
      <c r="EA114">
        <f t="shared" si="98"/>
        <v>0</v>
      </c>
      <c r="EB114">
        <f t="shared" si="98"/>
        <v>0</v>
      </c>
      <c r="EC114">
        <f t="shared" si="98"/>
        <v>0</v>
      </c>
      <c r="ED114">
        <f t="shared" si="98"/>
        <v>0</v>
      </c>
      <c r="EE114">
        <f t="shared" si="98"/>
        <v>0</v>
      </c>
      <c r="EF114">
        <f t="shared" si="98"/>
        <v>0</v>
      </c>
      <c r="EG114">
        <f t="shared" si="108"/>
        <v>0</v>
      </c>
      <c r="EH114">
        <f t="shared" si="103"/>
        <v>0</v>
      </c>
      <c r="EI114">
        <f t="shared" si="103"/>
        <v>0</v>
      </c>
      <c r="EJ114">
        <f t="shared" si="103"/>
        <v>0</v>
      </c>
      <c r="EK114">
        <f t="shared" si="103"/>
        <v>0</v>
      </c>
      <c r="EL114">
        <f t="shared" si="103"/>
        <v>0</v>
      </c>
      <c r="EM114">
        <f t="shared" si="103"/>
        <v>0</v>
      </c>
      <c r="EN114">
        <f t="shared" si="103"/>
        <v>0</v>
      </c>
      <c r="EO114">
        <f t="shared" si="103"/>
        <v>0</v>
      </c>
      <c r="EP114">
        <f t="shared" si="103"/>
        <v>0</v>
      </c>
      <c r="EQ114">
        <f t="shared" si="103"/>
        <v>0</v>
      </c>
      <c r="ER114">
        <f t="shared" si="103"/>
        <v>0</v>
      </c>
      <c r="ES114">
        <f t="shared" si="103"/>
        <v>0</v>
      </c>
      <c r="ET114">
        <f t="shared" si="103"/>
        <v>0</v>
      </c>
      <c r="EU114">
        <f t="shared" si="103"/>
        <v>0</v>
      </c>
      <c r="EV114">
        <f t="shared" si="103"/>
        <v>0</v>
      </c>
      <c r="EW114">
        <f t="shared" si="101"/>
        <v>0</v>
      </c>
      <c r="EX114">
        <f t="shared" si="101"/>
        <v>0</v>
      </c>
      <c r="EY114">
        <f t="shared" si="101"/>
        <v>0</v>
      </c>
      <c r="EZ114">
        <f t="shared" si="101"/>
        <v>0</v>
      </c>
      <c r="FA114">
        <f t="shared" si="101"/>
        <v>0</v>
      </c>
      <c r="FB114">
        <f t="shared" si="101"/>
        <v>0</v>
      </c>
      <c r="FC114">
        <f t="shared" si="101"/>
        <v>0</v>
      </c>
      <c r="FD114">
        <f t="shared" si="101"/>
        <v>0</v>
      </c>
      <c r="FE114">
        <f t="shared" si="101"/>
        <v>0</v>
      </c>
      <c r="FG114" s="48" t="str">
        <f t="shared" si="80"/>
        <v/>
      </c>
      <c r="FI114" s="1" t="str">
        <f t="shared" si="77"/>
        <v/>
      </c>
      <c r="FJ114">
        <f t="shared" si="78"/>
        <v>106</v>
      </c>
      <c r="FK114">
        <f>FM8-FJ113+1</f>
        <v>-61</v>
      </c>
      <c r="FM114">
        <f>IF(FM113="","",IF($FI113="Y",0,INDEX(Capacity!$S$3:$T$258,MATCH(MOD(INDEX(Capacity!$V$3:$W$258,MATCH(INDEX($J113:$FE113,1,$FJ113),Capacity!$V$3:$V$258,0),2)+FM$9,255),Capacity!$S$3:$S$258,0),2)))</f>
        <v>133</v>
      </c>
      <c r="FN114">
        <f>IF(FN113="","",IF($FI113="Y",0,INDEX(Capacity!$S$3:$T$258,MATCH(MOD(INDEX(Capacity!$V$3:$W$258,MATCH(INDEX($J113:$FE113,1,$FJ113),Capacity!$V$3:$V$258,0),2)+FN$9,255),Capacity!$S$3:$S$258,0),2)))</f>
        <v>151</v>
      </c>
      <c r="FO114">
        <f>IF(FO113="","",IF($FI113="Y",0,INDEX(Capacity!$S$3:$T$258,MATCH(MOD(INDEX(Capacity!$V$3:$W$258,MATCH(INDEX($J113:$FE113,1,$FJ113),Capacity!$V$3:$V$258,0),2)+FO$9,255),Capacity!$S$3:$S$258,0),2)))</f>
        <v>100</v>
      </c>
      <c r="FP114">
        <f>IF(FP113="","",IF($FI113="Y",0,INDEX(Capacity!$S$3:$T$258,MATCH(MOD(INDEX(Capacity!$V$3:$W$258,MATCH(INDEX($J113:$FE113,1,$FJ113),Capacity!$V$3:$V$258,0),2)+FP$9,255),Capacity!$S$3:$S$258,0),2)))</f>
        <v>241</v>
      </c>
      <c r="FQ114">
        <f>IF(FQ113="","",IF($FI113="Y",0,INDEX(Capacity!$S$3:$T$258,MATCH(MOD(INDEX(Capacity!$V$3:$W$258,MATCH(INDEX($J113:$FE113,1,$FJ113),Capacity!$V$3:$V$258,0),2)+FQ$9,255),Capacity!$S$3:$S$258,0),2)))</f>
        <v>87</v>
      </c>
      <c r="FR114">
        <f>IF(FR113="","",IF($FI113="Y",0,INDEX(Capacity!$S$3:$T$258,MATCH(MOD(INDEX(Capacity!$V$3:$W$258,MATCH(INDEX($J113:$FE113,1,$FJ113),Capacity!$V$3:$V$258,0),2)+FR$9,255),Capacity!$S$3:$S$258,0),2)))</f>
        <v>207</v>
      </c>
      <c r="FS114">
        <f>IF(FS113="","",IF($FI113="Y",0,INDEX(Capacity!$S$3:$T$258,MATCH(MOD(INDEX(Capacity!$V$3:$W$258,MATCH(INDEX($J113:$FE113,1,$FJ113),Capacity!$V$3:$V$258,0),2)+FS$9,255),Capacity!$S$3:$S$258,0),2)))</f>
        <v>7</v>
      </c>
      <c r="FT114">
        <f>IF(FT113="","",IF($FI113="Y",0,INDEX(Capacity!$S$3:$T$258,MATCH(MOD(INDEX(Capacity!$V$3:$W$258,MATCH(INDEX($J113:$FE113,1,$FJ113),Capacity!$V$3:$V$258,0),2)+FT$9,255),Capacity!$S$3:$S$258,0),2)))</f>
        <v>130</v>
      </c>
      <c r="FU114">
        <f>IF(FU113="","",IF($FI113="Y",0,INDEX(Capacity!$S$3:$T$258,MATCH(MOD(INDEX(Capacity!$V$3:$W$258,MATCH(INDEX($J113:$FE113,1,$FJ113),Capacity!$V$3:$V$258,0),2)+FU$9,255),Capacity!$S$3:$S$258,0),2)))</f>
        <v>138</v>
      </c>
      <c r="FV114">
        <f>IF(FV113="","",IF($FI113="Y",0,INDEX(Capacity!$S$3:$T$258,MATCH(MOD(INDEX(Capacity!$V$3:$W$258,MATCH(INDEX($J113:$FE113,1,$FJ113),Capacity!$V$3:$V$258,0),2)+FV$9,255),Capacity!$S$3:$S$258,0),2)))</f>
        <v>230</v>
      </c>
      <c r="FW114">
        <f>IF(FW113="","",IF($FI113="Y",0,INDEX(Capacity!$S$3:$T$258,MATCH(MOD(INDEX(Capacity!$V$3:$W$258,MATCH(INDEX($J113:$FE113,1,$FJ113),Capacity!$V$3:$V$258,0),2)+FW$9,255),Capacity!$S$3:$S$258,0),2)))</f>
        <v>246</v>
      </c>
      <c r="FX114" t="str">
        <f>IF(FX113="","",IF($FI113="Y",0,INDEX(Capacity!$S$3:$T$258,MATCH(MOD(INDEX(Capacity!$V$3:$W$258,MATCH(INDEX($J113:$FE113,1,$FJ113),Capacity!$V$3:$V$258,0),2)+FX$9,255),Capacity!$S$3:$S$258,0),2)))</f>
        <v/>
      </c>
      <c r="FY114" t="str">
        <f>IF(FY113="","",IF($FI113="Y",0,INDEX(Capacity!$S$3:$T$258,MATCH(MOD(INDEX(Capacity!$V$3:$W$258,MATCH(INDEX($J113:$FE113,1,$FJ113),Capacity!$V$3:$V$258,0),2)+FY$9,255),Capacity!$S$3:$S$258,0),2)))</f>
        <v/>
      </c>
      <c r="FZ114" t="str">
        <f>IF(FZ113="","",IF($FI113="Y",0,INDEX(Capacity!$S$3:$T$258,MATCH(MOD(INDEX(Capacity!$V$3:$W$258,MATCH(INDEX($J113:$FE113,1,$FJ113),Capacity!$V$3:$V$258,0),2)+FZ$9,255),Capacity!$S$3:$S$258,0),2)))</f>
        <v/>
      </c>
      <c r="GA114" t="str">
        <f>IF(GA113="","",IF($FI113="Y",0,INDEX(Capacity!$S$3:$T$258,MATCH(MOD(INDEX(Capacity!$V$3:$W$258,MATCH(INDEX($J113:$FE113,1,$FJ113),Capacity!$V$3:$V$258,0),2)+GA$9,255),Capacity!$S$3:$S$258,0),2)))</f>
        <v/>
      </c>
      <c r="GB114" t="str">
        <f>IF(GB113="","",IF($FI113="Y",0,INDEX(Capacity!$S$3:$T$258,MATCH(MOD(INDEX(Capacity!$V$3:$W$258,MATCH(INDEX($J113:$FE113,1,$FJ113),Capacity!$V$3:$V$258,0),2)+GB$9,255),Capacity!$S$3:$S$258,0),2)))</f>
        <v/>
      </c>
      <c r="GC114" t="str">
        <f>IF(GC113="","",IF($FI113="Y",0,INDEX(Capacity!$S$3:$T$258,MATCH(MOD(INDEX(Capacity!$V$3:$W$258,MATCH(INDEX($J113:$FE113,1,$FJ113),Capacity!$V$3:$V$258,0),2)+GC$9,255),Capacity!$S$3:$S$258,0),2)))</f>
        <v/>
      </c>
      <c r="GD114" t="str">
        <f>IF(GD113="","",IF($FI113="Y",0,INDEX(Capacity!$S$3:$T$258,MATCH(MOD(INDEX(Capacity!$V$3:$W$258,MATCH(INDEX($J113:$FE113,1,$FJ113),Capacity!$V$3:$V$258,0),2)+GD$9,255),Capacity!$S$3:$S$258,0),2)))</f>
        <v/>
      </c>
      <c r="GE114" t="str">
        <f>IF(GE113="","",IF($FI113="Y",0,INDEX(Capacity!$S$3:$T$258,MATCH(MOD(INDEX(Capacity!$V$3:$W$258,MATCH(INDEX($J113:$FE113,1,$FJ113),Capacity!$V$3:$V$258,0),2)+GE$9,255),Capacity!$S$3:$S$258,0),2)))</f>
        <v/>
      </c>
      <c r="GF114" t="str">
        <f>IF(GF113="","",IF($FI113="Y",0,INDEX(Capacity!$S$3:$T$258,MATCH(MOD(INDEX(Capacity!$V$3:$W$258,MATCH(INDEX($J113:$FE113,1,$FJ113),Capacity!$V$3:$V$258,0),2)+GF$9,255),Capacity!$S$3:$S$258,0),2)))</f>
        <v/>
      </c>
      <c r="GG114" t="str">
        <f>IF(GG113="","",IF($FI113="Y",0,INDEX(Capacity!$S$3:$T$258,MATCH(MOD(INDEX(Capacity!$V$3:$W$258,MATCH(INDEX($J113:$FE113,1,$FJ113),Capacity!$V$3:$V$258,0),2)+GG$9,255),Capacity!$S$3:$S$258,0),2)))</f>
        <v/>
      </c>
      <c r="GH114" t="str">
        <f>IF(GH113="","",IF($FI113="Y",0,INDEX(Capacity!$S$3:$T$258,MATCH(MOD(INDEX(Capacity!$V$3:$W$258,MATCH(INDEX($J113:$FE113,1,$FJ113),Capacity!$V$3:$V$258,0),2)+GH$9,255),Capacity!$S$3:$S$258,0),2)))</f>
        <v/>
      </c>
      <c r="GI114" t="str">
        <f>IF(GI113="","",IF($FI113="Y",0,INDEX(Capacity!$S$3:$T$258,MATCH(MOD(INDEX(Capacity!$V$3:$W$258,MATCH(INDEX($J113:$FE113,1,$FJ113),Capacity!$V$3:$V$258,0),2)+GI$9,255),Capacity!$S$3:$S$258,0),2)))</f>
        <v/>
      </c>
      <c r="GJ114" t="str">
        <f>IF(GJ113="","",IF($FI113="Y",0,INDEX(Capacity!$S$3:$T$258,MATCH(MOD(INDEX(Capacity!$V$3:$W$258,MATCH(INDEX($J113:$FE113,1,$FJ113),Capacity!$V$3:$V$258,0),2)+GJ$9,255),Capacity!$S$3:$S$258,0),2)))</f>
        <v/>
      </c>
      <c r="GK114" t="str">
        <f>IF(GK113="","",IF($FI113="Y",0,INDEX(Capacity!$S$3:$T$258,MATCH(MOD(INDEX(Capacity!$V$3:$W$258,MATCH(INDEX($J113:$FE113,1,$FJ113),Capacity!$V$3:$V$258,0),2)+GK$9,255),Capacity!$S$3:$S$258,0),2)))</f>
        <v/>
      </c>
      <c r="GL114" t="str">
        <f>IF(GL113="","",IF($FI113="Y",0,INDEX(Capacity!$S$3:$T$258,MATCH(MOD(INDEX(Capacity!$V$3:$W$258,MATCH(INDEX($J113:$FE113,1,$FJ113),Capacity!$V$3:$V$258,0),2)+GL$9,255),Capacity!$S$3:$S$258,0),2)))</f>
        <v/>
      </c>
      <c r="GM114" t="str">
        <f>IF(GM113="","",IF($FI113="Y",0,INDEX(Capacity!$S$3:$T$258,MATCH(MOD(INDEX(Capacity!$V$3:$W$258,MATCH(INDEX($J113:$FE113,1,$FJ113),Capacity!$V$3:$V$258,0),2)+GM$9,255),Capacity!$S$3:$S$258,0),2)))</f>
        <v/>
      </c>
      <c r="GN114" t="str">
        <f>IF(GN113="","",IF($FI113="Y",0,INDEX(Capacity!$S$3:$T$258,MATCH(MOD(INDEX(Capacity!$V$3:$W$258,MATCH(INDEX($J113:$FE113,1,$FJ113),Capacity!$V$3:$V$258,0),2)+GN$9,255),Capacity!$S$3:$S$258,0),2)))</f>
        <v/>
      </c>
      <c r="GO114" t="str">
        <f>IF(GO113="","",IF($FI113="Y",0,INDEX(Capacity!$S$3:$T$258,MATCH(MOD(INDEX(Capacity!$V$3:$W$258,MATCH(INDEX($J113:$FE113,1,$FJ113),Capacity!$V$3:$V$258,0),2)+GO$9,255),Capacity!$S$3:$S$258,0),2)))</f>
        <v/>
      </c>
      <c r="GP114" t="str">
        <f>IF(GP113="","",IF($FI113="Y",0,INDEX(Capacity!$S$3:$T$258,MATCH(MOD(INDEX(Capacity!$V$3:$W$258,MATCH(INDEX($J113:$FE113,1,$FJ113),Capacity!$V$3:$V$258,0),2)+GP$9,255),Capacity!$S$3:$S$258,0),2)))</f>
        <v/>
      </c>
      <c r="GQ114" t="str">
        <f>IF(GQ113="","",IF($FI113="Y",0,INDEX(Capacity!$S$3:$T$258,MATCH(MOD(INDEX(Capacity!$V$3:$W$258,MATCH(INDEX($J113:$FE113,1,$FJ113),Capacity!$V$3:$V$258,0),2)+GQ$9,255),Capacity!$S$3:$S$258,0),2)))</f>
        <v/>
      </c>
      <c r="GR114" t="str">
        <f>IF(GR113="","",IF($FI113="Y",0,INDEX(Capacity!$S$3:$T$258,MATCH(MOD(INDEX(Capacity!$V$3:$W$258,MATCH(INDEX($J113:$FE113,1,$FJ113),Capacity!$V$3:$V$258,0),2)+GR$9,255),Capacity!$S$3:$S$258,0),2)))</f>
        <v/>
      </c>
      <c r="GS114" t="str">
        <f>IF(GS113="","",IF($FI113="Y",0,INDEX(Capacity!$S$3:$T$258,MATCH(MOD(INDEX(Capacity!$V$3:$W$258,MATCH(INDEX($J113:$FE113,1,$FJ113),Capacity!$V$3:$V$258,0),2)+GS$9,255),Capacity!$S$3:$S$258,0),2)))</f>
        <v/>
      </c>
      <c r="GT114" t="str">
        <f>IF(GT113="","",IF($FI113="Y",0,INDEX(Capacity!$S$3:$T$258,MATCH(MOD(INDEX(Capacity!$V$3:$W$258,MATCH(INDEX($J113:$FE113,1,$FJ113),Capacity!$V$3:$V$258,0),2)+GT$9,255),Capacity!$S$3:$S$258,0),2)))</f>
        <v/>
      </c>
      <c r="GU114" t="str">
        <f>IF(GU113="","",IF($FI113="Y",0,INDEX(Capacity!$S$3:$T$258,MATCH(MOD(INDEX(Capacity!$V$3:$W$258,MATCH(INDEX($J113:$FE113,1,$FJ113),Capacity!$V$3:$V$258,0),2)+GU$9,255),Capacity!$S$3:$S$258,0),2)))</f>
        <v/>
      </c>
      <c r="GV114" t="str">
        <f>IF(GV113="","",IF($FI113="Y",0,INDEX(Capacity!$S$3:$T$258,MATCH(MOD(INDEX(Capacity!$V$3:$W$258,MATCH(INDEX($J113:$FE113,1,$FJ113),Capacity!$V$3:$V$258,0),2)+GV$9,255),Capacity!$S$3:$S$258,0),2)))</f>
        <v/>
      </c>
      <c r="GW114" t="str">
        <f>IF(GW113="","",IF($FI113="Y",0,INDEX(Capacity!$S$3:$T$258,MATCH(MOD(INDEX(Capacity!$V$3:$W$258,MATCH(INDEX($J113:$FE113,1,$FJ113),Capacity!$V$3:$V$258,0),2)+GW$9,255),Capacity!$S$3:$S$258,0),2)))</f>
        <v/>
      </c>
      <c r="GX114" t="str">
        <f>IF(GX113="","",IF($FI113="Y",0,INDEX(Capacity!$S$3:$T$258,MATCH(MOD(INDEX(Capacity!$V$3:$W$258,MATCH(INDEX($J113:$FE113,1,$FJ113),Capacity!$V$3:$V$258,0),2)+GX$9,255),Capacity!$S$3:$S$258,0),2)))</f>
        <v/>
      </c>
      <c r="GY114" t="str">
        <f>IF(GY113="","",IF($FI113="Y",0,INDEX(Capacity!$S$3:$T$258,MATCH(MOD(INDEX(Capacity!$V$3:$W$258,MATCH(INDEX($J113:$FE113,1,$FJ113),Capacity!$V$3:$V$258,0),2)+GY$9,255),Capacity!$S$3:$S$258,0),2)))</f>
        <v/>
      </c>
      <c r="GZ114" t="str">
        <f>IF(GZ113="","",IF($FI113="Y",0,INDEX(Capacity!$S$3:$T$258,MATCH(MOD(INDEX(Capacity!$V$3:$W$258,MATCH(INDEX($J113:$FE113,1,$FJ113),Capacity!$V$3:$V$258,0),2)+GZ$9,255),Capacity!$S$3:$S$258,0),2)))</f>
        <v/>
      </c>
      <c r="HA114" t="str">
        <f>IF(HA113="","",IF($FI113="Y",0,INDEX(Capacity!$S$3:$T$258,MATCH(MOD(INDEX(Capacity!$V$3:$W$258,MATCH(INDEX($J113:$FE113,1,$FJ113),Capacity!$V$3:$V$258,0),2)+HA$9,255),Capacity!$S$3:$S$258,0),2)))</f>
        <v/>
      </c>
      <c r="HB114" t="str">
        <f>IF(HB113="","",IF($FI113="Y",0,INDEX(Capacity!$S$3:$T$258,MATCH(MOD(INDEX(Capacity!$V$3:$W$258,MATCH(INDEX($J113:$FE113,1,$FJ113),Capacity!$V$3:$V$258,0),2)+HB$9,255),Capacity!$S$3:$S$258,0),2)))</f>
        <v/>
      </c>
      <c r="HC114" t="str">
        <f>IF(HC113="","",IF($FI113="Y",0,INDEX(Capacity!$S$3:$T$258,MATCH(MOD(INDEX(Capacity!$V$3:$W$258,MATCH(INDEX($J113:$FE113,1,$FJ113),Capacity!$V$3:$V$258,0),2)+HC$9,255),Capacity!$S$3:$S$258,0),2)))</f>
        <v/>
      </c>
      <c r="HD114" t="str">
        <f>IF(HD113="","",IF($FI113="Y",0,INDEX(Capacity!$S$3:$T$258,MATCH(MOD(INDEX(Capacity!$V$3:$W$258,MATCH(INDEX($J113:$FE113,1,$FJ113),Capacity!$V$3:$V$258,0),2)+HD$9,255),Capacity!$S$3:$S$258,0),2)))</f>
        <v/>
      </c>
      <c r="HE114" t="str">
        <f>IF(HE113="","",IF($FI113="Y",0,INDEX(Capacity!$S$3:$T$258,MATCH(MOD(INDEX(Capacity!$V$3:$W$258,MATCH(INDEX($J113:$FE113,1,$FJ113),Capacity!$V$3:$V$258,0),2)+HE$9,255),Capacity!$S$3:$S$258,0),2)))</f>
        <v/>
      </c>
      <c r="HF114" t="str">
        <f>IF(HF113="","",IF($FI113="Y",0,INDEX(Capacity!$S$3:$T$258,MATCH(MOD(INDEX(Capacity!$V$3:$W$258,MATCH(INDEX($J113:$FE113,1,$FJ113),Capacity!$V$3:$V$258,0),2)+HF$9,255),Capacity!$S$3:$S$258,0),2)))</f>
        <v/>
      </c>
      <c r="HG114" t="str">
        <f>IF(HG113="","",IF($FI113="Y",0,INDEX(Capacity!$S$3:$T$258,MATCH(MOD(INDEX(Capacity!$V$3:$W$258,MATCH(INDEX($J113:$FE113,1,$FJ113),Capacity!$V$3:$V$258,0),2)+HG$9,255),Capacity!$S$3:$S$258,0),2)))</f>
        <v/>
      </c>
      <c r="HH114" t="str">
        <f>IF(HH113="","",IF($FI113="Y",0,INDEX(Capacity!$S$3:$T$258,MATCH(MOD(INDEX(Capacity!$V$3:$W$258,MATCH(INDEX($J113:$FE113,1,$FJ113),Capacity!$V$3:$V$258,0),2)+HH$9,255),Capacity!$S$3:$S$258,0),2)))</f>
        <v/>
      </c>
      <c r="HI114" t="str">
        <f>IF(HI113="","",IF($FI113="Y",0,INDEX(Capacity!$S$3:$T$258,MATCH(MOD(INDEX(Capacity!$V$3:$W$258,MATCH(INDEX($J113:$FE113,1,$FJ113),Capacity!$V$3:$V$258,0),2)+HI$9,255),Capacity!$S$3:$S$258,0),2)))</f>
        <v/>
      </c>
      <c r="HJ114" t="str">
        <f>IF(HJ113="","",IF($FI113="Y",0,INDEX(Capacity!$S$3:$T$258,MATCH(MOD(INDEX(Capacity!$V$3:$W$258,MATCH(INDEX($J113:$FE113,1,$FJ113),Capacity!$V$3:$V$258,0),2)+HJ$9,255),Capacity!$S$3:$S$258,0),2)))</f>
        <v/>
      </c>
      <c r="HK114" t="str">
        <f>IF(HK113="","",IF($FI113="Y",0,INDEX(Capacity!$S$3:$T$258,MATCH(MOD(INDEX(Capacity!$V$3:$W$258,MATCH(INDEX($J113:$FE113,1,$FJ113),Capacity!$V$3:$V$258,0),2)+HK$9,255),Capacity!$S$3:$S$258,0),2)))</f>
        <v/>
      </c>
      <c r="HL114" t="str">
        <f>IF(HL113="","",IF($FI113="Y",0,INDEX(Capacity!$S$3:$T$258,MATCH(MOD(INDEX(Capacity!$V$3:$W$258,MATCH(INDEX($J113:$FE113,1,$FJ113),Capacity!$V$3:$V$258,0),2)+HL$9,255),Capacity!$S$3:$S$258,0),2)))</f>
        <v/>
      </c>
      <c r="HM114" t="str">
        <f>IF(HM113="","",IF($FI113="Y",0,INDEX(Capacity!$S$3:$T$258,MATCH(MOD(INDEX(Capacity!$V$3:$W$258,MATCH(INDEX($J113:$FE113,1,$FJ113),Capacity!$V$3:$V$258,0),2)+HM$9,255),Capacity!$S$3:$S$258,0),2)))</f>
        <v/>
      </c>
      <c r="HN114" t="str">
        <f>IF(HN113="","",IF($FI113="Y",0,INDEX(Capacity!$S$3:$T$258,MATCH(MOD(INDEX(Capacity!$V$3:$W$258,MATCH(INDEX($J113:$FE113,1,$FJ113),Capacity!$V$3:$V$258,0),2)+HN$9,255),Capacity!$S$3:$S$258,0),2)))</f>
        <v/>
      </c>
      <c r="HO114" t="str">
        <f>IF(HO113="","",IF($FI113="Y",0,INDEX(Capacity!$S$3:$T$258,MATCH(MOD(INDEX(Capacity!$V$3:$W$258,MATCH(INDEX($J113:$FE113,1,$FJ113),Capacity!$V$3:$V$258,0),2)+HO$9,255),Capacity!$S$3:$S$258,0),2)))</f>
        <v/>
      </c>
      <c r="HP114" t="str">
        <f>IF(HP113="","",IF($FI113="Y",0,INDEX(Capacity!$S$3:$T$258,MATCH(MOD(INDEX(Capacity!$V$3:$W$258,MATCH(INDEX($J113:$FE113,1,$FJ113),Capacity!$V$3:$V$258,0),2)+HP$9,255),Capacity!$S$3:$S$258,0),2)))</f>
        <v/>
      </c>
      <c r="HQ114" t="str">
        <f>IF(HQ113="","",IF($FI113="Y",0,INDEX(Capacity!$S$3:$T$258,MATCH(MOD(INDEX(Capacity!$V$3:$W$258,MATCH(INDEX($J113:$FE113,1,$FJ113),Capacity!$V$3:$V$258,0),2)+HQ$9,255),Capacity!$S$3:$S$258,0),2)))</f>
        <v/>
      </c>
      <c r="HR114" t="str">
        <f>IF(HR113="","",IF($FI113="Y",0,INDEX(Capacity!$S$3:$T$258,MATCH(MOD(INDEX(Capacity!$V$3:$W$258,MATCH(INDEX($J113:$FE113,1,$FJ113),Capacity!$V$3:$V$258,0),2)+HR$9,255),Capacity!$S$3:$S$258,0),2)))</f>
        <v/>
      </c>
      <c r="HS114" t="str">
        <f>IF(HS113="","",IF($FI113="Y",0,INDEX(Capacity!$S$3:$T$258,MATCH(MOD(INDEX(Capacity!$V$3:$W$258,MATCH(INDEX($J113:$FE113,1,$FJ113),Capacity!$V$3:$V$258,0),2)+HS$9,255),Capacity!$S$3:$S$258,0),2)))</f>
        <v/>
      </c>
      <c r="HT114" t="str">
        <f>IF(HT113="","",IF($FI113="Y",0,INDEX(Capacity!$S$3:$T$258,MATCH(MOD(INDEX(Capacity!$V$3:$W$258,MATCH(INDEX($J113:$FE113,1,$FJ113),Capacity!$V$3:$V$258,0),2)+HT$9,255),Capacity!$S$3:$S$258,0),2)))</f>
        <v/>
      </c>
      <c r="HU114" t="str">
        <f>IF(HU113="","",IF($FI113="Y",0,INDEX(Capacity!$S$3:$T$258,MATCH(MOD(INDEX(Capacity!$V$3:$W$258,MATCH(INDEX($J113:$FE113,1,$FJ113),Capacity!$V$3:$V$258,0),2)+HU$9,255),Capacity!$S$3:$S$258,0),2)))</f>
        <v/>
      </c>
      <c r="HV114" t="str">
        <f>IF(HV113="","",IF($FI113="Y",0,INDEX(Capacity!$S$3:$T$258,MATCH(MOD(INDEX(Capacity!$V$3:$W$258,MATCH(INDEX($J113:$FE113,1,$FJ113),Capacity!$V$3:$V$258,0),2)+HV$9,255),Capacity!$S$3:$S$258,0),2)))</f>
        <v/>
      </c>
      <c r="HW114" t="str">
        <f>IF(HW113="","",IF($FI113="Y",0,INDEX(Capacity!$S$3:$T$258,MATCH(MOD(INDEX(Capacity!$V$3:$W$258,MATCH(INDEX($J113:$FE113,1,$FJ113),Capacity!$V$3:$V$258,0),2)+HW$9,255),Capacity!$S$3:$S$258,0),2)))</f>
        <v/>
      </c>
      <c r="HX114" t="str">
        <f>IF(HX113="","",IF($FI113="Y",0,INDEX(Capacity!$S$3:$T$258,MATCH(MOD(INDEX(Capacity!$V$3:$W$258,MATCH(INDEX($J113:$FE113,1,$FJ113),Capacity!$V$3:$V$258,0),2)+HX$9,255),Capacity!$S$3:$S$258,0),2)))</f>
        <v/>
      </c>
      <c r="HY114" t="str">
        <f>IF(HY113="","",IF($FI113="Y",0,INDEX(Capacity!$S$3:$T$258,MATCH(MOD(INDEX(Capacity!$V$3:$W$258,MATCH(INDEX($J113:$FE113,1,$FJ113),Capacity!$V$3:$V$258,0),2)+HY$9,255),Capacity!$S$3:$S$258,0),2)))</f>
        <v/>
      </c>
      <c r="HZ114" t="str">
        <f>IF(HZ113="","",IF($FI113="Y",0,INDEX(Capacity!$S$3:$T$258,MATCH(MOD(INDEX(Capacity!$V$3:$W$258,MATCH(INDEX($J113:$FE113,1,$FJ113),Capacity!$V$3:$V$258,0),2)+HZ$9,255),Capacity!$S$3:$S$258,0),2)))</f>
        <v/>
      </c>
      <c r="IA114" t="str">
        <f>IF(IA113="","",IF($FI113="Y",0,INDEX(Capacity!$S$3:$T$258,MATCH(MOD(INDEX(Capacity!$V$3:$W$258,MATCH(INDEX($J113:$FE113,1,$FJ113),Capacity!$V$3:$V$258,0),2)+IA$9,255),Capacity!$S$3:$S$258,0),2)))</f>
        <v/>
      </c>
      <c r="IB114" t="str">
        <f>IF(IB113="","",IF($FI113="Y",0,INDEX(Capacity!$S$3:$T$258,MATCH(MOD(INDEX(Capacity!$V$3:$W$258,MATCH(INDEX($J113:$FE113,1,$FJ113),Capacity!$V$3:$V$258,0),2)+IB$9,255),Capacity!$S$3:$S$258,0),2)))</f>
        <v/>
      </c>
      <c r="IC114" t="str">
        <f>IF(IC113="","",IF($FI113="Y",0,INDEX(Capacity!$S$3:$T$258,MATCH(MOD(INDEX(Capacity!$V$3:$W$258,MATCH(INDEX($J113:$FE113,1,$FJ113),Capacity!$V$3:$V$258,0),2)+IC$9,255),Capacity!$S$3:$S$258,0),2)))</f>
        <v/>
      </c>
      <c r="ID114" t="str">
        <f>IF(ID113="","",IF($FI113="Y",0,INDEX(Capacity!$S$3:$T$258,MATCH(MOD(INDEX(Capacity!$V$3:$W$258,MATCH(INDEX($J113:$FE113,1,$FJ113),Capacity!$V$3:$V$258,0),2)+ID$9,255),Capacity!$S$3:$S$258,0),2)))</f>
        <v/>
      </c>
      <c r="IE114" t="str">
        <f>IF(IE113="","",IF($FI113="Y",0,INDEX(Capacity!$S$3:$T$258,MATCH(MOD(INDEX(Capacity!$V$3:$W$258,MATCH(INDEX($J113:$FE113,1,$FJ113),Capacity!$V$3:$V$258,0),2)+IE$9,255),Capacity!$S$3:$S$258,0),2)))</f>
        <v/>
      </c>
      <c r="IF114" t="str">
        <f>IF(IF113="","",IF($FI113="Y",0,INDEX(Capacity!$S$3:$T$258,MATCH(MOD(INDEX(Capacity!$V$3:$W$258,MATCH(INDEX($J113:$FE113,1,$FJ113),Capacity!$V$3:$V$258,0),2)+IF$9,255),Capacity!$S$3:$S$258,0),2)))</f>
        <v/>
      </c>
      <c r="IG114" t="str">
        <f>IF(IG113="","",IF($FI113="Y",0,INDEX(Capacity!$S$3:$T$258,MATCH(MOD(INDEX(Capacity!$V$3:$W$258,MATCH(INDEX($J113:$FE113,1,$FJ113),Capacity!$V$3:$V$258,0),2)+IG$9,255),Capacity!$S$3:$S$258,0),2)))</f>
        <v/>
      </c>
      <c r="IH114" t="str">
        <f>IF(IH113="","",IF($FI113="Y",0,INDEX(Capacity!$S$3:$T$258,MATCH(MOD(INDEX(Capacity!$V$3:$W$258,MATCH(INDEX($J113:$FE113,1,$FJ113),Capacity!$V$3:$V$258,0),2)+IH$9,255),Capacity!$S$3:$S$258,0),2)))</f>
        <v/>
      </c>
      <c r="II114" t="str">
        <f>IF(II113="","",IF($FI113="Y",0,INDEX(Capacity!$S$3:$T$258,MATCH(MOD(INDEX(Capacity!$V$3:$W$258,MATCH(INDEX($J113:$FE113,1,$FJ113),Capacity!$V$3:$V$258,0),2)+II$9,255),Capacity!$S$3:$S$258,0),2)))</f>
        <v/>
      </c>
      <c r="IJ114" t="str">
        <f>IF(IJ113="","",IF($FI113="Y",0,INDEX(Capacity!$S$3:$T$258,MATCH(MOD(INDEX(Capacity!$V$3:$W$258,MATCH(INDEX($J113:$FE113,1,$FJ113),Capacity!$V$3:$V$258,0),2)+IJ$9,255),Capacity!$S$3:$S$258,0),2)))</f>
        <v/>
      </c>
      <c r="IK114" t="str">
        <f>IF(IK113="","",IF($FI113="Y",0,INDEX(Capacity!$S$3:$T$258,MATCH(MOD(INDEX(Capacity!$V$3:$W$258,MATCH(INDEX($J113:$FE113,1,$FJ113),Capacity!$V$3:$V$258,0),2)+IK$9,255),Capacity!$S$3:$S$258,0),2)))</f>
        <v/>
      </c>
      <c r="IL114" t="str">
        <f>IF(IL113="","",IF($FI113="Y",0,INDEX(Capacity!$S$3:$T$258,MATCH(MOD(INDEX(Capacity!$V$3:$W$258,MATCH(INDEX($J113:$FE113,1,$FJ113),Capacity!$V$3:$V$258,0),2)+IL$9,255),Capacity!$S$3:$S$258,0),2)))</f>
        <v/>
      </c>
      <c r="IM114" t="str">
        <f>IF(IM113="","",IF($FI113="Y",0,INDEX(Capacity!$S$3:$T$258,MATCH(MOD(INDEX(Capacity!$V$3:$W$258,MATCH(INDEX($J113:$FE113,1,$FJ113),Capacity!$V$3:$V$258,0),2)+IM$9,255),Capacity!$S$3:$S$258,0),2)))</f>
        <v/>
      </c>
      <c r="IN114" t="str">
        <f>IF(IN113="","",IF($FI113="Y",0,INDEX(Capacity!$S$3:$T$258,MATCH(MOD(INDEX(Capacity!$V$3:$W$258,MATCH(INDEX($J113:$FE113,1,$FJ113),Capacity!$V$3:$V$258,0),2)+IN$9,255),Capacity!$S$3:$S$258,0),2)))</f>
        <v/>
      </c>
      <c r="IO114" t="str">
        <f>IF(IO113="","",IF($FI113="Y",0,INDEX(Capacity!$S$3:$T$258,MATCH(MOD(INDEX(Capacity!$V$3:$W$258,MATCH(INDEX($J113:$FE113,1,$FJ113),Capacity!$V$3:$V$258,0),2)+IO$9,255),Capacity!$S$3:$S$258,0),2)))</f>
        <v/>
      </c>
      <c r="IP114" t="str">
        <f>IF(IP113="","",IF($FI113="Y",0,INDEX(Capacity!$S$3:$T$258,MATCH(MOD(INDEX(Capacity!$V$3:$W$258,MATCH(INDEX($J113:$FE113,1,$FJ113),Capacity!$V$3:$V$258,0),2)+IP$9,255),Capacity!$S$3:$S$258,0),2)))</f>
        <v/>
      </c>
      <c r="IQ114" t="str">
        <f>IF(IQ113="","",IF($FI113="Y",0,INDEX(Capacity!$S$3:$T$258,MATCH(MOD(INDEX(Capacity!$V$3:$W$258,MATCH(INDEX($J113:$FE113,1,$FJ113),Capacity!$V$3:$V$258,0),2)+IQ$9,255),Capacity!$S$3:$S$258,0),2)))</f>
        <v/>
      </c>
      <c r="IR114" t="str">
        <f>IF(IR113="","",IF($FI113="Y",0,INDEX(Capacity!$S$3:$T$258,MATCH(MOD(INDEX(Capacity!$V$3:$W$258,MATCH(INDEX($J113:$FE113,1,$FJ113),Capacity!$V$3:$V$258,0),2)+IR$9,255),Capacity!$S$3:$S$258,0),2)))</f>
        <v/>
      </c>
      <c r="IS114" t="str">
        <f>IF(IS113="","",IF($FI113="Y",0,INDEX(Capacity!$S$3:$T$258,MATCH(MOD(INDEX(Capacity!$V$3:$W$258,MATCH(INDEX($J113:$FE113,1,$FJ113),Capacity!$V$3:$V$258,0),2)+IS$9,255),Capacity!$S$3:$S$258,0),2)))</f>
        <v/>
      </c>
      <c r="IT114" t="str">
        <f>IF(IT113="","",IF($FI113="Y",0,INDEX(Capacity!$S$3:$T$258,MATCH(MOD(INDEX(Capacity!$V$3:$W$258,MATCH(INDEX($J113:$FE113,1,$FJ113),Capacity!$V$3:$V$258,0),2)+IT$9,255),Capacity!$S$3:$S$258,0),2)))</f>
        <v/>
      </c>
      <c r="IU114" t="str">
        <f>IF(IU113="","",IF($FI113="Y",0,INDEX(Capacity!$S$3:$T$258,MATCH(MOD(INDEX(Capacity!$V$3:$W$258,MATCH(INDEX($J113:$FE113,1,$FJ113),Capacity!$V$3:$V$258,0),2)+IU$9,255),Capacity!$S$3:$S$258,0),2)))</f>
        <v/>
      </c>
      <c r="IV114" t="str">
        <f>IF(IV113="","",IF($FI113="Y",0,INDEX(Capacity!$S$3:$T$258,MATCH(MOD(INDEX(Capacity!$V$3:$W$258,MATCH(INDEX($J113:$FE113,1,$FJ113),Capacity!$V$3:$V$258,0),2)+IV$9,255),Capacity!$S$3:$S$258,0),2)))</f>
        <v/>
      </c>
      <c r="IW114" t="str">
        <f>IF(IW113="","",IF($FI113="Y",0,INDEX(Capacity!$S$3:$T$258,MATCH(MOD(INDEX(Capacity!$V$3:$W$258,MATCH(INDEX($J113:$FE113,1,$FJ113),Capacity!$V$3:$V$258,0),2)+IW$9,255),Capacity!$S$3:$S$258,0),2)))</f>
        <v/>
      </c>
      <c r="IX114" t="str">
        <f>IF(IX113="","",IF($FI113="Y",0,INDEX(Capacity!$S$3:$T$258,MATCH(MOD(INDEX(Capacity!$V$3:$W$258,MATCH(INDEX($J113:$FE113,1,$FJ113),Capacity!$V$3:$V$258,0),2)+IX$9,255),Capacity!$S$3:$S$258,0),2)))</f>
        <v/>
      </c>
      <c r="IY114" t="str">
        <f>IF(IY113="","",IF($FI113="Y",0,INDEX(Capacity!$S$3:$T$258,MATCH(MOD(INDEX(Capacity!$V$3:$W$258,MATCH(INDEX($J113:$FE113,1,$FJ113),Capacity!$V$3:$V$258,0),2)+IY$9,255),Capacity!$S$3:$S$258,0),2)))</f>
        <v/>
      </c>
      <c r="IZ114" t="str">
        <f>IF(IZ113="","",IF($FI113="Y",0,INDEX(Capacity!$S$3:$T$258,MATCH(MOD(INDEX(Capacity!$V$3:$W$258,MATCH(INDEX($J113:$FE113,1,$FJ113),Capacity!$V$3:$V$258,0),2)+IZ$9,255),Capacity!$S$3:$S$258,0),2)))</f>
        <v/>
      </c>
      <c r="JA114" t="str">
        <f>IF(JA113="","",IF($FI113="Y",0,INDEX(Capacity!$S$3:$T$258,MATCH(MOD(INDEX(Capacity!$V$3:$W$258,MATCH(INDEX($J113:$FE113,1,$FJ113),Capacity!$V$3:$V$258,0),2)+JA$9,255),Capacity!$S$3:$S$258,0),2)))</f>
        <v/>
      </c>
      <c r="JB114" t="str">
        <f>IF(JB113="","",IF($FI113="Y",0,INDEX(Capacity!$S$3:$T$258,MATCH(MOD(INDEX(Capacity!$V$3:$W$258,MATCH(INDEX($J113:$FE113,1,$FJ113),Capacity!$V$3:$V$258,0),2)+JB$9,255),Capacity!$S$3:$S$258,0),2)))</f>
        <v/>
      </c>
      <c r="JC114" t="str">
        <f>IF(JC113="","",IF($FI113="Y",0,INDEX(Capacity!$S$3:$T$258,MATCH(MOD(INDEX(Capacity!$V$3:$W$258,MATCH(INDEX($J113:$FE113,1,$FJ113),Capacity!$V$3:$V$258,0),2)+JC$9,255),Capacity!$S$3:$S$258,0),2)))</f>
        <v/>
      </c>
      <c r="JD114" t="str">
        <f>IF(JD113="","",IF($FI113="Y",0,INDEX(Capacity!$S$3:$T$258,MATCH(MOD(INDEX(Capacity!$V$3:$W$258,MATCH(INDEX($J113:$FE113,1,$FJ113),Capacity!$V$3:$V$258,0),2)+JD$9,255),Capacity!$S$3:$S$258,0),2)))</f>
        <v/>
      </c>
      <c r="JE114" t="str">
        <f>IF(JE113="","",IF($FI113="Y",0,INDEX(Capacity!$S$3:$T$258,MATCH(MOD(INDEX(Capacity!$V$3:$W$258,MATCH(INDEX($J113:$FE113,1,$FJ113),Capacity!$V$3:$V$258,0),2)+JE$9,255),Capacity!$S$3:$S$258,0),2)))</f>
        <v/>
      </c>
      <c r="JF114" t="str">
        <f>IF(JF113="","",IF($FI113="Y",0,INDEX(Capacity!$S$3:$T$258,MATCH(MOD(INDEX(Capacity!$V$3:$W$258,MATCH(INDEX($J113:$FE113,1,$FJ113),Capacity!$V$3:$V$258,0),2)+JF$9,255),Capacity!$S$3:$S$258,0),2)))</f>
        <v/>
      </c>
      <c r="JG114" t="str">
        <f>IF(JG113="","",IF($FI113="Y",0,INDEX(Capacity!$S$3:$T$258,MATCH(MOD(INDEX(Capacity!$V$3:$W$258,MATCH(INDEX($J113:$FE113,1,$FJ113),Capacity!$V$3:$V$258,0),2)+JG$9,255),Capacity!$S$3:$S$258,0),2)))</f>
        <v/>
      </c>
      <c r="JH114" t="str">
        <f>IF(JH113="","",IF($FI113="Y",0,INDEX(Capacity!$S$3:$T$258,MATCH(MOD(INDEX(Capacity!$V$3:$W$258,MATCH(INDEX($J113:$FE113,1,$FJ113),Capacity!$V$3:$V$258,0),2)+JH$9,255),Capacity!$S$3:$S$258,0),2)))</f>
        <v/>
      </c>
      <c r="JI114" t="str">
        <f>IF(JI113="","",IF($FI113="Y",0,INDEX(Capacity!$S$3:$T$258,MATCH(MOD(INDEX(Capacity!$V$3:$W$258,MATCH(INDEX($J113:$FE113,1,$FJ113),Capacity!$V$3:$V$258,0),2)+JI$9,255),Capacity!$S$3:$S$258,0),2)))</f>
        <v/>
      </c>
      <c r="JJ114" t="str">
        <f>IF(JJ113="","",IF($FI113="Y",0,INDEX(Capacity!$S$3:$T$258,MATCH(MOD(INDEX(Capacity!$V$3:$W$258,MATCH(INDEX($J113:$FE113,1,$FJ113),Capacity!$V$3:$V$258,0),2)+JJ$9,255),Capacity!$S$3:$S$258,0),2)))</f>
        <v/>
      </c>
      <c r="JK114" t="str">
        <f>IF(JK113="","",IF($FI113="Y",0,INDEX(Capacity!$S$3:$T$258,MATCH(MOD(INDEX(Capacity!$V$3:$W$258,MATCH(INDEX($J113:$FE113,1,$FJ113),Capacity!$V$3:$V$258,0),2)+JK$9,255),Capacity!$S$3:$S$258,0),2)))</f>
        <v/>
      </c>
      <c r="JL114" t="str">
        <f>IF(JL113="","",IF($FI113="Y",0,INDEX(Capacity!$S$3:$T$258,MATCH(MOD(INDEX(Capacity!$V$3:$W$258,MATCH(INDEX($J113:$FE113,1,$FJ113),Capacity!$V$3:$V$258,0),2)+JL$9,255),Capacity!$S$3:$S$258,0),2)))</f>
        <v/>
      </c>
      <c r="JM114" t="str">
        <f>IF(JM113="","",IF($FI113="Y",0,INDEX(Capacity!$S$3:$T$258,MATCH(MOD(INDEX(Capacity!$V$3:$W$258,MATCH(INDEX($J113:$FE113,1,$FJ113),Capacity!$V$3:$V$258,0),2)+JM$9,255),Capacity!$S$3:$S$258,0),2)))</f>
        <v/>
      </c>
      <c r="JN114" t="str">
        <f>IF(JN113="","",IF($FI113="Y",0,INDEX(Capacity!$S$3:$T$258,MATCH(MOD(INDEX(Capacity!$V$3:$W$258,MATCH(INDEX($J113:$FE113,1,$FJ113),Capacity!$V$3:$V$258,0),2)+JN$9,255),Capacity!$S$3:$S$258,0),2)))</f>
        <v/>
      </c>
      <c r="JO114" t="str">
        <f>IF(JO113="","",IF($FI113="Y",0,INDEX(Capacity!$S$3:$T$258,MATCH(MOD(INDEX(Capacity!$V$3:$W$258,MATCH(INDEX($J113:$FE113,1,$FJ113),Capacity!$V$3:$V$258,0),2)+JO$9,255),Capacity!$S$3:$S$258,0),2)))</f>
        <v/>
      </c>
      <c r="JP114" t="str">
        <f>IF(JP113="","",IF($FI113="Y",0,INDEX(Capacity!$S$3:$T$258,MATCH(MOD(INDEX(Capacity!$V$3:$W$258,MATCH(INDEX($J113:$FE113,1,$FJ113),Capacity!$V$3:$V$258,0),2)+JP$9,255),Capacity!$S$3:$S$258,0),2)))</f>
        <v/>
      </c>
      <c r="JQ114" t="str">
        <f>IF(JQ113="","",IF($FI113="Y",0,INDEX(Capacity!$S$3:$T$258,MATCH(MOD(INDEX(Capacity!$V$3:$W$258,MATCH(INDEX($J113:$FE113,1,$FJ113),Capacity!$V$3:$V$258,0),2)+JQ$9,255),Capacity!$S$3:$S$258,0),2)))</f>
        <v/>
      </c>
      <c r="JR114" t="str">
        <f>IF(JR113="","",IF($FI113="Y",0,INDEX(Capacity!$S$3:$T$258,MATCH(MOD(INDEX(Capacity!$V$3:$W$258,MATCH(INDEX($J113:$FE113,1,$FJ113),Capacity!$V$3:$V$258,0),2)+JR$9,255),Capacity!$S$3:$S$258,0),2)))</f>
        <v/>
      </c>
      <c r="JS114" t="str">
        <f>IF(JS113="","",IF($FI113="Y",0,INDEX(Capacity!$S$3:$T$258,MATCH(MOD(INDEX(Capacity!$V$3:$W$258,MATCH(INDEX($J113:$FE113,1,$FJ113),Capacity!$V$3:$V$258,0),2)+JS$9,255),Capacity!$S$3:$S$258,0),2)))</f>
        <v/>
      </c>
      <c r="JT114" t="str">
        <f>IF(JT113="","",IF($FI113="Y",0,INDEX(Capacity!$S$3:$T$258,MATCH(MOD(INDEX(Capacity!$V$3:$W$258,MATCH(INDEX($J113:$FE113,1,$FJ113),Capacity!$V$3:$V$258,0),2)+JT$9,255),Capacity!$S$3:$S$258,0),2)))</f>
        <v/>
      </c>
      <c r="JU114" t="str">
        <f>IF(JU113="","",IF($FI113="Y",0,INDEX(Capacity!$S$3:$T$258,MATCH(MOD(INDEX(Capacity!$V$3:$W$258,MATCH(INDEX($J113:$FE113,1,$FJ113),Capacity!$V$3:$V$258,0),2)+JU$9,255),Capacity!$S$3:$S$258,0),2)))</f>
        <v/>
      </c>
      <c r="JV114" t="str">
        <f>IF(JV113="","",IF($FI113="Y",0,INDEX(Capacity!$S$3:$T$258,MATCH(MOD(INDEX(Capacity!$V$3:$W$258,MATCH(INDEX($J113:$FE113,1,$FJ113),Capacity!$V$3:$V$258,0),2)+JV$9,255),Capacity!$S$3:$S$258,0),2)))</f>
        <v/>
      </c>
      <c r="JW114" t="str">
        <f>IF(JW113="","",IF($FI113="Y",0,INDEX(Capacity!$S$3:$T$258,MATCH(MOD(INDEX(Capacity!$V$3:$W$258,MATCH(INDEX($J113:$FE113,1,$FJ113),Capacity!$V$3:$V$258,0),2)+JW$9,255),Capacity!$S$3:$S$258,0),2)))</f>
        <v/>
      </c>
      <c r="JX114" t="str">
        <f>IF(JX113="","",IF($FI113="Y",0,INDEX(Capacity!$S$3:$T$258,MATCH(MOD(INDEX(Capacity!$V$3:$W$258,MATCH(INDEX($J113:$FE113,1,$FJ113),Capacity!$V$3:$V$258,0),2)+JX$9,255),Capacity!$S$3:$S$258,0),2)))</f>
        <v/>
      </c>
      <c r="JY114" t="str">
        <f>IF(JY113="","",IF($FI113="Y",0,INDEX(Capacity!$S$3:$T$258,MATCH(MOD(INDEX(Capacity!$V$3:$W$258,MATCH(INDEX($J113:$FE113,1,$FJ113),Capacity!$V$3:$V$258,0),2)+JY$9,255),Capacity!$S$3:$S$258,0),2)))</f>
        <v/>
      </c>
      <c r="JZ114" t="str">
        <f>IF(JZ113="","",IF($FI113="Y",0,INDEX(Capacity!$S$3:$T$258,MATCH(MOD(INDEX(Capacity!$V$3:$W$258,MATCH(INDEX($J113:$FE113,1,$FJ113),Capacity!$V$3:$V$258,0),2)+JZ$9,255),Capacity!$S$3:$S$258,0),2)))</f>
        <v/>
      </c>
      <c r="KA114" t="str">
        <f>IF(KA113="","",IF($FI113="Y",0,INDEX(Capacity!$S$3:$T$258,MATCH(MOD(INDEX(Capacity!$V$3:$W$258,MATCH(INDEX($J113:$FE113,1,$FJ113),Capacity!$V$3:$V$258,0),2)+KA$9,255),Capacity!$S$3:$S$258,0),2)))</f>
        <v/>
      </c>
      <c r="KB114" t="str">
        <f>IF(KB113="","",IF($FI113="Y",0,INDEX(Capacity!$S$3:$T$258,MATCH(MOD(INDEX(Capacity!$V$3:$W$258,MATCH(INDEX($J113:$FE113,1,$FJ113),Capacity!$V$3:$V$258,0),2)+KB$9,255),Capacity!$S$3:$S$258,0),2)))</f>
        <v/>
      </c>
      <c r="KC114" t="str">
        <f>IF(KC113="","",IF($FI113="Y",0,INDEX(Capacity!$S$3:$T$258,MATCH(MOD(INDEX(Capacity!$V$3:$W$258,MATCH(INDEX($J113:$FE113,1,$FJ113),Capacity!$V$3:$V$258,0),2)+KC$9,255),Capacity!$S$3:$S$258,0),2)))</f>
        <v/>
      </c>
      <c r="KD114" t="str">
        <f>IF(KD113="","",IF($FI113="Y",0,INDEX(Capacity!$S$3:$T$258,MATCH(MOD(INDEX(Capacity!$V$3:$W$258,MATCH(INDEX($J113:$FE113,1,$FJ113),Capacity!$V$3:$V$258,0),2)+KD$9,255),Capacity!$S$3:$S$258,0),2)))</f>
        <v/>
      </c>
      <c r="KE114" t="str">
        <f>IF(KE113="","",IF($FI113="Y",0,INDEX(Capacity!$S$3:$T$258,MATCH(MOD(INDEX(Capacity!$V$3:$W$258,MATCH(INDEX($J113:$FE113,1,$FJ113),Capacity!$V$3:$V$258,0),2)+KE$9,255),Capacity!$S$3:$S$258,0),2)))</f>
        <v/>
      </c>
      <c r="KF114" t="str">
        <f>IF(KF113="","",IF($FI113="Y",0,INDEX(Capacity!$S$3:$T$258,MATCH(MOD(INDEX(Capacity!$V$3:$W$258,MATCH(INDEX($J113:$FE113,1,$FJ113),Capacity!$V$3:$V$258,0),2)+KF$9,255),Capacity!$S$3:$S$258,0),2)))</f>
        <v/>
      </c>
      <c r="KG114" t="str">
        <f>IF(KG113="","",IF($FI113="Y",0,INDEX(Capacity!$S$3:$T$258,MATCH(MOD(INDEX(Capacity!$V$3:$W$258,MATCH(INDEX($J113:$FE113,1,$FJ113),Capacity!$V$3:$V$258,0),2)+KG$9,255),Capacity!$S$3:$S$258,0),2)))</f>
        <v/>
      </c>
      <c r="KH114" t="str">
        <f>IF(KH113="","",IF($FI113="Y",0,INDEX(Capacity!$S$3:$T$258,MATCH(MOD(INDEX(Capacity!$V$3:$W$258,MATCH(INDEX($J113:$FE113,1,$FJ113),Capacity!$V$3:$V$258,0),2)+KH$9,255),Capacity!$S$3:$S$258,0),2)))</f>
        <v/>
      </c>
      <c r="KI114" t="str">
        <f>IF(KI113="","",IF($FI113="Y",0,INDEX(Capacity!$S$3:$T$258,MATCH(MOD(INDEX(Capacity!$V$3:$W$258,MATCH(INDEX($J113:$FE113,1,$FJ113),Capacity!$V$3:$V$258,0),2)+KI$9,255),Capacity!$S$3:$S$258,0),2)))</f>
        <v/>
      </c>
      <c r="KJ114" t="str">
        <f>IF(KJ113="","",IF($FI113="Y",0,INDEX(Capacity!$S$3:$T$258,MATCH(MOD(INDEX(Capacity!$V$3:$W$258,MATCH(INDEX($J113:$FE113,1,$FJ113),Capacity!$V$3:$V$258,0),2)+KJ$9,255),Capacity!$S$3:$S$258,0),2)))</f>
        <v/>
      </c>
      <c r="KK114" t="str">
        <f>IF(KK113="","",IF($FI113="Y",0,INDEX(Capacity!$S$3:$T$258,MATCH(MOD(INDEX(Capacity!$V$3:$W$258,MATCH(INDEX($J113:$FE113,1,$FJ113),Capacity!$V$3:$V$258,0),2)+KK$9,255),Capacity!$S$3:$S$258,0),2)))</f>
        <v/>
      </c>
      <c r="KL114" t="str">
        <f>IF(KL113="","",IF($FI113="Y",0,INDEX(Capacity!$S$3:$T$258,MATCH(MOD(INDEX(Capacity!$V$3:$W$258,MATCH(INDEX($J113:$FE113,1,$FJ113),Capacity!$V$3:$V$258,0),2)+KL$9,255),Capacity!$S$3:$S$258,0),2)))</f>
        <v/>
      </c>
      <c r="KM114" t="str">
        <f>IF(KM113="","",IF($FI113="Y",0,INDEX(Capacity!$S$3:$T$258,MATCH(MOD(INDEX(Capacity!$V$3:$W$258,MATCH(INDEX($J113:$FE113,1,$FJ113),Capacity!$V$3:$V$258,0),2)+KM$9,255),Capacity!$S$3:$S$258,0),2)))</f>
        <v/>
      </c>
      <c r="KN114" t="str">
        <f>IF(KN113="","",IF($FI113="Y",0,INDEX(Capacity!$S$3:$T$258,MATCH(MOD(INDEX(Capacity!$V$3:$W$258,MATCH(INDEX($J113:$FE113,1,$FJ113),Capacity!$V$3:$V$258,0),2)+KN$9,255),Capacity!$S$3:$S$258,0),2)))</f>
        <v/>
      </c>
      <c r="KO114" t="str">
        <f>IF(KO113="","",IF($FI113="Y",0,INDEX(Capacity!$S$3:$T$258,MATCH(MOD(INDEX(Capacity!$V$3:$W$258,MATCH(INDEX($J113:$FE113,1,$FJ113),Capacity!$V$3:$V$258,0),2)+KO$9,255),Capacity!$S$3:$S$258,0),2)))</f>
        <v/>
      </c>
      <c r="KP114" t="str">
        <f>IF(KP113="","",IF($FI113="Y",0,INDEX(Capacity!$S$3:$T$258,MATCH(MOD(INDEX(Capacity!$V$3:$W$258,MATCH(INDEX($J113:$FE113,1,$FJ113),Capacity!$V$3:$V$258,0),2)+KP$9,255),Capacity!$S$3:$S$258,0),2)))</f>
        <v/>
      </c>
      <c r="KQ114" t="str">
        <f>IF(KQ113="","",IF($FI113="Y",0,INDEX(Capacity!$S$3:$T$258,MATCH(MOD(INDEX(Capacity!$V$3:$W$258,MATCH(INDEX($J113:$FE113,1,$FJ113),Capacity!$V$3:$V$258,0),2)+KQ$9,255),Capacity!$S$3:$S$258,0),2)))</f>
        <v/>
      </c>
      <c r="KR114" t="str">
        <f>IF(KR113="","",IF($FI113="Y",0,INDEX(Capacity!$S$3:$T$258,MATCH(MOD(INDEX(Capacity!$V$3:$W$258,MATCH(INDEX($J113:$FE113,1,$FJ113),Capacity!$V$3:$V$258,0),2)+KR$9,255),Capacity!$S$3:$S$258,0),2)))</f>
        <v/>
      </c>
      <c r="KS114" t="str">
        <f>IF(KS113="","",IF($FI113="Y",0,INDEX(Capacity!$S$3:$T$258,MATCH(MOD(INDEX(Capacity!$V$3:$W$258,MATCH(INDEX($J113:$FE113,1,$FJ113),Capacity!$V$3:$V$258,0),2)+KS$9,255),Capacity!$S$3:$S$258,0),2)))</f>
        <v/>
      </c>
      <c r="KT114" t="str">
        <f>IF(KT113="","",IF($FI113="Y",0,INDEX(Capacity!$S$3:$T$258,MATCH(MOD(INDEX(Capacity!$V$3:$W$258,MATCH(INDEX($J113:$FE113,1,$FJ113),Capacity!$V$3:$V$258,0),2)+KT$9,255),Capacity!$S$3:$S$258,0),2)))</f>
        <v/>
      </c>
      <c r="KU114" t="str">
        <f>IF(KU113="","",IF($FI113="Y",0,INDEX(Capacity!$S$3:$T$258,MATCH(MOD(INDEX(Capacity!$V$3:$W$258,MATCH(INDEX($J113:$FE113,1,$FJ113),Capacity!$V$3:$V$258,0),2)+KU$9,255),Capacity!$S$3:$S$258,0),2)))</f>
        <v/>
      </c>
      <c r="KV114" t="str">
        <f>IF(KV113="","",IF($FI113="Y",0,INDEX(Capacity!$S$3:$T$258,MATCH(MOD(INDEX(Capacity!$V$3:$W$258,MATCH(INDEX($J113:$FE113,1,$FJ113),Capacity!$V$3:$V$258,0),2)+KV$9,255),Capacity!$S$3:$S$258,0),2)))</f>
        <v/>
      </c>
      <c r="KW114" t="str">
        <f>IF(KW113="","",IF($FI113="Y",0,INDEX(Capacity!$S$3:$T$258,MATCH(MOD(INDEX(Capacity!$V$3:$W$258,MATCH(INDEX($J113:$FE113,1,$FJ113),Capacity!$V$3:$V$258,0),2)+KW$9,255),Capacity!$S$3:$S$258,0),2)))</f>
        <v/>
      </c>
      <c r="KX114" t="str">
        <f>IF(KX113="","",IF($FI113="Y",0,INDEX(Capacity!$S$3:$T$258,MATCH(MOD(INDEX(Capacity!$V$3:$W$258,MATCH(INDEX($J113:$FE113,1,$FJ113),Capacity!$V$3:$V$258,0),2)+KX$9,255),Capacity!$S$3:$S$258,0),2)))</f>
        <v/>
      </c>
      <c r="KY114" t="str">
        <f>IF(KY113="","",IF($FI113="Y",0,INDEX(Capacity!$S$3:$T$258,MATCH(MOD(INDEX(Capacity!$V$3:$W$258,MATCH(INDEX($J113:$FE113,1,$FJ113),Capacity!$V$3:$V$258,0),2)+KY$9,255),Capacity!$S$3:$S$258,0),2)))</f>
        <v/>
      </c>
      <c r="KZ114" t="str">
        <f>IF(KZ113="","",IF($FI113="Y",0,INDEX(Capacity!$S$3:$T$258,MATCH(MOD(INDEX(Capacity!$V$3:$W$258,MATCH(INDEX($J113:$FE113,1,$FJ113),Capacity!$V$3:$V$258,0),2)+KZ$9,255),Capacity!$S$3:$S$258,0),2)))</f>
        <v/>
      </c>
      <c r="LA114" t="str">
        <f>IF(LA113="","",IF($FI113="Y",0,INDEX(Capacity!$S$3:$T$258,MATCH(MOD(INDEX(Capacity!$V$3:$W$258,MATCH(INDEX($J113:$FE113,1,$FJ113),Capacity!$V$3:$V$258,0),2)+LA$9,255),Capacity!$S$3:$S$258,0),2)))</f>
        <v/>
      </c>
      <c r="LB114" t="str">
        <f>IF(LB113="","",IF($FI113="Y",0,INDEX(Capacity!$S$3:$T$258,MATCH(MOD(INDEX(Capacity!$V$3:$W$258,MATCH(INDEX($J113:$FE113,1,$FJ113),Capacity!$V$3:$V$258,0),2)+LB$9,255),Capacity!$S$3:$S$258,0),2)))</f>
        <v/>
      </c>
      <c r="LC114" t="str">
        <f>IF(LC113="","",IF($FI113="Y",0,INDEX(Capacity!$S$3:$T$258,MATCH(MOD(INDEX(Capacity!$V$3:$W$258,MATCH(INDEX($J113:$FE113,1,$FJ113),Capacity!$V$3:$V$258,0),2)+LC$9,255),Capacity!$S$3:$S$258,0),2)))</f>
        <v/>
      </c>
      <c r="LD114" t="str">
        <f>IF(LD113="","",IF($FI113="Y",0,INDEX(Capacity!$S$3:$T$258,MATCH(MOD(INDEX(Capacity!$V$3:$W$258,MATCH(INDEX($J113:$FE113,1,$FJ113),Capacity!$V$3:$V$258,0),2)+LD$9,255),Capacity!$S$3:$S$258,0),2)))</f>
        <v/>
      </c>
      <c r="LE114" t="str">
        <f>IF(LE113="","",IF($FI113="Y",0,INDEX(Capacity!$S$3:$T$258,MATCH(MOD(INDEX(Capacity!$V$3:$W$258,MATCH(INDEX($J113:$FE113,1,$FJ113),Capacity!$V$3:$V$258,0),2)+LE$9,255),Capacity!$S$3:$S$258,0),2)))</f>
        <v/>
      </c>
      <c r="LF114" t="str">
        <f>IF(LF113="","",IF($FI113="Y",0,INDEX(Capacity!$S$3:$T$258,MATCH(MOD(INDEX(Capacity!$V$3:$W$258,MATCH(INDEX($J113:$FE113,1,$FJ113),Capacity!$V$3:$V$258,0),2)+LF$9,255),Capacity!$S$3:$S$258,0),2)))</f>
        <v/>
      </c>
      <c r="LG114" t="str">
        <f>IF(LG113="","",IF($FI113="Y",0,INDEX(Capacity!$S$3:$T$258,MATCH(MOD(INDEX(Capacity!$V$3:$W$258,MATCH(INDEX($J113:$FE113,1,$FJ113),Capacity!$V$3:$V$258,0),2)+LG$9,255),Capacity!$S$3:$S$258,0),2)))</f>
        <v/>
      </c>
      <c r="LH114" t="str">
        <f>IF(LH113="","",IF($FI113="Y",0,INDEX(Capacity!$S$3:$T$258,MATCH(MOD(INDEX(Capacity!$V$3:$W$258,MATCH(INDEX($J113:$FE113,1,$FJ113),Capacity!$V$3:$V$258,0),2)+LH$9,255),Capacity!$S$3:$S$258,0),2)))</f>
        <v/>
      </c>
    </row>
    <row r="115" spans="9:320" x14ac:dyDescent="0.25">
      <c r="I115" s="7">
        <f t="shared" si="79"/>
        <v>106</v>
      </c>
      <c r="J115" t="str">
        <f t="shared" ref="J115:X118" si="111">IFERROR(IF(INDEX($FM$10:$LH$118,$I115,$FK115-J$8+1)="",_xlfn.BITXOR(J114,0),_xlfn.BITXOR(J114,INDEX($FM$10:$LH$118,$I115,$FK115-J$8+1))),"")</f>
        <v/>
      </c>
      <c r="K115" t="str">
        <f t="shared" si="111"/>
        <v/>
      </c>
      <c r="L115" t="str">
        <f t="shared" si="111"/>
        <v/>
      </c>
      <c r="M115" t="str">
        <f t="shared" si="111"/>
        <v/>
      </c>
      <c r="N115" t="str">
        <f t="shared" si="111"/>
        <v/>
      </c>
      <c r="O115" t="str">
        <f t="shared" si="111"/>
        <v/>
      </c>
      <c r="P115" t="str">
        <f t="shared" si="111"/>
        <v/>
      </c>
      <c r="Q115" t="str">
        <f t="shared" si="111"/>
        <v/>
      </c>
      <c r="R115" t="str">
        <f t="shared" si="111"/>
        <v/>
      </c>
      <c r="S115" t="str">
        <f t="shared" si="111"/>
        <v/>
      </c>
      <c r="T115" t="str">
        <f t="shared" si="111"/>
        <v/>
      </c>
      <c r="U115" t="str">
        <f t="shared" si="111"/>
        <v/>
      </c>
      <c r="V115" t="str">
        <f t="shared" si="111"/>
        <v/>
      </c>
      <c r="W115" t="str">
        <f t="shared" si="111"/>
        <v/>
      </c>
      <c r="X115" t="str">
        <f t="shared" si="111"/>
        <v/>
      </c>
      <c r="Y115" t="str">
        <f t="shared" si="110"/>
        <v/>
      </c>
      <c r="Z115" t="str">
        <f t="shared" si="109"/>
        <v/>
      </c>
      <c r="AA115" t="str">
        <f t="shared" si="109"/>
        <v/>
      </c>
      <c r="AB115" t="str">
        <f t="shared" si="109"/>
        <v/>
      </c>
      <c r="AC115" t="str">
        <f t="shared" si="109"/>
        <v/>
      </c>
      <c r="AD115" t="str">
        <f t="shared" si="109"/>
        <v/>
      </c>
      <c r="AE115" t="str">
        <f t="shared" si="109"/>
        <v/>
      </c>
      <c r="AF115" t="str">
        <f t="shared" si="109"/>
        <v/>
      </c>
      <c r="AG115" t="str">
        <f t="shared" si="109"/>
        <v/>
      </c>
      <c r="AH115" t="str">
        <f t="shared" si="109"/>
        <v/>
      </c>
      <c r="AI115" t="str">
        <f t="shared" si="109"/>
        <v/>
      </c>
      <c r="AJ115" t="str">
        <f t="shared" si="109"/>
        <v/>
      </c>
      <c r="AK115" t="str">
        <f t="shared" si="109"/>
        <v/>
      </c>
      <c r="AL115" t="str">
        <f t="shared" si="109"/>
        <v/>
      </c>
      <c r="AM115" t="str">
        <f t="shared" si="109"/>
        <v/>
      </c>
      <c r="AN115" t="str">
        <f t="shared" si="109"/>
        <v/>
      </c>
      <c r="AO115" t="str">
        <f t="shared" si="107"/>
        <v/>
      </c>
      <c r="AP115" t="str">
        <f t="shared" si="100"/>
        <v/>
      </c>
      <c r="AQ115" t="str">
        <f t="shared" si="100"/>
        <v/>
      </c>
      <c r="AR115" t="str">
        <f t="shared" si="100"/>
        <v/>
      </c>
      <c r="AS115" t="str">
        <f t="shared" si="100"/>
        <v/>
      </c>
      <c r="AT115" t="str">
        <f t="shared" si="100"/>
        <v/>
      </c>
      <c r="AU115" t="str">
        <f t="shared" si="100"/>
        <v/>
      </c>
      <c r="AV115" t="str">
        <f t="shared" si="100"/>
        <v/>
      </c>
      <c r="AW115" t="str">
        <f t="shared" si="100"/>
        <v/>
      </c>
      <c r="AX115" t="str">
        <f t="shared" si="100"/>
        <v/>
      </c>
      <c r="AY115" t="str">
        <f t="shared" si="100"/>
        <v/>
      </c>
      <c r="AZ115" t="str">
        <f t="shared" si="100"/>
        <v/>
      </c>
      <c r="BA115" t="str">
        <f t="shared" si="100"/>
        <v/>
      </c>
      <c r="BB115" t="str">
        <f t="shared" si="100"/>
        <v/>
      </c>
      <c r="BC115" t="str">
        <f t="shared" si="100"/>
        <v/>
      </c>
      <c r="BD115" t="str">
        <f t="shared" si="100"/>
        <v/>
      </c>
      <c r="BE115" t="str">
        <f t="shared" si="99"/>
        <v/>
      </c>
      <c r="BF115" t="str">
        <f t="shared" si="99"/>
        <v/>
      </c>
      <c r="BG115" t="str">
        <f t="shared" si="99"/>
        <v/>
      </c>
      <c r="BH115" t="str">
        <f t="shared" si="99"/>
        <v/>
      </c>
      <c r="BI115" t="str">
        <f t="shared" si="99"/>
        <v/>
      </c>
      <c r="BJ115" t="str">
        <f t="shared" si="99"/>
        <v/>
      </c>
      <c r="BK115" t="str">
        <f t="shared" si="99"/>
        <v/>
      </c>
      <c r="BL115" t="str">
        <f t="shared" si="99"/>
        <v/>
      </c>
      <c r="BM115" t="str">
        <f t="shared" si="99"/>
        <v/>
      </c>
      <c r="BN115" t="str">
        <f t="shared" si="99"/>
        <v/>
      </c>
      <c r="BO115" t="str">
        <f t="shared" si="99"/>
        <v/>
      </c>
      <c r="BP115" t="str">
        <f t="shared" si="99"/>
        <v/>
      </c>
      <c r="BQ115" t="str">
        <f t="shared" si="99"/>
        <v/>
      </c>
      <c r="BR115" t="str">
        <f t="shared" si="99"/>
        <v/>
      </c>
      <c r="BS115" t="str">
        <f t="shared" si="99"/>
        <v/>
      </c>
      <c r="BT115" t="str">
        <f t="shared" si="99"/>
        <v/>
      </c>
      <c r="BU115" t="str">
        <f t="shared" si="104"/>
        <v/>
      </c>
      <c r="BV115" t="str">
        <f t="shared" si="102"/>
        <v/>
      </c>
      <c r="BW115" t="str">
        <f t="shared" si="102"/>
        <v/>
      </c>
      <c r="BX115" t="str">
        <f t="shared" si="102"/>
        <v/>
      </c>
      <c r="BY115" t="str">
        <f t="shared" si="102"/>
        <v/>
      </c>
      <c r="BZ115" t="str">
        <f t="shared" si="102"/>
        <v/>
      </c>
      <c r="CA115" t="str">
        <f t="shared" si="102"/>
        <v/>
      </c>
      <c r="CB115" t="str">
        <f t="shared" si="102"/>
        <v/>
      </c>
      <c r="CC115" t="str">
        <f t="shared" si="102"/>
        <v/>
      </c>
      <c r="CD115" t="str">
        <f t="shared" si="102"/>
        <v/>
      </c>
      <c r="CE115" t="str">
        <f t="shared" si="102"/>
        <v/>
      </c>
      <c r="CF115" t="str">
        <f t="shared" si="102"/>
        <v/>
      </c>
      <c r="CG115" t="str">
        <f t="shared" si="102"/>
        <v/>
      </c>
      <c r="CH115" t="str">
        <f t="shared" si="102"/>
        <v/>
      </c>
      <c r="CI115" t="str">
        <f t="shared" si="102"/>
        <v/>
      </c>
      <c r="CJ115" t="str">
        <f t="shared" si="102"/>
        <v/>
      </c>
      <c r="CK115" t="str">
        <f t="shared" si="102"/>
        <v/>
      </c>
      <c r="CL115" t="str">
        <f t="shared" si="106"/>
        <v/>
      </c>
      <c r="CM115" t="str">
        <f t="shared" si="106"/>
        <v/>
      </c>
      <c r="CN115" t="str">
        <f t="shared" si="106"/>
        <v/>
      </c>
      <c r="CO115" t="str">
        <f t="shared" si="106"/>
        <v/>
      </c>
      <c r="CP115" t="str">
        <f t="shared" si="106"/>
        <v/>
      </c>
      <c r="CQ115" t="str">
        <f t="shared" si="106"/>
        <v/>
      </c>
      <c r="CR115" t="str">
        <f t="shared" si="106"/>
        <v/>
      </c>
      <c r="CS115" t="str">
        <f t="shared" si="106"/>
        <v/>
      </c>
      <c r="CT115" t="str">
        <f t="shared" si="106"/>
        <v/>
      </c>
      <c r="CU115" t="str">
        <f t="shared" si="106"/>
        <v/>
      </c>
      <c r="CV115" t="str">
        <f t="shared" si="106"/>
        <v/>
      </c>
      <c r="CW115" t="str">
        <f t="shared" si="106"/>
        <v/>
      </c>
      <c r="CX115" t="str">
        <f t="shared" si="106"/>
        <v/>
      </c>
      <c r="CY115" t="str">
        <f t="shared" si="106"/>
        <v/>
      </c>
      <c r="CZ115" t="str">
        <f t="shared" si="106"/>
        <v/>
      </c>
      <c r="DA115" t="str">
        <f t="shared" si="106"/>
        <v/>
      </c>
      <c r="DB115" t="str">
        <f t="shared" si="105"/>
        <v/>
      </c>
      <c r="DC115" t="str">
        <f t="shared" si="105"/>
        <v/>
      </c>
      <c r="DD115" t="str">
        <f t="shared" si="105"/>
        <v/>
      </c>
      <c r="DE115" t="str">
        <f t="shared" si="105"/>
        <v/>
      </c>
      <c r="DF115" t="str">
        <f t="shared" si="105"/>
        <v/>
      </c>
      <c r="DG115" t="str">
        <f t="shared" si="105"/>
        <v/>
      </c>
      <c r="DH115" t="str">
        <f t="shared" si="105"/>
        <v/>
      </c>
      <c r="DI115" t="str">
        <f t="shared" si="105"/>
        <v/>
      </c>
      <c r="DJ115" t="str">
        <f t="shared" si="105"/>
        <v/>
      </c>
      <c r="DK115">
        <f t="shared" si="105"/>
        <v>0</v>
      </c>
      <c r="DL115">
        <f t="shared" si="105"/>
        <v>90</v>
      </c>
      <c r="DM115">
        <f t="shared" si="105"/>
        <v>0</v>
      </c>
      <c r="DN115">
        <f t="shared" si="105"/>
        <v>55</v>
      </c>
      <c r="DO115">
        <f t="shared" si="105"/>
        <v>237</v>
      </c>
      <c r="DP115">
        <f t="shared" si="105"/>
        <v>174</v>
      </c>
      <c r="DQ115">
        <f t="shared" si="105"/>
        <v>210</v>
      </c>
      <c r="DR115">
        <f t="shared" ref="DR115:EF118" si="112">IFERROR(IF(INDEX($FM$10:$LH$118,$I115,$FK115-DR$8+1)="",_xlfn.BITXOR(DR114,0),_xlfn.BITXOR(DR114,INDEX($FM$10:$LH$118,$I115,$FK115-DR$8+1))),"")</f>
        <v>108</v>
      </c>
      <c r="DS115">
        <f t="shared" si="112"/>
        <v>189</v>
      </c>
      <c r="DT115">
        <f t="shared" si="112"/>
        <v>172</v>
      </c>
      <c r="DU115">
        <f t="shared" si="112"/>
        <v>157</v>
      </c>
      <c r="DV115">
        <f t="shared" si="112"/>
        <v>0</v>
      </c>
      <c r="DW115">
        <f t="shared" si="112"/>
        <v>0</v>
      </c>
      <c r="DX115">
        <f t="shared" si="112"/>
        <v>0</v>
      </c>
      <c r="DY115">
        <f t="shared" si="112"/>
        <v>0</v>
      </c>
      <c r="DZ115">
        <f t="shared" si="112"/>
        <v>0</v>
      </c>
      <c r="EA115">
        <f t="shared" si="112"/>
        <v>0</v>
      </c>
      <c r="EB115">
        <f t="shared" si="112"/>
        <v>0</v>
      </c>
      <c r="EC115">
        <f t="shared" si="112"/>
        <v>0</v>
      </c>
      <c r="ED115">
        <f t="shared" si="112"/>
        <v>0</v>
      </c>
      <c r="EE115">
        <f t="shared" si="112"/>
        <v>0</v>
      </c>
      <c r="EF115">
        <f t="shared" si="112"/>
        <v>0</v>
      </c>
      <c r="EG115">
        <f t="shared" si="108"/>
        <v>0</v>
      </c>
      <c r="EH115">
        <f t="shared" si="103"/>
        <v>0</v>
      </c>
      <c r="EI115">
        <f t="shared" si="103"/>
        <v>0</v>
      </c>
      <c r="EJ115">
        <f t="shared" si="103"/>
        <v>0</v>
      </c>
      <c r="EK115">
        <f t="shared" si="103"/>
        <v>0</v>
      </c>
      <c r="EL115">
        <f t="shared" si="103"/>
        <v>0</v>
      </c>
      <c r="EM115">
        <f t="shared" si="103"/>
        <v>0</v>
      </c>
      <c r="EN115">
        <f t="shared" si="103"/>
        <v>0</v>
      </c>
      <c r="EO115">
        <f t="shared" si="103"/>
        <v>0</v>
      </c>
      <c r="EP115">
        <f t="shared" si="103"/>
        <v>0</v>
      </c>
      <c r="EQ115">
        <f t="shared" si="103"/>
        <v>0</v>
      </c>
      <c r="ER115">
        <f t="shared" si="103"/>
        <v>0</v>
      </c>
      <c r="ES115">
        <f t="shared" si="103"/>
        <v>0</v>
      </c>
      <c r="ET115">
        <f t="shared" si="103"/>
        <v>0</v>
      </c>
      <c r="EU115">
        <f t="shared" si="103"/>
        <v>0</v>
      </c>
      <c r="EV115">
        <f t="shared" si="103"/>
        <v>0</v>
      </c>
      <c r="EW115">
        <f t="shared" si="101"/>
        <v>0</v>
      </c>
      <c r="EX115">
        <f t="shared" si="101"/>
        <v>0</v>
      </c>
      <c r="EY115">
        <f t="shared" si="101"/>
        <v>0</v>
      </c>
      <c r="EZ115">
        <f t="shared" si="101"/>
        <v>0</v>
      </c>
      <c r="FA115">
        <f t="shared" si="101"/>
        <v>0</v>
      </c>
      <c r="FB115">
        <f t="shared" si="101"/>
        <v>0</v>
      </c>
      <c r="FC115">
        <f t="shared" si="101"/>
        <v>0</v>
      </c>
      <c r="FD115">
        <f t="shared" si="101"/>
        <v>0</v>
      </c>
      <c r="FE115">
        <f t="shared" si="101"/>
        <v>0</v>
      </c>
      <c r="FG115" s="48" t="str">
        <f t="shared" si="80"/>
        <v/>
      </c>
      <c r="FI115" s="1" t="str">
        <f t="shared" si="77"/>
        <v/>
      </c>
      <c r="FJ115">
        <f t="shared" si="78"/>
        <v>107</v>
      </c>
      <c r="FK115">
        <f>FM8-FJ114+1</f>
        <v>-62</v>
      </c>
      <c r="FM115">
        <f>IF(FM114="","",IF($FI114="Y",0,INDEX(Capacity!$S$3:$T$258,MATCH(MOD(INDEX(Capacity!$V$3:$W$258,MATCH(INDEX($J114:$FE114,1,$FJ114),Capacity!$V$3:$V$258,0),2)+FM$9,255),Capacity!$S$3:$S$258,0),2)))</f>
        <v>176</v>
      </c>
      <c r="FN115">
        <f>IF(FN114="","",IF($FI114="Y",0,INDEX(Capacity!$S$3:$T$258,MATCH(MOD(INDEX(Capacity!$V$3:$W$258,MATCH(INDEX($J114:$FE114,1,$FJ114),Capacity!$V$3:$V$258,0),2)+FN$9,255),Capacity!$S$3:$S$258,0),2)))</f>
        <v>11</v>
      </c>
      <c r="FO115">
        <f>IF(FO114="","",IF($FI114="Y",0,INDEX(Capacity!$S$3:$T$258,MATCH(MOD(INDEX(Capacity!$V$3:$W$258,MATCH(INDEX($J114:$FE114,1,$FJ114),Capacity!$V$3:$V$258,0),2)+FO$9,255),Capacity!$S$3:$S$258,0),2)))</f>
        <v>80</v>
      </c>
      <c r="FP115">
        <f>IF(FP114="","",IF($FI114="Y",0,INDEX(Capacity!$S$3:$T$258,MATCH(MOD(INDEX(Capacity!$V$3:$W$258,MATCH(INDEX($J114:$FE114,1,$FJ114),Capacity!$V$3:$V$258,0),2)+FP$9,255),Capacity!$S$3:$S$258,0),2)))</f>
        <v>39</v>
      </c>
      <c r="FQ115">
        <f>IF(FQ114="","",IF($FI114="Y",0,INDEX(Capacity!$S$3:$T$258,MATCH(MOD(INDEX(Capacity!$V$3:$W$258,MATCH(INDEX($J114:$FE114,1,$FJ114),Capacity!$V$3:$V$258,0),2)+FQ$9,255),Capacity!$S$3:$S$258,0),2)))</f>
        <v>70</v>
      </c>
      <c r="FR115">
        <f>IF(FR114="","",IF($FI114="Y",0,INDEX(Capacity!$S$3:$T$258,MATCH(MOD(INDEX(Capacity!$V$3:$W$258,MATCH(INDEX($J114:$FE114,1,$FJ114),Capacity!$V$3:$V$258,0),2)+FR$9,255),Capacity!$S$3:$S$258,0),2)))</f>
        <v>26</v>
      </c>
      <c r="FS115">
        <f>IF(FS114="","",IF($FI114="Y",0,INDEX(Capacity!$S$3:$T$258,MATCH(MOD(INDEX(Capacity!$V$3:$W$258,MATCH(INDEX($J114:$FE114,1,$FJ114),Capacity!$V$3:$V$258,0),2)+FS$9,255),Capacity!$S$3:$S$258,0),2)))</f>
        <v>186</v>
      </c>
      <c r="FT115">
        <f>IF(FT114="","",IF($FI114="Y",0,INDEX(Capacity!$S$3:$T$258,MATCH(MOD(INDEX(Capacity!$V$3:$W$258,MATCH(INDEX($J114:$FE114,1,$FJ114),Capacity!$V$3:$V$258,0),2)+FT$9,255),Capacity!$S$3:$S$258,0),2)))</f>
        <v>10</v>
      </c>
      <c r="FU115">
        <f>IF(FU114="","",IF($FI114="Y",0,INDEX(Capacity!$S$3:$T$258,MATCH(MOD(INDEX(Capacity!$V$3:$W$258,MATCH(INDEX($J114:$FE114,1,$FJ114),Capacity!$V$3:$V$258,0),2)+FU$9,255),Capacity!$S$3:$S$258,0),2)))</f>
        <v>231</v>
      </c>
      <c r="FV115">
        <f>IF(FV114="","",IF($FI114="Y",0,INDEX(Capacity!$S$3:$T$258,MATCH(MOD(INDEX(Capacity!$V$3:$W$258,MATCH(INDEX($J114:$FE114,1,$FJ114),Capacity!$V$3:$V$258,0),2)+FV$9,255),Capacity!$S$3:$S$258,0),2)))</f>
        <v>90</v>
      </c>
      <c r="FW115">
        <f>IF(FW114="","",IF($FI114="Y",0,INDEX(Capacity!$S$3:$T$258,MATCH(MOD(INDEX(Capacity!$V$3:$W$258,MATCH(INDEX($J114:$FE114,1,$FJ114),Capacity!$V$3:$V$258,0),2)+FW$9,255),Capacity!$S$3:$S$258,0),2)))</f>
        <v>157</v>
      </c>
      <c r="FX115" t="str">
        <f>IF(FX114="","",IF($FI114="Y",0,INDEX(Capacity!$S$3:$T$258,MATCH(MOD(INDEX(Capacity!$V$3:$W$258,MATCH(INDEX($J114:$FE114,1,$FJ114),Capacity!$V$3:$V$258,0),2)+FX$9,255),Capacity!$S$3:$S$258,0),2)))</f>
        <v/>
      </c>
      <c r="FY115" t="str">
        <f>IF(FY114="","",IF($FI114="Y",0,INDEX(Capacity!$S$3:$T$258,MATCH(MOD(INDEX(Capacity!$V$3:$W$258,MATCH(INDEX($J114:$FE114,1,$FJ114),Capacity!$V$3:$V$258,0),2)+FY$9,255),Capacity!$S$3:$S$258,0),2)))</f>
        <v/>
      </c>
      <c r="FZ115" t="str">
        <f>IF(FZ114="","",IF($FI114="Y",0,INDEX(Capacity!$S$3:$T$258,MATCH(MOD(INDEX(Capacity!$V$3:$W$258,MATCH(INDEX($J114:$FE114,1,$FJ114),Capacity!$V$3:$V$258,0),2)+FZ$9,255),Capacity!$S$3:$S$258,0),2)))</f>
        <v/>
      </c>
      <c r="GA115" t="str">
        <f>IF(GA114="","",IF($FI114="Y",0,INDEX(Capacity!$S$3:$T$258,MATCH(MOD(INDEX(Capacity!$V$3:$W$258,MATCH(INDEX($J114:$FE114,1,$FJ114),Capacity!$V$3:$V$258,0),2)+GA$9,255),Capacity!$S$3:$S$258,0),2)))</f>
        <v/>
      </c>
      <c r="GB115" t="str">
        <f>IF(GB114="","",IF($FI114="Y",0,INDEX(Capacity!$S$3:$T$258,MATCH(MOD(INDEX(Capacity!$V$3:$W$258,MATCH(INDEX($J114:$FE114,1,$FJ114),Capacity!$V$3:$V$258,0),2)+GB$9,255),Capacity!$S$3:$S$258,0),2)))</f>
        <v/>
      </c>
      <c r="GC115" t="str">
        <f>IF(GC114="","",IF($FI114="Y",0,INDEX(Capacity!$S$3:$T$258,MATCH(MOD(INDEX(Capacity!$V$3:$W$258,MATCH(INDEX($J114:$FE114,1,$FJ114),Capacity!$V$3:$V$258,0),2)+GC$9,255),Capacity!$S$3:$S$258,0),2)))</f>
        <v/>
      </c>
      <c r="GD115" t="str">
        <f>IF(GD114="","",IF($FI114="Y",0,INDEX(Capacity!$S$3:$T$258,MATCH(MOD(INDEX(Capacity!$V$3:$W$258,MATCH(INDEX($J114:$FE114,1,$FJ114),Capacity!$V$3:$V$258,0),2)+GD$9,255),Capacity!$S$3:$S$258,0),2)))</f>
        <v/>
      </c>
      <c r="GE115" t="str">
        <f>IF(GE114="","",IF($FI114="Y",0,INDEX(Capacity!$S$3:$T$258,MATCH(MOD(INDEX(Capacity!$V$3:$W$258,MATCH(INDEX($J114:$FE114,1,$FJ114),Capacity!$V$3:$V$258,0),2)+GE$9,255),Capacity!$S$3:$S$258,0),2)))</f>
        <v/>
      </c>
      <c r="GF115" t="str">
        <f>IF(GF114="","",IF($FI114="Y",0,INDEX(Capacity!$S$3:$T$258,MATCH(MOD(INDEX(Capacity!$V$3:$W$258,MATCH(INDEX($J114:$FE114,1,$FJ114),Capacity!$V$3:$V$258,0),2)+GF$9,255),Capacity!$S$3:$S$258,0),2)))</f>
        <v/>
      </c>
      <c r="GG115" t="str">
        <f>IF(GG114="","",IF($FI114="Y",0,INDEX(Capacity!$S$3:$T$258,MATCH(MOD(INDEX(Capacity!$V$3:$W$258,MATCH(INDEX($J114:$FE114,1,$FJ114),Capacity!$V$3:$V$258,0),2)+GG$9,255),Capacity!$S$3:$S$258,0),2)))</f>
        <v/>
      </c>
      <c r="GH115" t="str">
        <f>IF(GH114="","",IF($FI114="Y",0,INDEX(Capacity!$S$3:$T$258,MATCH(MOD(INDEX(Capacity!$V$3:$W$258,MATCH(INDEX($J114:$FE114,1,$FJ114),Capacity!$V$3:$V$258,0),2)+GH$9,255),Capacity!$S$3:$S$258,0),2)))</f>
        <v/>
      </c>
      <c r="GI115" t="str">
        <f>IF(GI114="","",IF($FI114="Y",0,INDEX(Capacity!$S$3:$T$258,MATCH(MOD(INDEX(Capacity!$V$3:$W$258,MATCH(INDEX($J114:$FE114,1,$FJ114),Capacity!$V$3:$V$258,0),2)+GI$9,255),Capacity!$S$3:$S$258,0),2)))</f>
        <v/>
      </c>
      <c r="GJ115" t="str">
        <f>IF(GJ114="","",IF($FI114="Y",0,INDEX(Capacity!$S$3:$T$258,MATCH(MOD(INDEX(Capacity!$V$3:$W$258,MATCH(INDEX($J114:$FE114,1,$FJ114),Capacity!$V$3:$V$258,0),2)+GJ$9,255),Capacity!$S$3:$S$258,0),2)))</f>
        <v/>
      </c>
      <c r="GK115" t="str">
        <f>IF(GK114="","",IF($FI114="Y",0,INDEX(Capacity!$S$3:$T$258,MATCH(MOD(INDEX(Capacity!$V$3:$W$258,MATCH(INDEX($J114:$FE114,1,$FJ114),Capacity!$V$3:$V$258,0),2)+GK$9,255),Capacity!$S$3:$S$258,0),2)))</f>
        <v/>
      </c>
      <c r="GL115" t="str">
        <f>IF(GL114="","",IF($FI114="Y",0,INDEX(Capacity!$S$3:$T$258,MATCH(MOD(INDEX(Capacity!$V$3:$W$258,MATCH(INDEX($J114:$FE114,1,$FJ114),Capacity!$V$3:$V$258,0),2)+GL$9,255),Capacity!$S$3:$S$258,0),2)))</f>
        <v/>
      </c>
      <c r="GM115" t="str">
        <f>IF(GM114="","",IF($FI114="Y",0,INDEX(Capacity!$S$3:$T$258,MATCH(MOD(INDEX(Capacity!$V$3:$W$258,MATCH(INDEX($J114:$FE114,1,$FJ114),Capacity!$V$3:$V$258,0),2)+GM$9,255),Capacity!$S$3:$S$258,0),2)))</f>
        <v/>
      </c>
      <c r="GN115" t="str">
        <f>IF(GN114="","",IF($FI114="Y",0,INDEX(Capacity!$S$3:$T$258,MATCH(MOD(INDEX(Capacity!$V$3:$W$258,MATCH(INDEX($J114:$FE114,1,$FJ114),Capacity!$V$3:$V$258,0),2)+GN$9,255),Capacity!$S$3:$S$258,0),2)))</f>
        <v/>
      </c>
      <c r="GO115" t="str">
        <f>IF(GO114="","",IF($FI114="Y",0,INDEX(Capacity!$S$3:$T$258,MATCH(MOD(INDEX(Capacity!$V$3:$W$258,MATCH(INDEX($J114:$FE114,1,$FJ114),Capacity!$V$3:$V$258,0),2)+GO$9,255),Capacity!$S$3:$S$258,0),2)))</f>
        <v/>
      </c>
      <c r="GP115" t="str">
        <f>IF(GP114="","",IF($FI114="Y",0,INDEX(Capacity!$S$3:$T$258,MATCH(MOD(INDEX(Capacity!$V$3:$W$258,MATCH(INDEX($J114:$FE114,1,$FJ114),Capacity!$V$3:$V$258,0),2)+GP$9,255),Capacity!$S$3:$S$258,0),2)))</f>
        <v/>
      </c>
      <c r="GQ115" t="str">
        <f>IF(GQ114="","",IF($FI114="Y",0,INDEX(Capacity!$S$3:$T$258,MATCH(MOD(INDEX(Capacity!$V$3:$W$258,MATCH(INDEX($J114:$FE114,1,$FJ114),Capacity!$V$3:$V$258,0),2)+GQ$9,255),Capacity!$S$3:$S$258,0),2)))</f>
        <v/>
      </c>
      <c r="GR115" t="str">
        <f>IF(GR114="","",IF($FI114="Y",0,INDEX(Capacity!$S$3:$T$258,MATCH(MOD(INDEX(Capacity!$V$3:$W$258,MATCH(INDEX($J114:$FE114,1,$FJ114),Capacity!$V$3:$V$258,0),2)+GR$9,255),Capacity!$S$3:$S$258,0),2)))</f>
        <v/>
      </c>
      <c r="GS115" t="str">
        <f>IF(GS114="","",IF($FI114="Y",0,INDEX(Capacity!$S$3:$T$258,MATCH(MOD(INDEX(Capacity!$V$3:$W$258,MATCH(INDEX($J114:$FE114,1,$FJ114),Capacity!$V$3:$V$258,0),2)+GS$9,255),Capacity!$S$3:$S$258,0),2)))</f>
        <v/>
      </c>
      <c r="GT115" t="str">
        <f>IF(GT114="","",IF($FI114="Y",0,INDEX(Capacity!$S$3:$T$258,MATCH(MOD(INDEX(Capacity!$V$3:$W$258,MATCH(INDEX($J114:$FE114,1,$FJ114),Capacity!$V$3:$V$258,0),2)+GT$9,255),Capacity!$S$3:$S$258,0),2)))</f>
        <v/>
      </c>
      <c r="GU115" t="str">
        <f>IF(GU114="","",IF($FI114="Y",0,INDEX(Capacity!$S$3:$T$258,MATCH(MOD(INDEX(Capacity!$V$3:$W$258,MATCH(INDEX($J114:$FE114,1,$FJ114),Capacity!$V$3:$V$258,0),2)+GU$9,255),Capacity!$S$3:$S$258,0),2)))</f>
        <v/>
      </c>
      <c r="GV115" t="str">
        <f>IF(GV114="","",IF($FI114="Y",0,INDEX(Capacity!$S$3:$T$258,MATCH(MOD(INDEX(Capacity!$V$3:$W$258,MATCH(INDEX($J114:$FE114,1,$FJ114),Capacity!$V$3:$V$258,0),2)+GV$9,255),Capacity!$S$3:$S$258,0),2)))</f>
        <v/>
      </c>
      <c r="GW115" t="str">
        <f>IF(GW114="","",IF($FI114="Y",0,INDEX(Capacity!$S$3:$T$258,MATCH(MOD(INDEX(Capacity!$V$3:$W$258,MATCH(INDEX($J114:$FE114,1,$FJ114),Capacity!$V$3:$V$258,0),2)+GW$9,255),Capacity!$S$3:$S$258,0),2)))</f>
        <v/>
      </c>
      <c r="GX115" t="str">
        <f>IF(GX114="","",IF($FI114="Y",0,INDEX(Capacity!$S$3:$T$258,MATCH(MOD(INDEX(Capacity!$V$3:$W$258,MATCH(INDEX($J114:$FE114,1,$FJ114),Capacity!$V$3:$V$258,0),2)+GX$9,255),Capacity!$S$3:$S$258,0),2)))</f>
        <v/>
      </c>
      <c r="GY115" t="str">
        <f>IF(GY114="","",IF($FI114="Y",0,INDEX(Capacity!$S$3:$T$258,MATCH(MOD(INDEX(Capacity!$V$3:$W$258,MATCH(INDEX($J114:$FE114,1,$FJ114),Capacity!$V$3:$V$258,0),2)+GY$9,255),Capacity!$S$3:$S$258,0),2)))</f>
        <v/>
      </c>
      <c r="GZ115" t="str">
        <f>IF(GZ114="","",IF($FI114="Y",0,INDEX(Capacity!$S$3:$T$258,MATCH(MOD(INDEX(Capacity!$V$3:$W$258,MATCH(INDEX($J114:$FE114,1,$FJ114),Capacity!$V$3:$V$258,0),2)+GZ$9,255),Capacity!$S$3:$S$258,0),2)))</f>
        <v/>
      </c>
      <c r="HA115" t="str">
        <f>IF(HA114="","",IF($FI114="Y",0,INDEX(Capacity!$S$3:$T$258,MATCH(MOD(INDEX(Capacity!$V$3:$W$258,MATCH(INDEX($J114:$FE114,1,$FJ114),Capacity!$V$3:$V$258,0),2)+HA$9,255),Capacity!$S$3:$S$258,0),2)))</f>
        <v/>
      </c>
      <c r="HB115" t="str">
        <f>IF(HB114="","",IF($FI114="Y",0,INDEX(Capacity!$S$3:$T$258,MATCH(MOD(INDEX(Capacity!$V$3:$W$258,MATCH(INDEX($J114:$FE114,1,$FJ114),Capacity!$V$3:$V$258,0),2)+HB$9,255),Capacity!$S$3:$S$258,0),2)))</f>
        <v/>
      </c>
      <c r="HC115" t="str">
        <f>IF(HC114="","",IF($FI114="Y",0,INDEX(Capacity!$S$3:$T$258,MATCH(MOD(INDEX(Capacity!$V$3:$W$258,MATCH(INDEX($J114:$FE114,1,$FJ114),Capacity!$V$3:$V$258,0),2)+HC$9,255),Capacity!$S$3:$S$258,0),2)))</f>
        <v/>
      </c>
      <c r="HD115" t="str">
        <f>IF(HD114="","",IF($FI114="Y",0,INDEX(Capacity!$S$3:$T$258,MATCH(MOD(INDEX(Capacity!$V$3:$W$258,MATCH(INDEX($J114:$FE114,1,$FJ114),Capacity!$V$3:$V$258,0),2)+HD$9,255),Capacity!$S$3:$S$258,0),2)))</f>
        <v/>
      </c>
      <c r="HE115" t="str">
        <f>IF(HE114="","",IF($FI114="Y",0,INDEX(Capacity!$S$3:$T$258,MATCH(MOD(INDEX(Capacity!$V$3:$W$258,MATCH(INDEX($J114:$FE114,1,$FJ114),Capacity!$V$3:$V$258,0),2)+HE$9,255),Capacity!$S$3:$S$258,0),2)))</f>
        <v/>
      </c>
      <c r="HF115" t="str">
        <f>IF(HF114="","",IF($FI114="Y",0,INDEX(Capacity!$S$3:$T$258,MATCH(MOD(INDEX(Capacity!$V$3:$W$258,MATCH(INDEX($J114:$FE114,1,$FJ114),Capacity!$V$3:$V$258,0),2)+HF$9,255),Capacity!$S$3:$S$258,0),2)))</f>
        <v/>
      </c>
      <c r="HG115" t="str">
        <f>IF(HG114="","",IF($FI114="Y",0,INDEX(Capacity!$S$3:$T$258,MATCH(MOD(INDEX(Capacity!$V$3:$W$258,MATCH(INDEX($J114:$FE114,1,$FJ114),Capacity!$V$3:$V$258,0),2)+HG$9,255),Capacity!$S$3:$S$258,0),2)))</f>
        <v/>
      </c>
      <c r="HH115" t="str">
        <f>IF(HH114="","",IF($FI114="Y",0,INDEX(Capacity!$S$3:$T$258,MATCH(MOD(INDEX(Capacity!$V$3:$W$258,MATCH(INDEX($J114:$FE114,1,$FJ114),Capacity!$V$3:$V$258,0),2)+HH$9,255),Capacity!$S$3:$S$258,0),2)))</f>
        <v/>
      </c>
      <c r="HI115" t="str">
        <f>IF(HI114="","",IF($FI114="Y",0,INDEX(Capacity!$S$3:$T$258,MATCH(MOD(INDEX(Capacity!$V$3:$W$258,MATCH(INDEX($J114:$FE114,1,$FJ114),Capacity!$V$3:$V$258,0),2)+HI$9,255),Capacity!$S$3:$S$258,0),2)))</f>
        <v/>
      </c>
      <c r="HJ115" t="str">
        <f>IF(HJ114="","",IF($FI114="Y",0,INDEX(Capacity!$S$3:$T$258,MATCH(MOD(INDEX(Capacity!$V$3:$W$258,MATCH(INDEX($J114:$FE114,1,$FJ114),Capacity!$V$3:$V$258,0),2)+HJ$9,255),Capacity!$S$3:$S$258,0),2)))</f>
        <v/>
      </c>
      <c r="HK115" t="str">
        <f>IF(HK114="","",IF($FI114="Y",0,INDEX(Capacity!$S$3:$T$258,MATCH(MOD(INDEX(Capacity!$V$3:$W$258,MATCH(INDEX($J114:$FE114,1,$FJ114),Capacity!$V$3:$V$258,0),2)+HK$9,255),Capacity!$S$3:$S$258,0),2)))</f>
        <v/>
      </c>
      <c r="HL115" t="str">
        <f>IF(HL114="","",IF($FI114="Y",0,INDEX(Capacity!$S$3:$T$258,MATCH(MOD(INDEX(Capacity!$V$3:$W$258,MATCH(INDEX($J114:$FE114,1,$FJ114),Capacity!$V$3:$V$258,0),2)+HL$9,255),Capacity!$S$3:$S$258,0),2)))</f>
        <v/>
      </c>
      <c r="HM115" t="str">
        <f>IF(HM114="","",IF($FI114="Y",0,INDEX(Capacity!$S$3:$T$258,MATCH(MOD(INDEX(Capacity!$V$3:$W$258,MATCH(INDEX($J114:$FE114,1,$FJ114),Capacity!$V$3:$V$258,0),2)+HM$9,255),Capacity!$S$3:$S$258,0),2)))</f>
        <v/>
      </c>
      <c r="HN115" t="str">
        <f>IF(HN114="","",IF($FI114="Y",0,INDEX(Capacity!$S$3:$T$258,MATCH(MOD(INDEX(Capacity!$V$3:$W$258,MATCH(INDEX($J114:$FE114,1,$FJ114),Capacity!$V$3:$V$258,0),2)+HN$9,255),Capacity!$S$3:$S$258,0),2)))</f>
        <v/>
      </c>
      <c r="HO115" t="str">
        <f>IF(HO114="","",IF($FI114="Y",0,INDEX(Capacity!$S$3:$T$258,MATCH(MOD(INDEX(Capacity!$V$3:$W$258,MATCH(INDEX($J114:$FE114,1,$FJ114),Capacity!$V$3:$V$258,0),2)+HO$9,255),Capacity!$S$3:$S$258,0),2)))</f>
        <v/>
      </c>
      <c r="HP115" t="str">
        <f>IF(HP114="","",IF($FI114="Y",0,INDEX(Capacity!$S$3:$T$258,MATCH(MOD(INDEX(Capacity!$V$3:$W$258,MATCH(INDEX($J114:$FE114,1,$FJ114),Capacity!$V$3:$V$258,0),2)+HP$9,255),Capacity!$S$3:$S$258,0),2)))</f>
        <v/>
      </c>
      <c r="HQ115" t="str">
        <f>IF(HQ114="","",IF($FI114="Y",0,INDEX(Capacity!$S$3:$T$258,MATCH(MOD(INDEX(Capacity!$V$3:$W$258,MATCH(INDEX($J114:$FE114,1,$FJ114),Capacity!$V$3:$V$258,0),2)+HQ$9,255),Capacity!$S$3:$S$258,0),2)))</f>
        <v/>
      </c>
      <c r="HR115" t="str">
        <f>IF(HR114="","",IF($FI114="Y",0,INDEX(Capacity!$S$3:$T$258,MATCH(MOD(INDEX(Capacity!$V$3:$W$258,MATCH(INDEX($J114:$FE114,1,$FJ114),Capacity!$V$3:$V$258,0),2)+HR$9,255),Capacity!$S$3:$S$258,0),2)))</f>
        <v/>
      </c>
      <c r="HS115" t="str">
        <f>IF(HS114="","",IF($FI114="Y",0,INDEX(Capacity!$S$3:$T$258,MATCH(MOD(INDEX(Capacity!$V$3:$W$258,MATCH(INDEX($J114:$FE114,1,$FJ114),Capacity!$V$3:$V$258,0),2)+HS$9,255),Capacity!$S$3:$S$258,0),2)))</f>
        <v/>
      </c>
      <c r="HT115" t="str">
        <f>IF(HT114="","",IF($FI114="Y",0,INDEX(Capacity!$S$3:$T$258,MATCH(MOD(INDEX(Capacity!$V$3:$W$258,MATCH(INDEX($J114:$FE114,1,$FJ114),Capacity!$V$3:$V$258,0),2)+HT$9,255),Capacity!$S$3:$S$258,0),2)))</f>
        <v/>
      </c>
      <c r="HU115" t="str">
        <f>IF(HU114="","",IF($FI114="Y",0,INDEX(Capacity!$S$3:$T$258,MATCH(MOD(INDEX(Capacity!$V$3:$W$258,MATCH(INDEX($J114:$FE114,1,$FJ114),Capacity!$V$3:$V$258,0),2)+HU$9,255),Capacity!$S$3:$S$258,0),2)))</f>
        <v/>
      </c>
      <c r="HV115" t="str">
        <f>IF(HV114="","",IF($FI114="Y",0,INDEX(Capacity!$S$3:$T$258,MATCH(MOD(INDEX(Capacity!$V$3:$W$258,MATCH(INDEX($J114:$FE114,1,$FJ114),Capacity!$V$3:$V$258,0),2)+HV$9,255),Capacity!$S$3:$S$258,0),2)))</f>
        <v/>
      </c>
      <c r="HW115" t="str">
        <f>IF(HW114="","",IF($FI114="Y",0,INDEX(Capacity!$S$3:$T$258,MATCH(MOD(INDEX(Capacity!$V$3:$W$258,MATCH(INDEX($J114:$FE114,1,$FJ114),Capacity!$V$3:$V$258,0),2)+HW$9,255),Capacity!$S$3:$S$258,0),2)))</f>
        <v/>
      </c>
      <c r="HX115" t="str">
        <f>IF(HX114="","",IF($FI114="Y",0,INDEX(Capacity!$S$3:$T$258,MATCH(MOD(INDEX(Capacity!$V$3:$W$258,MATCH(INDEX($J114:$FE114,1,$FJ114),Capacity!$V$3:$V$258,0),2)+HX$9,255),Capacity!$S$3:$S$258,0),2)))</f>
        <v/>
      </c>
      <c r="HY115" t="str">
        <f>IF(HY114="","",IF($FI114="Y",0,INDEX(Capacity!$S$3:$T$258,MATCH(MOD(INDEX(Capacity!$V$3:$W$258,MATCH(INDEX($J114:$FE114,1,$FJ114),Capacity!$V$3:$V$258,0),2)+HY$9,255),Capacity!$S$3:$S$258,0),2)))</f>
        <v/>
      </c>
      <c r="HZ115" t="str">
        <f>IF(HZ114="","",IF($FI114="Y",0,INDEX(Capacity!$S$3:$T$258,MATCH(MOD(INDEX(Capacity!$V$3:$W$258,MATCH(INDEX($J114:$FE114,1,$FJ114),Capacity!$V$3:$V$258,0),2)+HZ$9,255),Capacity!$S$3:$S$258,0),2)))</f>
        <v/>
      </c>
      <c r="IA115" t="str">
        <f>IF(IA114="","",IF($FI114="Y",0,INDEX(Capacity!$S$3:$T$258,MATCH(MOD(INDEX(Capacity!$V$3:$W$258,MATCH(INDEX($J114:$FE114,1,$FJ114),Capacity!$V$3:$V$258,0),2)+IA$9,255),Capacity!$S$3:$S$258,0),2)))</f>
        <v/>
      </c>
      <c r="IB115" t="str">
        <f>IF(IB114="","",IF($FI114="Y",0,INDEX(Capacity!$S$3:$T$258,MATCH(MOD(INDEX(Capacity!$V$3:$W$258,MATCH(INDEX($J114:$FE114,1,$FJ114),Capacity!$V$3:$V$258,0),2)+IB$9,255),Capacity!$S$3:$S$258,0),2)))</f>
        <v/>
      </c>
      <c r="IC115" t="str">
        <f>IF(IC114="","",IF($FI114="Y",0,INDEX(Capacity!$S$3:$T$258,MATCH(MOD(INDEX(Capacity!$V$3:$W$258,MATCH(INDEX($J114:$FE114,1,$FJ114),Capacity!$V$3:$V$258,0),2)+IC$9,255),Capacity!$S$3:$S$258,0),2)))</f>
        <v/>
      </c>
      <c r="ID115" t="str">
        <f>IF(ID114="","",IF($FI114="Y",0,INDEX(Capacity!$S$3:$T$258,MATCH(MOD(INDEX(Capacity!$V$3:$W$258,MATCH(INDEX($J114:$FE114,1,$FJ114),Capacity!$V$3:$V$258,0),2)+ID$9,255),Capacity!$S$3:$S$258,0),2)))</f>
        <v/>
      </c>
      <c r="IE115" t="str">
        <f>IF(IE114="","",IF($FI114="Y",0,INDEX(Capacity!$S$3:$T$258,MATCH(MOD(INDEX(Capacity!$V$3:$W$258,MATCH(INDEX($J114:$FE114,1,$FJ114),Capacity!$V$3:$V$258,0),2)+IE$9,255),Capacity!$S$3:$S$258,0),2)))</f>
        <v/>
      </c>
      <c r="IF115" t="str">
        <f>IF(IF114="","",IF($FI114="Y",0,INDEX(Capacity!$S$3:$T$258,MATCH(MOD(INDEX(Capacity!$V$3:$W$258,MATCH(INDEX($J114:$FE114,1,$FJ114),Capacity!$V$3:$V$258,0),2)+IF$9,255),Capacity!$S$3:$S$258,0),2)))</f>
        <v/>
      </c>
      <c r="IG115" t="str">
        <f>IF(IG114="","",IF($FI114="Y",0,INDEX(Capacity!$S$3:$T$258,MATCH(MOD(INDEX(Capacity!$V$3:$W$258,MATCH(INDEX($J114:$FE114,1,$FJ114),Capacity!$V$3:$V$258,0),2)+IG$9,255),Capacity!$S$3:$S$258,0),2)))</f>
        <v/>
      </c>
      <c r="IH115" t="str">
        <f>IF(IH114="","",IF($FI114="Y",0,INDEX(Capacity!$S$3:$T$258,MATCH(MOD(INDEX(Capacity!$V$3:$W$258,MATCH(INDEX($J114:$FE114,1,$FJ114),Capacity!$V$3:$V$258,0),2)+IH$9,255),Capacity!$S$3:$S$258,0),2)))</f>
        <v/>
      </c>
      <c r="II115" t="str">
        <f>IF(II114="","",IF($FI114="Y",0,INDEX(Capacity!$S$3:$T$258,MATCH(MOD(INDEX(Capacity!$V$3:$W$258,MATCH(INDEX($J114:$FE114,1,$FJ114),Capacity!$V$3:$V$258,0),2)+II$9,255),Capacity!$S$3:$S$258,0),2)))</f>
        <v/>
      </c>
      <c r="IJ115" t="str">
        <f>IF(IJ114="","",IF($FI114="Y",0,INDEX(Capacity!$S$3:$T$258,MATCH(MOD(INDEX(Capacity!$V$3:$W$258,MATCH(INDEX($J114:$FE114,1,$FJ114),Capacity!$V$3:$V$258,0),2)+IJ$9,255),Capacity!$S$3:$S$258,0),2)))</f>
        <v/>
      </c>
      <c r="IK115" t="str">
        <f>IF(IK114="","",IF($FI114="Y",0,INDEX(Capacity!$S$3:$T$258,MATCH(MOD(INDEX(Capacity!$V$3:$W$258,MATCH(INDEX($J114:$FE114,1,$FJ114),Capacity!$V$3:$V$258,0),2)+IK$9,255),Capacity!$S$3:$S$258,0),2)))</f>
        <v/>
      </c>
      <c r="IL115" t="str">
        <f>IF(IL114="","",IF($FI114="Y",0,INDEX(Capacity!$S$3:$T$258,MATCH(MOD(INDEX(Capacity!$V$3:$W$258,MATCH(INDEX($J114:$FE114,1,$FJ114),Capacity!$V$3:$V$258,0),2)+IL$9,255),Capacity!$S$3:$S$258,0),2)))</f>
        <v/>
      </c>
      <c r="IM115" t="str">
        <f>IF(IM114="","",IF($FI114="Y",0,INDEX(Capacity!$S$3:$T$258,MATCH(MOD(INDEX(Capacity!$V$3:$W$258,MATCH(INDEX($J114:$FE114,1,$FJ114),Capacity!$V$3:$V$258,0),2)+IM$9,255),Capacity!$S$3:$S$258,0),2)))</f>
        <v/>
      </c>
      <c r="IN115" t="str">
        <f>IF(IN114="","",IF($FI114="Y",0,INDEX(Capacity!$S$3:$T$258,MATCH(MOD(INDEX(Capacity!$V$3:$W$258,MATCH(INDEX($J114:$FE114,1,$FJ114),Capacity!$V$3:$V$258,0),2)+IN$9,255),Capacity!$S$3:$S$258,0),2)))</f>
        <v/>
      </c>
      <c r="IO115" t="str">
        <f>IF(IO114="","",IF($FI114="Y",0,INDEX(Capacity!$S$3:$T$258,MATCH(MOD(INDEX(Capacity!$V$3:$W$258,MATCH(INDEX($J114:$FE114,1,$FJ114),Capacity!$V$3:$V$258,0),2)+IO$9,255),Capacity!$S$3:$S$258,0),2)))</f>
        <v/>
      </c>
      <c r="IP115" t="str">
        <f>IF(IP114="","",IF($FI114="Y",0,INDEX(Capacity!$S$3:$T$258,MATCH(MOD(INDEX(Capacity!$V$3:$W$258,MATCH(INDEX($J114:$FE114,1,$FJ114),Capacity!$V$3:$V$258,0),2)+IP$9,255),Capacity!$S$3:$S$258,0),2)))</f>
        <v/>
      </c>
      <c r="IQ115" t="str">
        <f>IF(IQ114="","",IF($FI114="Y",0,INDEX(Capacity!$S$3:$T$258,MATCH(MOD(INDEX(Capacity!$V$3:$W$258,MATCH(INDEX($J114:$FE114,1,$FJ114),Capacity!$V$3:$V$258,0),2)+IQ$9,255),Capacity!$S$3:$S$258,0),2)))</f>
        <v/>
      </c>
      <c r="IR115" t="str">
        <f>IF(IR114="","",IF($FI114="Y",0,INDEX(Capacity!$S$3:$T$258,MATCH(MOD(INDEX(Capacity!$V$3:$W$258,MATCH(INDEX($J114:$FE114,1,$FJ114),Capacity!$V$3:$V$258,0),2)+IR$9,255),Capacity!$S$3:$S$258,0),2)))</f>
        <v/>
      </c>
      <c r="IS115" t="str">
        <f>IF(IS114="","",IF($FI114="Y",0,INDEX(Capacity!$S$3:$T$258,MATCH(MOD(INDEX(Capacity!$V$3:$W$258,MATCH(INDEX($J114:$FE114,1,$FJ114),Capacity!$V$3:$V$258,0),2)+IS$9,255),Capacity!$S$3:$S$258,0),2)))</f>
        <v/>
      </c>
      <c r="IT115" t="str">
        <f>IF(IT114="","",IF($FI114="Y",0,INDEX(Capacity!$S$3:$T$258,MATCH(MOD(INDEX(Capacity!$V$3:$W$258,MATCH(INDEX($J114:$FE114,1,$FJ114),Capacity!$V$3:$V$258,0),2)+IT$9,255),Capacity!$S$3:$S$258,0),2)))</f>
        <v/>
      </c>
      <c r="IU115" t="str">
        <f>IF(IU114="","",IF($FI114="Y",0,INDEX(Capacity!$S$3:$T$258,MATCH(MOD(INDEX(Capacity!$V$3:$W$258,MATCH(INDEX($J114:$FE114,1,$FJ114),Capacity!$V$3:$V$258,0),2)+IU$9,255),Capacity!$S$3:$S$258,0),2)))</f>
        <v/>
      </c>
      <c r="IV115" t="str">
        <f>IF(IV114="","",IF($FI114="Y",0,INDEX(Capacity!$S$3:$T$258,MATCH(MOD(INDEX(Capacity!$V$3:$W$258,MATCH(INDEX($J114:$FE114,1,$FJ114),Capacity!$V$3:$V$258,0),2)+IV$9,255),Capacity!$S$3:$S$258,0),2)))</f>
        <v/>
      </c>
      <c r="IW115" t="str">
        <f>IF(IW114="","",IF($FI114="Y",0,INDEX(Capacity!$S$3:$T$258,MATCH(MOD(INDEX(Capacity!$V$3:$W$258,MATCH(INDEX($J114:$FE114,1,$FJ114),Capacity!$V$3:$V$258,0),2)+IW$9,255),Capacity!$S$3:$S$258,0),2)))</f>
        <v/>
      </c>
      <c r="IX115" t="str">
        <f>IF(IX114="","",IF($FI114="Y",0,INDEX(Capacity!$S$3:$T$258,MATCH(MOD(INDEX(Capacity!$V$3:$W$258,MATCH(INDEX($J114:$FE114,1,$FJ114),Capacity!$V$3:$V$258,0),2)+IX$9,255),Capacity!$S$3:$S$258,0),2)))</f>
        <v/>
      </c>
      <c r="IY115" t="str">
        <f>IF(IY114="","",IF($FI114="Y",0,INDEX(Capacity!$S$3:$T$258,MATCH(MOD(INDEX(Capacity!$V$3:$W$258,MATCH(INDEX($J114:$FE114,1,$FJ114),Capacity!$V$3:$V$258,0),2)+IY$9,255),Capacity!$S$3:$S$258,0),2)))</f>
        <v/>
      </c>
      <c r="IZ115" t="str">
        <f>IF(IZ114="","",IF($FI114="Y",0,INDEX(Capacity!$S$3:$T$258,MATCH(MOD(INDEX(Capacity!$V$3:$W$258,MATCH(INDEX($J114:$FE114,1,$FJ114),Capacity!$V$3:$V$258,0),2)+IZ$9,255),Capacity!$S$3:$S$258,0),2)))</f>
        <v/>
      </c>
      <c r="JA115" t="str">
        <f>IF(JA114="","",IF($FI114="Y",0,INDEX(Capacity!$S$3:$T$258,MATCH(MOD(INDEX(Capacity!$V$3:$W$258,MATCH(INDEX($J114:$FE114,1,$FJ114),Capacity!$V$3:$V$258,0),2)+JA$9,255),Capacity!$S$3:$S$258,0),2)))</f>
        <v/>
      </c>
      <c r="JB115" t="str">
        <f>IF(JB114="","",IF($FI114="Y",0,INDEX(Capacity!$S$3:$T$258,MATCH(MOD(INDEX(Capacity!$V$3:$W$258,MATCH(INDEX($J114:$FE114,1,$FJ114),Capacity!$V$3:$V$258,0),2)+JB$9,255),Capacity!$S$3:$S$258,0),2)))</f>
        <v/>
      </c>
      <c r="JC115" t="str">
        <f>IF(JC114="","",IF($FI114="Y",0,INDEX(Capacity!$S$3:$T$258,MATCH(MOD(INDEX(Capacity!$V$3:$W$258,MATCH(INDEX($J114:$FE114,1,$FJ114),Capacity!$V$3:$V$258,0),2)+JC$9,255),Capacity!$S$3:$S$258,0),2)))</f>
        <v/>
      </c>
      <c r="JD115" t="str">
        <f>IF(JD114="","",IF($FI114="Y",0,INDEX(Capacity!$S$3:$T$258,MATCH(MOD(INDEX(Capacity!$V$3:$W$258,MATCH(INDEX($J114:$FE114,1,$FJ114),Capacity!$V$3:$V$258,0),2)+JD$9,255),Capacity!$S$3:$S$258,0),2)))</f>
        <v/>
      </c>
      <c r="JE115" t="str">
        <f>IF(JE114="","",IF($FI114="Y",0,INDEX(Capacity!$S$3:$T$258,MATCH(MOD(INDEX(Capacity!$V$3:$W$258,MATCH(INDEX($J114:$FE114,1,$FJ114),Capacity!$V$3:$V$258,0),2)+JE$9,255),Capacity!$S$3:$S$258,0),2)))</f>
        <v/>
      </c>
      <c r="JF115" t="str">
        <f>IF(JF114="","",IF($FI114="Y",0,INDEX(Capacity!$S$3:$T$258,MATCH(MOD(INDEX(Capacity!$V$3:$W$258,MATCH(INDEX($J114:$FE114,1,$FJ114),Capacity!$V$3:$V$258,0),2)+JF$9,255),Capacity!$S$3:$S$258,0),2)))</f>
        <v/>
      </c>
      <c r="JG115" t="str">
        <f>IF(JG114="","",IF($FI114="Y",0,INDEX(Capacity!$S$3:$T$258,MATCH(MOD(INDEX(Capacity!$V$3:$W$258,MATCH(INDEX($J114:$FE114,1,$FJ114),Capacity!$V$3:$V$258,0),2)+JG$9,255),Capacity!$S$3:$S$258,0),2)))</f>
        <v/>
      </c>
      <c r="JH115" t="str">
        <f>IF(JH114="","",IF($FI114="Y",0,INDEX(Capacity!$S$3:$T$258,MATCH(MOD(INDEX(Capacity!$V$3:$W$258,MATCH(INDEX($J114:$FE114,1,$FJ114),Capacity!$V$3:$V$258,0),2)+JH$9,255),Capacity!$S$3:$S$258,0),2)))</f>
        <v/>
      </c>
      <c r="JI115" t="str">
        <f>IF(JI114="","",IF($FI114="Y",0,INDEX(Capacity!$S$3:$T$258,MATCH(MOD(INDEX(Capacity!$V$3:$W$258,MATCH(INDEX($J114:$FE114,1,$FJ114),Capacity!$V$3:$V$258,0),2)+JI$9,255),Capacity!$S$3:$S$258,0),2)))</f>
        <v/>
      </c>
      <c r="JJ115" t="str">
        <f>IF(JJ114="","",IF($FI114="Y",0,INDEX(Capacity!$S$3:$T$258,MATCH(MOD(INDEX(Capacity!$V$3:$W$258,MATCH(INDEX($J114:$FE114,1,$FJ114),Capacity!$V$3:$V$258,0),2)+JJ$9,255),Capacity!$S$3:$S$258,0),2)))</f>
        <v/>
      </c>
      <c r="JK115" t="str">
        <f>IF(JK114="","",IF($FI114="Y",0,INDEX(Capacity!$S$3:$T$258,MATCH(MOD(INDEX(Capacity!$V$3:$W$258,MATCH(INDEX($J114:$FE114,1,$FJ114),Capacity!$V$3:$V$258,0),2)+JK$9,255),Capacity!$S$3:$S$258,0),2)))</f>
        <v/>
      </c>
      <c r="JL115" t="str">
        <f>IF(JL114="","",IF($FI114="Y",0,INDEX(Capacity!$S$3:$T$258,MATCH(MOD(INDEX(Capacity!$V$3:$W$258,MATCH(INDEX($J114:$FE114,1,$FJ114),Capacity!$V$3:$V$258,0),2)+JL$9,255),Capacity!$S$3:$S$258,0),2)))</f>
        <v/>
      </c>
      <c r="JM115" t="str">
        <f>IF(JM114="","",IF($FI114="Y",0,INDEX(Capacity!$S$3:$T$258,MATCH(MOD(INDEX(Capacity!$V$3:$W$258,MATCH(INDEX($J114:$FE114,1,$FJ114),Capacity!$V$3:$V$258,0),2)+JM$9,255),Capacity!$S$3:$S$258,0),2)))</f>
        <v/>
      </c>
      <c r="JN115" t="str">
        <f>IF(JN114="","",IF($FI114="Y",0,INDEX(Capacity!$S$3:$T$258,MATCH(MOD(INDEX(Capacity!$V$3:$W$258,MATCH(INDEX($J114:$FE114,1,$FJ114),Capacity!$V$3:$V$258,0),2)+JN$9,255),Capacity!$S$3:$S$258,0),2)))</f>
        <v/>
      </c>
      <c r="JO115" t="str">
        <f>IF(JO114="","",IF($FI114="Y",0,INDEX(Capacity!$S$3:$T$258,MATCH(MOD(INDEX(Capacity!$V$3:$W$258,MATCH(INDEX($J114:$FE114,1,$FJ114),Capacity!$V$3:$V$258,0),2)+JO$9,255),Capacity!$S$3:$S$258,0),2)))</f>
        <v/>
      </c>
      <c r="JP115" t="str">
        <f>IF(JP114="","",IF($FI114="Y",0,INDEX(Capacity!$S$3:$T$258,MATCH(MOD(INDEX(Capacity!$V$3:$W$258,MATCH(INDEX($J114:$FE114,1,$FJ114),Capacity!$V$3:$V$258,0),2)+JP$9,255),Capacity!$S$3:$S$258,0),2)))</f>
        <v/>
      </c>
      <c r="JQ115" t="str">
        <f>IF(JQ114="","",IF($FI114="Y",0,INDEX(Capacity!$S$3:$T$258,MATCH(MOD(INDEX(Capacity!$V$3:$W$258,MATCH(INDEX($J114:$FE114,1,$FJ114),Capacity!$V$3:$V$258,0),2)+JQ$9,255),Capacity!$S$3:$S$258,0),2)))</f>
        <v/>
      </c>
      <c r="JR115" t="str">
        <f>IF(JR114="","",IF($FI114="Y",0,INDEX(Capacity!$S$3:$T$258,MATCH(MOD(INDEX(Capacity!$V$3:$W$258,MATCH(INDEX($J114:$FE114,1,$FJ114),Capacity!$V$3:$V$258,0),2)+JR$9,255),Capacity!$S$3:$S$258,0),2)))</f>
        <v/>
      </c>
      <c r="JS115" t="str">
        <f>IF(JS114="","",IF($FI114="Y",0,INDEX(Capacity!$S$3:$T$258,MATCH(MOD(INDEX(Capacity!$V$3:$W$258,MATCH(INDEX($J114:$FE114,1,$FJ114),Capacity!$V$3:$V$258,0),2)+JS$9,255),Capacity!$S$3:$S$258,0),2)))</f>
        <v/>
      </c>
      <c r="JT115" t="str">
        <f>IF(JT114="","",IF($FI114="Y",0,INDEX(Capacity!$S$3:$T$258,MATCH(MOD(INDEX(Capacity!$V$3:$W$258,MATCH(INDEX($J114:$FE114,1,$FJ114),Capacity!$V$3:$V$258,0),2)+JT$9,255),Capacity!$S$3:$S$258,0),2)))</f>
        <v/>
      </c>
      <c r="JU115" t="str">
        <f>IF(JU114="","",IF($FI114="Y",0,INDEX(Capacity!$S$3:$T$258,MATCH(MOD(INDEX(Capacity!$V$3:$W$258,MATCH(INDEX($J114:$FE114,1,$FJ114),Capacity!$V$3:$V$258,0),2)+JU$9,255),Capacity!$S$3:$S$258,0),2)))</f>
        <v/>
      </c>
      <c r="JV115" t="str">
        <f>IF(JV114="","",IF($FI114="Y",0,INDEX(Capacity!$S$3:$T$258,MATCH(MOD(INDEX(Capacity!$V$3:$W$258,MATCH(INDEX($J114:$FE114,1,$FJ114),Capacity!$V$3:$V$258,0),2)+JV$9,255),Capacity!$S$3:$S$258,0),2)))</f>
        <v/>
      </c>
      <c r="JW115" t="str">
        <f>IF(JW114="","",IF($FI114="Y",0,INDEX(Capacity!$S$3:$T$258,MATCH(MOD(INDEX(Capacity!$V$3:$W$258,MATCH(INDEX($J114:$FE114,1,$FJ114),Capacity!$V$3:$V$258,0),2)+JW$9,255),Capacity!$S$3:$S$258,0),2)))</f>
        <v/>
      </c>
      <c r="JX115" t="str">
        <f>IF(JX114="","",IF($FI114="Y",0,INDEX(Capacity!$S$3:$T$258,MATCH(MOD(INDEX(Capacity!$V$3:$W$258,MATCH(INDEX($J114:$FE114,1,$FJ114),Capacity!$V$3:$V$258,0),2)+JX$9,255),Capacity!$S$3:$S$258,0),2)))</f>
        <v/>
      </c>
      <c r="JY115" t="str">
        <f>IF(JY114="","",IF($FI114="Y",0,INDEX(Capacity!$S$3:$T$258,MATCH(MOD(INDEX(Capacity!$V$3:$W$258,MATCH(INDEX($J114:$FE114,1,$FJ114),Capacity!$V$3:$V$258,0),2)+JY$9,255),Capacity!$S$3:$S$258,0),2)))</f>
        <v/>
      </c>
      <c r="JZ115" t="str">
        <f>IF(JZ114="","",IF($FI114="Y",0,INDEX(Capacity!$S$3:$T$258,MATCH(MOD(INDEX(Capacity!$V$3:$W$258,MATCH(INDEX($J114:$FE114,1,$FJ114),Capacity!$V$3:$V$258,0),2)+JZ$9,255),Capacity!$S$3:$S$258,0),2)))</f>
        <v/>
      </c>
      <c r="KA115" t="str">
        <f>IF(KA114="","",IF($FI114="Y",0,INDEX(Capacity!$S$3:$T$258,MATCH(MOD(INDEX(Capacity!$V$3:$W$258,MATCH(INDEX($J114:$FE114,1,$FJ114),Capacity!$V$3:$V$258,0),2)+KA$9,255),Capacity!$S$3:$S$258,0),2)))</f>
        <v/>
      </c>
      <c r="KB115" t="str">
        <f>IF(KB114="","",IF($FI114="Y",0,INDEX(Capacity!$S$3:$T$258,MATCH(MOD(INDEX(Capacity!$V$3:$W$258,MATCH(INDEX($J114:$FE114,1,$FJ114),Capacity!$V$3:$V$258,0),2)+KB$9,255),Capacity!$S$3:$S$258,0),2)))</f>
        <v/>
      </c>
      <c r="KC115" t="str">
        <f>IF(KC114="","",IF($FI114="Y",0,INDEX(Capacity!$S$3:$T$258,MATCH(MOD(INDEX(Capacity!$V$3:$W$258,MATCH(INDEX($J114:$FE114,1,$FJ114),Capacity!$V$3:$V$258,0),2)+KC$9,255),Capacity!$S$3:$S$258,0),2)))</f>
        <v/>
      </c>
      <c r="KD115" t="str">
        <f>IF(KD114="","",IF($FI114="Y",0,INDEX(Capacity!$S$3:$T$258,MATCH(MOD(INDEX(Capacity!$V$3:$W$258,MATCH(INDEX($J114:$FE114,1,$FJ114),Capacity!$V$3:$V$258,0),2)+KD$9,255),Capacity!$S$3:$S$258,0),2)))</f>
        <v/>
      </c>
      <c r="KE115" t="str">
        <f>IF(KE114="","",IF($FI114="Y",0,INDEX(Capacity!$S$3:$T$258,MATCH(MOD(INDEX(Capacity!$V$3:$W$258,MATCH(INDEX($J114:$FE114,1,$FJ114),Capacity!$V$3:$V$258,0),2)+KE$9,255),Capacity!$S$3:$S$258,0),2)))</f>
        <v/>
      </c>
      <c r="KF115" t="str">
        <f>IF(KF114="","",IF($FI114="Y",0,INDEX(Capacity!$S$3:$T$258,MATCH(MOD(INDEX(Capacity!$V$3:$W$258,MATCH(INDEX($J114:$FE114,1,$FJ114),Capacity!$V$3:$V$258,0),2)+KF$9,255),Capacity!$S$3:$S$258,0),2)))</f>
        <v/>
      </c>
      <c r="KG115" t="str">
        <f>IF(KG114="","",IF($FI114="Y",0,INDEX(Capacity!$S$3:$T$258,MATCH(MOD(INDEX(Capacity!$V$3:$W$258,MATCH(INDEX($J114:$FE114,1,$FJ114),Capacity!$V$3:$V$258,0),2)+KG$9,255),Capacity!$S$3:$S$258,0),2)))</f>
        <v/>
      </c>
      <c r="KH115" t="str">
        <f>IF(KH114="","",IF($FI114="Y",0,INDEX(Capacity!$S$3:$T$258,MATCH(MOD(INDEX(Capacity!$V$3:$W$258,MATCH(INDEX($J114:$FE114,1,$FJ114),Capacity!$V$3:$V$258,0),2)+KH$9,255),Capacity!$S$3:$S$258,0),2)))</f>
        <v/>
      </c>
      <c r="KI115" t="str">
        <f>IF(KI114="","",IF($FI114="Y",0,INDEX(Capacity!$S$3:$T$258,MATCH(MOD(INDEX(Capacity!$V$3:$W$258,MATCH(INDEX($J114:$FE114,1,$FJ114),Capacity!$V$3:$V$258,0),2)+KI$9,255),Capacity!$S$3:$S$258,0),2)))</f>
        <v/>
      </c>
      <c r="KJ115" t="str">
        <f>IF(KJ114="","",IF($FI114="Y",0,INDEX(Capacity!$S$3:$T$258,MATCH(MOD(INDEX(Capacity!$V$3:$W$258,MATCH(INDEX($J114:$FE114,1,$FJ114),Capacity!$V$3:$V$258,0),2)+KJ$9,255),Capacity!$S$3:$S$258,0),2)))</f>
        <v/>
      </c>
      <c r="KK115" t="str">
        <f>IF(KK114="","",IF($FI114="Y",0,INDEX(Capacity!$S$3:$T$258,MATCH(MOD(INDEX(Capacity!$V$3:$W$258,MATCH(INDEX($J114:$FE114,1,$FJ114),Capacity!$V$3:$V$258,0),2)+KK$9,255),Capacity!$S$3:$S$258,0),2)))</f>
        <v/>
      </c>
      <c r="KL115" t="str">
        <f>IF(KL114="","",IF($FI114="Y",0,INDEX(Capacity!$S$3:$T$258,MATCH(MOD(INDEX(Capacity!$V$3:$W$258,MATCH(INDEX($J114:$FE114,1,$FJ114),Capacity!$V$3:$V$258,0),2)+KL$9,255),Capacity!$S$3:$S$258,0),2)))</f>
        <v/>
      </c>
      <c r="KM115" t="str">
        <f>IF(KM114="","",IF($FI114="Y",0,INDEX(Capacity!$S$3:$T$258,MATCH(MOD(INDEX(Capacity!$V$3:$W$258,MATCH(INDEX($J114:$FE114,1,$FJ114),Capacity!$V$3:$V$258,0),2)+KM$9,255),Capacity!$S$3:$S$258,0),2)))</f>
        <v/>
      </c>
      <c r="KN115" t="str">
        <f>IF(KN114="","",IF($FI114="Y",0,INDEX(Capacity!$S$3:$T$258,MATCH(MOD(INDEX(Capacity!$V$3:$W$258,MATCH(INDEX($J114:$FE114,1,$FJ114),Capacity!$V$3:$V$258,0),2)+KN$9,255),Capacity!$S$3:$S$258,0),2)))</f>
        <v/>
      </c>
      <c r="KO115" t="str">
        <f>IF(KO114="","",IF($FI114="Y",0,INDEX(Capacity!$S$3:$T$258,MATCH(MOD(INDEX(Capacity!$V$3:$W$258,MATCH(INDEX($J114:$FE114,1,$FJ114),Capacity!$V$3:$V$258,0),2)+KO$9,255),Capacity!$S$3:$S$258,0),2)))</f>
        <v/>
      </c>
      <c r="KP115" t="str">
        <f>IF(KP114="","",IF($FI114="Y",0,INDEX(Capacity!$S$3:$T$258,MATCH(MOD(INDEX(Capacity!$V$3:$W$258,MATCH(INDEX($J114:$FE114,1,$FJ114),Capacity!$V$3:$V$258,0),2)+KP$9,255),Capacity!$S$3:$S$258,0),2)))</f>
        <v/>
      </c>
      <c r="KQ115" t="str">
        <f>IF(KQ114="","",IF($FI114="Y",0,INDEX(Capacity!$S$3:$T$258,MATCH(MOD(INDEX(Capacity!$V$3:$W$258,MATCH(INDEX($J114:$FE114,1,$FJ114),Capacity!$V$3:$V$258,0),2)+KQ$9,255),Capacity!$S$3:$S$258,0),2)))</f>
        <v/>
      </c>
      <c r="KR115" t="str">
        <f>IF(KR114="","",IF($FI114="Y",0,INDEX(Capacity!$S$3:$T$258,MATCH(MOD(INDEX(Capacity!$V$3:$W$258,MATCH(INDEX($J114:$FE114,1,$FJ114),Capacity!$V$3:$V$258,0),2)+KR$9,255),Capacity!$S$3:$S$258,0),2)))</f>
        <v/>
      </c>
      <c r="KS115" t="str">
        <f>IF(KS114="","",IF($FI114="Y",0,INDEX(Capacity!$S$3:$T$258,MATCH(MOD(INDEX(Capacity!$V$3:$W$258,MATCH(INDEX($J114:$FE114,1,$FJ114),Capacity!$V$3:$V$258,0),2)+KS$9,255),Capacity!$S$3:$S$258,0),2)))</f>
        <v/>
      </c>
      <c r="KT115" t="str">
        <f>IF(KT114="","",IF($FI114="Y",0,INDEX(Capacity!$S$3:$T$258,MATCH(MOD(INDEX(Capacity!$V$3:$W$258,MATCH(INDEX($J114:$FE114,1,$FJ114),Capacity!$V$3:$V$258,0),2)+KT$9,255),Capacity!$S$3:$S$258,0),2)))</f>
        <v/>
      </c>
      <c r="KU115" t="str">
        <f>IF(KU114="","",IF($FI114="Y",0,INDEX(Capacity!$S$3:$T$258,MATCH(MOD(INDEX(Capacity!$V$3:$W$258,MATCH(INDEX($J114:$FE114,1,$FJ114),Capacity!$V$3:$V$258,0),2)+KU$9,255),Capacity!$S$3:$S$258,0),2)))</f>
        <v/>
      </c>
      <c r="KV115" t="str">
        <f>IF(KV114="","",IF($FI114="Y",0,INDEX(Capacity!$S$3:$T$258,MATCH(MOD(INDEX(Capacity!$V$3:$W$258,MATCH(INDEX($J114:$FE114,1,$FJ114),Capacity!$V$3:$V$258,0),2)+KV$9,255),Capacity!$S$3:$S$258,0),2)))</f>
        <v/>
      </c>
      <c r="KW115" t="str">
        <f>IF(KW114="","",IF($FI114="Y",0,INDEX(Capacity!$S$3:$T$258,MATCH(MOD(INDEX(Capacity!$V$3:$W$258,MATCH(INDEX($J114:$FE114,1,$FJ114),Capacity!$V$3:$V$258,0),2)+KW$9,255),Capacity!$S$3:$S$258,0),2)))</f>
        <v/>
      </c>
      <c r="KX115" t="str">
        <f>IF(KX114="","",IF($FI114="Y",0,INDEX(Capacity!$S$3:$T$258,MATCH(MOD(INDEX(Capacity!$V$3:$W$258,MATCH(INDEX($J114:$FE114,1,$FJ114),Capacity!$V$3:$V$258,0),2)+KX$9,255),Capacity!$S$3:$S$258,0),2)))</f>
        <v/>
      </c>
      <c r="KY115" t="str">
        <f>IF(KY114="","",IF($FI114="Y",0,INDEX(Capacity!$S$3:$T$258,MATCH(MOD(INDEX(Capacity!$V$3:$W$258,MATCH(INDEX($J114:$FE114,1,$FJ114),Capacity!$V$3:$V$258,0),2)+KY$9,255),Capacity!$S$3:$S$258,0),2)))</f>
        <v/>
      </c>
      <c r="KZ115" t="str">
        <f>IF(KZ114="","",IF($FI114="Y",0,INDEX(Capacity!$S$3:$T$258,MATCH(MOD(INDEX(Capacity!$V$3:$W$258,MATCH(INDEX($J114:$FE114,1,$FJ114),Capacity!$V$3:$V$258,0),2)+KZ$9,255),Capacity!$S$3:$S$258,0),2)))</f>
        <v/>
      </c>
      <c r="LA115" t="str">
        <f>IF(LA114="","",IF($FI114="Y",0,INDEX(Capacity!$S$3:$T$258,MATCH(MOD(INDEX(Capacity!$V$3:$W$258,MATCH(INDEX($J114:$FE114,1,$FJ114),Capacity!$V$3:$V$258,0),2)+LA$9,255),Capacity!$S$3:$S$258,0),2)))</f>
        <v/>
      </c>
      <c r="LB115" t="str">
        <f>IF(LB114="","",IF($FI114="Y",0,INDEX(Capacity!$S$3:$T$258,MATCH(MOD(INDEX(Capacity!$V$3:$W$258,MATCH(INDEX($J114:$FE114,1,$FJ114),Capacity!$V$3:$V$258,0),2)+LB$9,255),Capacity!$S$3:$S$258,0),2)))</f>
        <v/>
      </c>
      <c r="LC115" t="str">
        <f>IF(LC114="","",IF($FI114="Y",0,INDEX(Capacity!$S$3:$T$258,MATCH(MOD(INDEX(Capacity!$V$3:$W$258,MATCH(INDEX($J114:$FE114,1,$FJ114),Capacity!$V$3:$V$258,0),2)+LC$9,255),Capacity!$S$3:$S$258,0),2)))</f>
        <v/>
      </c>
      <c r="LD115" t="str">
        <f>IF(LD114="","",IF($FI114="Y",0,INDEX(Capacity!$S$3:$T$258,MATCH(MOD(INDEX(Capacity!$V$3:$W$258,MATCH(INDEX($J114:$FE114,1,$FJ114),Capacity!$V$3:$V$258,0),2)+LD$9,255),Capacity!$S$3:$S$258,0),2)))</f>
        <v/>
      </c>
      <c r="LE115" t="str">
        <f>IF(LE114="","",IF($FI114="Y",0,INDEX(Capacity!$S$3:$T$258,MATCH(MOD(INDEX(Capacity!$V$3:$W$258,MATCH(INDEX($J114:$FE114,1,$FJ114),Capacity!$V$3:$V$258,0),2)+LE$9,255),Capacity!$S$3:$S$258,0),2)))</f>
        <v/>
      </c>
      <c r="LF115" t="str">
        <f>IF(LF114="","",IF($FI114="Y",0,INDEX(Capacity!$S$3:$T$258,MATCH(MOD(INDEX(Capacity!$V$3:$W$258,MATCH(INDEX($J114:$FE114,1,$FJ114),Capacity!$V$3:$V$258,0),2)+LF$9,255),Capacity!$S$3:$S$258,0),2)))</f>
        <v/>
      </c>
      <c r="LG115" t="str">
        <f>IF(LG114="","",IF($FI114="Y",0,INDEX(Capacity!$S$3:$T$258,MATCH(MOD(INDEX(Capacity!$V$3:$W$258,MATCH(INDEX($J114:$FE114,1,$FJ114),Capacity!$V$3:$V$258,0),2)+LG$9,255),Capacity!$S$3:$S$258,0),2)))</f>
        <v/>
      </c>
      <c r="LH115" t="str">
        <f>IF(LH114="","",IF($FI114="Y",0,INDEX(Capacity!$S$3:$T$258,MATCH(MOD(INDEX(Capacity!$V$3:$W$258,MATCH(INDEX($J114:$FE114,1,$FJ114),Capacity!$V$3:$V$258,0),2)+LH$9,255),Capacity!$S$3:$S$258,0),2)))</f>
        <v/>
      </c>
    </row>
    <row r="116" spans="9:320" x14ac:dyDescent="0.25">
      <c r="I116" s="7">
        <f t="shared" si="79"/>
        <v>107</v>
      </c>
      <c r="J116" t="str">
        <f t="shared" si="111"/>
        <v/>
      </c>
      <c r="K116" t="str">
        <f t="shared" si="111"/>
        <v/>
      </c>
      <c r="L116" t="str">
        <f t="shared" si="111"/>
        <v/>
      </c>
      <c r="M116" t="str">
        <f t="shared" si="111"/>
        <v/>
      </c>
      <c r="N116" t="str">
        <f t="shared" si="111"/>
        <v/>
      </c>
      <c r="O116" t="str">
        <f t="shared" si="111"/>
        <v/>
      </c>
      <c r="P116" t="str">
        <f t="shared" si="111"/>
        <v/>
      </c>
      <c r="Q116" t="str">
        <f t="shared" si="111"/>
        <v/>
      </c>
      <c r="R116" t="str">
        <f t="shared" si="111"/>
        <v/>
      </c>
      <c r="S116" t="str">
        <f t="shared" si="111"/>
        <v/>
      </c>
      <c r="T116" t="str">
        <f t="shared" si="111"/>
        <v/>
      </c>
      <c r="U116" t="str">
        <f t="shared" si="111"/>
        <v/>
      </c>
      <c r="V116" t="str">
        <f t="shared" si="111"/>
        <v/>
      </c>
      <c r="W116" t="str">
        <f t="shared" si="111"/>
        <v/>
      </c>
      <c r="X116" t="str">
        <f t="shared" si="111"/>
        <v/>
      </c>
      <c r="Y116" t="str">
        <f t="shared" si="110"/>
        <v/>
      </c>
      <c r="Z116" t="str">
        <f t="shared" si="109"/>
        <v/>
      </c>
      <c r="AA116" t="str">
        <f t="shared" si="109"/>
        <v/>
      </c>
      <c r="AB116" t="str">
        <f t="shared" si="109"/>
        <v/>
      </c>
      <c r="AC116" t="str">
        <f t="shared" si="109"/>
        <v/>
      </c>
      <c r="AD116" t="str">
        <f t="shared" si="109"/>
        <v/>
      </c>
      <c r="AE116" t="str">
        <f t="shared" si="109"/>
        <v/>
      </c>
      <c r="AF116" t="str">
        <f t="shared" si="109"/>
        <v/>
      </c>
      <c r="AG116" t="str">
        <f t="shared" si="109"/>
        <v/>
      </c>
      <c r="AH116" t="str">
        <f t="shared" si="109"/>
        <v/>
      </c>
      <c r="AI116" t="str">
        <f t="shared" si="109"/>
        <v/>
      </c>
      <c r="AJ116" t="str">
        <f t="shared" si="109"/>
        <v/>
      </c>
      <c r="AK116" t="str">
        <f t="shared" si="109"/>
        <v/>
      </c>
      <c r="AL116" t="str">
        <f t="shared" si="109"/>
        <v/>
      </c>
      <c r="AM116" t="str">
        <f t="shared" si="109"/>
        <v/>
      </c>
      <c r="AN116" t="str">
        <f t="shared" si="109"/>
        <v/>
      </c>
      <c r="AO116" t="str">
        <f t="shared" si="107"/>
        <v/>
      </c>
      <c r="AP116" t="str">
        <f t="shared" si="100"/>
        <v/>
      </c>
      <c r="AQ116" t="str">
        <f t="shared" si="100"/>
        <v/>
      </c>
      <c r="AR116" t="str">
        <f t="shared" si="100"/>
        <v/>
      </c>
      <c r="AS116" t="str">
        <f t="shared" si="100"/>
        <v/>
      </c>
      <c r="AT116" t="str">
        <f t="shared" si="100"/>
        <v/>
      </c>
      <c r="AU116" t="str">
        <f t="shared" si="100"/>
        <v/>
      </c>
      <c r="AV116" t="str">
        <f t="shared" si="100"/>
        <v/>
      </c>
      <c r="AW116" t="str">
        <f t="shared" si="100"/>
        <v/>
      </c>
      <c r="AX116" t="str">
        <f t="shared" si="100"/>
        <v/>
      </c>
      <c r="AY116" t="str">
        <f t="shared" si="100"/>
        <v/>
      </c>
      <c r="AZ116" t="str">
        <f t="shared" si="100"/>
        <v/>
      </c>
      <c r="BA116" t="str">
        <f t="shared" si="100"/>
        <v/>
      </c>
      <c r="BB116" t="str">
        <f t="shared" si="100"/>
        <v/>
      </c>
      <c r="BC116" t="str">
        <f t="shared" si="100"/>
        <v/>
      </c>
      <c r="BD116" t="str">
        <f t="shared" si="100"/>
        <v/>
      </c>
      <c r="BE116" t="str">
        <f t="shared" si="99"/>
        <v/>
      </c>
      <c r="BF116" t="str">
        <f t="shared" si="99"/>
        <v/>
      </c>
      <c r="BG116" t="str">
        <f t="shared" si="99"/>
        <v/>
      </c>
      <c r="BH116" t="str">
        <f t="shared" si="99"/>
        <v/>
      </c>
      <c r="BI116" t="str">
        <f t="shared" si="99"/>
        <v/>
      </c>
      <c r="BJ116" t="str">
        <f t="shared" si="99"/>
        <v/>
      </c>
      <c r="BK116" t="str">
        <f t="shared" si="99"/>
        <v/>
      </c>
      <c r="BL116" t="str">
        <f t="shared" si="99"/>
        <v/>
      </c>
      <c r="BM116" t="str">
        <f t="shared" si="99"/>
        <v/>
      </c>
      <c r="BN116" t="str">
        <f t="shared" si="99"/>
        <v/>
      </c>
      <c r="BO116" t="str">
        <f t="shared" si="99"/>
        <v/>
      </c>
      <c r="BP116" t="str">
        <f t="shared" si="99"/>
        <v/>
      </c>
      <c r="BQ116" t="str">
        <f t="shared" si="99"/>
        <v/>
      </c>
      <c r="BR116" t="str">
        <f t="shared" si="99"/>
        <v/>
      </c>
      <c r="BS116" t="str">
        <f t="shared" si="99"/>
        <v/>
      </c>
      <c r="BT116" t="str">
        <f t="shared" si="99"/>
        <v/>
      </c>
      <c r="BU116" t="str">
        <f t="shared" si="104"/>
        <v/>
      </c>
      <c r="BV116" t="str">
        <f t="shared" si="102"/>
        <v/>
      </c>
      <c r="BW116" t="str">
        <f t="shared" si="102"/>
        <v/>
      </c>
      <c r="BX116" t="str">
        <f t="shared" si="102"/>
        <v/>
      </c>
      <c r="BY116" t="str">
        <f t="shared" si="102"/>
        <v/>
      </c>
      <c r="BZ116" t="str">
        <f t="shared" si="102"/>
        <v/>
      </c>
      <c r="CA116" t="str">
        <f t="shared" si="102"/>
        <v/>
      </c>
      <c r="CB116" t="str">
        <f t="shared" si="102"/>
        <v/>
      </c>
      <c r="CC116" t="str">
        <f t="shared" si="102"/>
        <v/>
      </c>
      <c r="CD116" t="str">
        <f t="shared" si="102"/>
        <v/>
      </c>
      <c r="CE116" t="str">
        <f t="shared" si="102"/>
        <v/>
      </c>
      <c r="CF116" t="str">
        <f t="shared" si="102"/>
        <v/>
      </c>
      <c r="CG116" t="str">
        <f t="shared" si="102"/>
        <v/>
      </c>
      <c r="CH116" t="str">
        <f t="shared" si="102"/>
        <v/>
      </c>
      <c r="CI116" t="str">
        <f t="shared" si="102"/>
        <v/>
      </c>
      <c r="CJ116" t="str">
        <f t="shared" si="102"/>
        <v/>
      </c>
      <c r="CK116" t="str">
        <f t="shared" si="102"/>
        <v/>
      </c>
      <c r="CL116" t="str">
        <f t="shared" si="106"/>
        <v/>
      </c>
      <c r="CM116" t="str">
        <f t="shared" si="106"/>
        <v/>
      </c>
      <c r="CN116" t="str">
        <f t="shared" si="106"/>
        <v/>
      </c>
      <c r="CO116" t="str">
        <f t="shared" si="106"/>
        <v/>
      </c>
      <c r="CP116" t="str">
        <f t="shared" si="106"/>
        <v/>
      </c>
      <c r="CQ116" t="str">
        <f t="shared" si="106"/>
        <v/>
      </c>
      <c r="CR116" t="str">
        <f t="shared" si="106"/>
        <v/>
      </c>
      <c r="CS116" t="str">
        <f t="shared" si="106"/>
        <v/>
      </c>
      <c r="CT116" t="str">
        <f t="shared" si="106"/>
        <v/>
      </c>
      <c r="CU116" t="str">
        <f t="shared" si="106"/>
        <v/>
      </c>
      <c r="CV116" t="str">
        <f t="shared" si="106"/>
        <v/>
      </c>
      <c r="CW116" t="str">
        <f t="shared" si="106"/>
        <v/>
      </c>
      <c r="CX116" t="str">
        <f t="shared" si="106"/>
        <v/>
      </c>
      <c r="CY116" t="str">
        <f t="shared" si="106"/>
        <v/>
      </c>
      <c r="CZ116" t="str">
        <f t="shared" si="106"/>
        <v/>
      </c>
      <c r="DA116" t="str">
        <f t="shared" si="106"/>
        <v/>
      </c>
      <c r="DB116" t="str">
        <f t="shared" si="105"/>
        <v/>
      </c>
      <c r="DC116" t="str">
        <f t="shared" si="105"/>
        <v/>
      </c>
      <c r="DD116" t="str">
        <f t="shared" si="105"/>
        <v/>
      </c>
      <c r="DE116" t="str">
        <f t="shared" si="105"/>
        <v/>
      </c>
      <c r="DF116" t="str">
        <f t="shared" si="105"/>
        <v/>
      </c>
      <c r="DG116" t="str">
        <f t="shared" si="105"/>
        <v/>
      </c>
      <c r="DH116" t="str">
        <f t="shared" si="105"/>
        <v/>
      </c>
      <c r="DI116" t="str">
        <f t="shared" si="105"/>
        <v/>
      </c>
      <c r="DJ116" t="str">
        <f t="shared" si="105"/>
        <v/>
      </c>
      <c r="DK116" t="str">
        <f t="shared" si="105"/>
        <v/>
      </c>
      <c r="DL116">
        <f t="shared" si="105"/>
        <v>0</v>
      </c>
      <c r="DM116">
        <f t="shared" si="105"/>
        <v>38</v>
      </c>
      <c r="DN116">
        <f t="shared" si="105"/>
        <v>134</v>
      </c>
      <c r="DO116">
        <f t="shared" si="105"/>
        <v>83</v>
      </c>
      <c r="DP116">
        <f t="shared" si="105"/>
        <v>83</v>
      </c>
      <c r="DQ116">
        <f t="shared" si="105"/>
        <v>76</v>
      </c>
      <c r="DR116">
        <f t="shared" si="112"/>
        <v>141</v>
      </c>
      <c r="DS116">
        <f t="shared" si="112"/>
        <v>6</v>
      </c>
      <c r="DT116">
        <f t="shared" si="112"/>
        <v>179</v>
      </c>
      <c r="DU116">
        <f t="shared" si="112"/>
        <v>151</v>
      </c>
      <c r="DV116">
        <f t="shared" si="112"/>
        <v>95</v>
      </c>
      <c r="DW116">
        <f t="shared" si="112"/>
        <v>0</v>
      </c>
      <c r="DX116">
        <f t="shared" si="112"/>
        <v>0</v>
      </c>
      <c r="DY116">
        <f t="shared" si="112"/>
        <v>0</v>
      </c>
      <c r="DZ116">
        <f t="shared" si="112"/>
        <v>0</v>
      </c>
      <c r="EA116">
        <f t="shared" si="112"/>
        <v>0</v>
      </c>
      <c r="EB116">
        <f t="shared" si="112"/>
        <v>0</v>
      </c>
      <c r="EC116">
        <f t="shared" si="112"/>
        <v>0</v>
      </c>
      <c r="ED116">
        <f t="shared" si="112"/>
        <v>0</v>
      </c>
      <c r="EE116">
        <f t="shared" si="112"/>
        <v>0</v>
      </c>
      <c r="EF116">
        <f t="shared" si="112"/>
        <v>0</v>
      </c>
      <c r="EG116">
        <f t="shared" si="108"/>
        <v>0</v>
      </c>
      <c r="EH116">
        <f t="shared" si="103"/>
        <v>0</v>
      </c>
      <c r="EI116">
        <f t="shared" si="103"/>
        <v>0</v>
      </c>
      <c r="EJ116">
        <f t="shared" si="103"/>
        <v>0</v>
      </c>
      <c r="EK116">
        <f t="shared" si="103"/>
        <v>0</v>
      </c>
      <c r="EL116">
        <f t="shared" si="103"/>
        <v>0</v>
      </c>
      <c r="EM116">
        <f t="shared" si="103"/>
        <v>0</v>
      </c>
      <c r="EN116">
        <f t="shared" si="103"/>
        <v>0</v>
      </c>
      <c r="EO116">
        <f t="shared" si="103"/>
        <v>0</v>
      </c>
      <c r="EP116">
        <f t="shared" si="103"/>
        <v>0</v>
      </c>
      <c r="EQ116">
        <f t="shared" si="103"/>
        <v>0</v>
      </c>
      <c r="ER116">
        <f t="shared" si="103"/>
        <v>0</v>
      </c>
      <c r="ES116">
        <f t="shared" si="103"/>
        <v>0</v>
      </c>
      <c r="ET116">
        <f t="shared" si="103"/>
        <v>0</v>
      </c>
      <c r="EU116">
        <f t="shared" si="103"/>
        <v>0</v>
      </c>
      <c r="EV116">
        <f t="shared" si="103"/>
        <v>0</v>
      </c>
      <c r="EW116">
        <f t="shared" si="101"/>
        <v>0</v>
      </c>
      <c r="EX116">
        <f t="shared" si="101"/>
        <v>0</v>
      </c>
      <c r="EY116">
        <f t="shared" si="101"/>
        <v>0</v>
      </c>
      <c r="EZ116">
        <f t="shared" si="101"/>
        <v>0</v>
      </c>
      <c r="FA116">
        <f t="shared" si="101"/>
        <v>0</v>
      </c>
      <c r="FB116">
        <f t="shared" si="101"/>
        <v>0</v>
      </c>
      <c r="FC116">
        <f t="shared" si="101"/>
        <v>0</v>
      </c>
      <c r="FD116">
        <f t="shared" si="101"/>
        <v>0</v>
      </c>
      <c r="FE116">
        <f t="shared" si="101"/>
        <v>0</v>
      </c>
      <c r="FG116" s="48" t="str">
        <f t="shared" si="80"/>
        <v/>
      </c>
      <c r="FI116" s="1" t="str">
        <f t="shared" si="77"/>
        <v/>
      </c>
      <c r="FJ116">
        <f t="shared" si="78"/>
        <v>108</v>
      </c>
      <c r="FK116">
        <f>FM8-FJ115+1</f>
        <v>-63</v>
      </c>
      <c r="FM116">
        <f>IF(FM115="","",IF($FI115="Y",0,INDEX(Capacity!$S$3:$T$258,MATCH(MOD(INDEX(Capacity!$V$3:$W$258,MATCH(INDEX($J115:$FE115,1,$FJ115),Capacity!$V$3:$V$258,0),2)+FM$9,255),Capacity!$S$3:$S$258,0),2)))</f>
        <v>90</v>
      </c>
      <c r="FN116">
        <f>IF(FN115="","",IF($FI115="Y",0,INDEX(Capacity!$S$3:$T$258,MATCH(MOD(INDEX(Capacity!$V$3:$W$258,MATCH(INDEX($J115:$FE115,1,$FJ115),Capacity!$V$3:$V$258,0),2)+FN$9,255),Capacity!$S$3:$S$258,0),2)))</f>
        <v>38</v>
      </c>
      <c r="FO116">
        <f>IF(FO115="","",IF($FI115="Y",0,INDEX(Capacity!$S$3:$T$258,MATCH(MOD(INDEX(Capacity!$V$3:$W$258,MATCH(INDEX($J115:$FE115,1,$FJ115),Capacity!$V$3:$V$258,0),2)+FO$9,255),Capacity!$S$3:$S$258,0),2)))</f>
        <v>177</v>
      </c>
      <c r="FP116">
        <f>IF(FP115="","",IF($FI115="Y",0,INDEX(Capacity!$S$3:$T$258,MATCH(MOD(INDEX(Capacity!$V$3:$W$258,MATCH(INDEX($J115:$FE115,1,$FJ115),Capacity!$V$3:$V$258,0),2)+FP$9,255),Capacity!$S$3:$S$258,0),2)))</f>
        <v>190</v>
      </c>
      <c r="FQ116">
        <f>IF(FQ115="","",IF($FI115="Y",0,INDEX(Capacity!$S$3:$T$258,MATCH(MOD(INDEX(Capacity!$V$3:$W$258,MATCH(INDEX($J115:$FE115,1,$FJ115),Capacity!$V$3:$V$258,0),2)+FQ$9,255),Capacity!$S$3:$S$258,0),2)))</f>
        <v>253</v>
      </c>
      <c r="FR116">
        <f>IF(FR115="","",IF($FI115="Y",0,INDEX(Capacity!$S$3:$T$258,MATCH(MOD(INDEX(Capacity!$V$3:$W$258,MATCH(INDEX($J115:$FE115,1,$FJ115),Capacity!$V$3:$V$258,0),2)+FR$9,255),Capacity!$S$3:$S$258,0),2)))</f>
        <v>158</v>
      </c>
      <c r="FS116">
        <f>IF(FS115="","",IF($FI115="Y",0,INDEX(Capacity!$S$3:$T$258,MATCH(MOD(INDEX(Capacity!$V$3:$W$258,MATCH(INDEX($J115:$FE115,1,$FJ115),Capacity!$V$3:$V$258,0),2)+FS$9,255),Capacity!$S$3:$S$258,0),2)))</f>
        <v>225</v>
      </c>
      <c r="FT116">
        <f>IF(FT115="","",IF($FI115="Y",0,INDEX(Capacity!$S$3:$T$258,MATCH(MOD(INDEX(Capacity!$V$3:$W$258,MATCH(INDEX($J115:$FE115,1,$FJ115),Capacity!$V$3:$V$258,0),2)+FT$9,255),Capacity!$S$3:$S$258,0),2)))</f>
        <v>187</v>
      </c>
      <c r="FU116">
        <f>IF(FU115="","",IF($FI115="Y",0,INDEX(Capacity!$S$3:$T$258,MATCH(MOD(INDEX(Capacity!$V$3:$W$258,MATCH(INDEX($J115:$FE115,1,$FJ115),Capacity!$V$3:$V$258,0),2)+FU$9,255),Capacity!$S$3:$S$258,0),2)))</f>
        <v>31</v>
      </c>
      <c r="FV116">
        <f>IF(FV115="","",IF($FI115="Y",0,INDEX(Capacity!$S$3:$T$258,MATCH(MOD(INDEX(Capacity!$V$3:$W$258,MATCH(INDEX($J115:$FE115,1,$FJ115),Capacity!$V$3:$V$258,0),2)+FV$9,255),Capacity!$S$3:$S$258,0),2)))</f>
        <v>10</v>
      </c>
      <c r="FW116">
        <f>IF(FW115="","",IF($FI115="Y",0,INDEX(Capacity!$S$3:$T$258,MATCH(MOD(INDEX(Capacity!$V$3:$W$258,MATCH(INDEX($J115:$FE115,1,$FJ115),Capacity!$V$3:$V$258,0),2)+FW$9,255),Capacity!$S$3:$S$258,0),2)))</f>
        <v>95</v>
      </c>
      <c r="FX116" t="str">
        <f>IF(FX115="","",IF($FI115="Y",0,INDEX(Capacity!$S$3:$T$258,MATCH(MOD(INDEX(Capacity!$V$3:$W$258,MATCH(INDEX($J115:$FE115,1,$FJ115),Capacity!$V$3:$V$258,0),2)+FX$9,255),Capacity!$S$3:$S$258,0),2)))</f>
        <v/>
      </c>
      <c r="FY116" t="str">
        <f>IF(FY115="","",IF($FI115="Y",0,INDEX(Capacity!$S$3:$T$258,MATCH(MOD(INDEX(Capacity!$V$3:$W$258,MATCH(INDEX($J115:$FE115,1,$FJ115),Capacity!$V$3:$V$258,0),2)+FY$9,255),Capacity!$S$3:$S$258,0),2)))</f>
        <v/>
      </c>
      <c r="FZ116" t="str">
        <f>IF(FZ115="","",IF($FI115="Y",0,INDEX(Capacity!$S$3:$T$258,MATCH(MOD(INDEX(Capacity!$V$3:$W$258,MATCH(INDEX($J115:$FE115,1,$FJ115),Capacity!$V$3:$V$258,0),2)+FZ$9,255),Capacity!$S$3:$S$258,0),2)))</f>
        <v/>
      </c>
      <c r="GA116" t="str">
        <f>IF(GA115="","",IF($FI115="Y",0,INDEX(Capacity!$S$3:$T$258,MATCH(MOD(INDEX(Capacity!$V$3:$W$258,MATCH(INDEX($J115:$FE115,1,$FJ115),Capacity!$V$3:$V$258,0),2)+GA$9,255),Capacity!$S$3:$S$258,0),2)))</f>
        <v/>
      </c>
      <c r="GB116" t="str">
        <f>IF(GB115="","",IF($FI115="Y",0,INDEX(Capacity!$S$3:$T$258,MATCH(MOD(INDEX(Capacity!$V$3:$W$258,MATCH(INDEX($J115:$FE115,1,$FJ115),Capacity!$V$3:$V$258,0),2)+GB$9,255),Capacity!$S$3:$S$258,0),2)))</f>
        <v/>
      </c>
      <c r="GC116" t="str">
        <f>IF(GC115="","",IF($FI115="Y",0,INDEX(Capacity!$S$3:$T$258,MATCH(MOD(INDEX(Capacity!$V$3:$W$258,MATCH(INDEX($J115:$FE115,1,$FJ115),Capacity!$V$3:$V$258,0),2)+GC$9,255),Capacity!$S$3:$S$258,0),2)))</f>
        <v/>
      </c>
      <c r="GD116" t="str">
        <f>IF(GD115="","",IF($FI115="Y",0,INDEX(Capacity!$S$3:$T$258,MATCH(MOD(INDEX(Capacity!$V$3:$W$258,MATCH(INDEX($J115:$FE115,1,$FJ115),Capacity!$V$3:$V$258,0),2)+GD$9,255),Capacity!$S$3:$S$258,0),2)))</f>
        <v/>
      </c>
      <c r="GE116" t="str">
        <f>IF(GE115="","",IF($FI115="Y",0,INDEX(Capacity!$S$3:$T$258,MATCH(MOD(INDEX(Capacity!$V$3:$W$258,MATCH(INDEX($J115:$FE115,1,$FJ115),Capacity!$V$3:$V$258,0),2)+GE$9,255),Capacity!$S$3:$S$258,0),2)))</f>
        <v/>
      </c>
      <c r="GF116" t="str">
        <f>IF(GF115="","",IF($FI115="Y",0,INDEX(Capacity!$S$3:$T$258,MATCH(MOD(INDEX(Capacity!$V$3:$W$258,MATCH(INDEX($J115:$FE115,1,$FJ115),Capacity!$V$3:$V$258,0),2)+GF$9,255),Capacity!$S$3:$S$258,0),2)))</f>
        <v/>
      </c>
      <c r="GG116" t="str">
        <f>IF(GG115="","",IF($FI115="Y",0,INDEX(Capacity!$S$3:$T$258,MATCH(MOD(INDEX(Capacity!$V$3:$W$258,MATCH(INDEX($J115:$FE115,1,$FJ115),Capacity!$V$3:$V$258,0),2)+GG$9,255),Capacity!$S$3:$S$258,0),2)))</f>
        <v/>
      </c>
      <c r="GH116" t="str">
        <f>IF(GH115="","",IF($FI115="Y",0,INDEX(Capacity!$S$3:$T$258,MATCH(MOD(INDEX(Capacity!$V$3:$W$258,MATCH(INDEX($J115:$FE115,1,$FJ115),Capacity!$V$3:$V$258,0),2)+GH$9,255),Capacity!$S$3:$S$258,0),2)))</f>
        <v/>
      </c>
      <c r="GI116" t="str">
        <f>IF(GI115="","",IF($FI115="Y",0,INDEX(Capacity!$S$3:$T$258,MATCH(MOD(INDEX(Capacity!$V$3:$W$258,MATCH(INDEX($J115:$FE115,1,$FJ115),Capacity!$V$3:$V$258,0),2)+GI$9,255),Capacity!$S$3:$S$258,0),2)))</f>
        <v/>
      </c>
      <c r="GJ116" t="str">
        <f>IF(GJ115="","",IF($FI115="Y",0,INDEX(Capacity!$S$3:$T$258,MATCH(MOD(INDEX(Capacity!$V$3:$W$258,MATCH(INDEX($J115:$FE115,1,$FJ115),Capacity!$V$3:$V$258,0),2)+GJ$9,255),Capacity!$S$3:$S$258,0),2)))</f>
        <v/>
      </c>
      <c r="GK116" t="str">
        <f>IF(GK115="","",IF($FI115="Y",0,INDEX(Capacity!$S$3:$T$258,MATCH(MOD(INDEX(Capacity!$V$3:$W$258,MATCH(INDEX($J115:$FE115,1,$FJ115),Capacity!$V$3:$V$258,0),2)+GK$9,255),Capacity!$S$3:$S$258,0),2)))</f>
        <v/>
      </c>
      <c r="GL116" t="str">
        <f>IF(GL115="","",IF($FI115="Y",0,INDEX(Capacity!$S$3:$T$258,MATCH(MOD(INDEX(Capacity!$V$3:$W$258,MATCH(INDEX($J115:$FE115,1,$FJ115),Capacity!$V$3:$V$258,0),2)+GL$9,255),Capacity!$S$3:$S$258,0),2)))</f>
        <v/>
      </c>
      <c r="GM116" t="str">
        <f>IF(GM115="","",IF($FI115="Y",0,INDEX(Capacity!$S$3:$T$258,MATCH(MOD(INDEX(Capacity!$V$3:$W$258,MATCH(INDEX($J115:$FE115,1,$FJ115),Capacity!$V$3:$V$258,0),2)+GM$9,255),Capacity!$S$3:$S$258,0),2)))</f>
        <v/>
      </c>
      <c r="GN116" t="str">
        <f>IF(GN115="","",IF($FI115="Y",0,INDEX(Capacity!$S$3:$T$258,MATCH(MOD(INDEX(Capacity!$V$3:$W$258,MATCH(INDEX($J115:$FE115,1,$FJ115),Capacity!$V$3:$V$258,0),2)+GN$9,255),Capacity!$S$3:$S$258,0),2)))</f>
        <v/>
      </c>
      <c r="GO116" t="str">
        <f>IF(GO115="","",IF($FI115="Y",0,INDEX(Capacity!$S$3:$T$258,MATCH(MOD(INDEX(Capacity!$V$3:$W$258,MATCH(INDEX($J115:$FE115,1,$FJ115),Capacity!$V$3:$V$258,0),2)+GO$9,255),Capacity!$S$3:$S$258,0),2)))</f>
        <v/>
      </c>
      <c r="GP116" t="str">
        <f>IF(GP115="","",IF($FI115="Y",0,INDEX(Capacity!$S$3:$T$258,MATCH(MOD(INDEX(Capacity!$V$3:$W$258,MATCH(INDEX($J115:$FE115,1,$FJ115),Capacity!$V$3:$V$258,0),2)+GP$9,255),Capacity!$S$3:$S$258,0),2)))</f>
        <v/>
      </c>
      <c r="GQ116" t="str">
        <f>IF(GQ115="","",IF($FI115="Y",0,INDEX(Capacity!$S$3:$T$258,MATCH(MOD(INDEX(Capacity!$V$3:$W$258,MATCH(INDEX($J115:$FE115,1,$FJ115),Capacity!$V$3:$V$258,0),2)+GQ$9,255),Capacity!$S$3:$S$258,0),2)))</f>
        <v/>
      </c>
      <c r="GR116" t="str">
        <f>IF(GR115="","",IF($FI115="Y",0,INDEX(Capacity!$S$3:$T$258,MATCH(MOD(INDEX(Capacity!$V$3:$W$258,MATCH(INDEX($J115:$FE115,1,$FJ115),Capacity!$V$3:$V$258,0),2)+GR$9,255),Capacity!$S$3:$S$258,0),2)))</f>
        <v/>
      </c>
      <c r="GS116" t="str">
        <f>IF(GS115="","",IF($FI115="Y",0,INDEX(Capacity!$S$3:$T$258,MATCH(MOD(INDEX(Capacity!$V$3:$W$258,MATCH(INDEX($J115:$FE115,1,$FJ115),Capacity!$V$3:$V$258,0),2)+GS$9,255),Capacity!$S$3:$S$258,0),2)))</f>
        <v/>
      </c>
      <c r="GT116" t="str">
        <f>IF(GT115="","",IF($FI115="Y",0,INDEX(Capacity!$S$3:$T$258,MATCH(MOD(INDEX(Capacity!$V$3:$W$258,MATCH(INDEX($J115:$FE115,1,$FJ115),Capacity!$V$3:$V$258,0),2)+GT$9,255),Capacity!$S$3:$S$258,0),2)))</f>
        <v/>
      </c>
      <c r="GU116" t="str">
        <f>IF(GU115="","",IF($FI115="Y",0,INDEX(Capacity!$S$3:$T$258,MATCH(MOD(INDEX(Capacity!$V$3:$W$258,MATCH(INDEX($J115:$FE115,1,$FJ115),Capacity!$V$3:$V$258,0),2)+GU$9,255),Capacity!$S$3:$S$258,0),2)))</f>
        <v/>
      </c>
      <c r="GV116" t="str">
        <f>IF(GV115="","",IF($FI115="Y",0,INDEX(Capacity!$S$3:$T$258,MATCH(MOD(INDEX(Capacity!$V$3:$W$258,MATCH(INDEX($J115:$FE115,1,$FJ115),Capacity!$V$3:$V$258,0),2)+GV$9,255),Capacity!$S$3:$S$258,0),2)))</f>
        <v/>
      </c>
      <c r="GW116" t="str">
        <f>IF(GW115="","",IF($FI115="Y",0,INDEX(Capacity!$S$3:$T$258,MATCH(MOD(INDEX(Capacity!$V$3:$W$258,MATCH(INDEX($J115:$FE115,1,$FJ115),Capacity!$V$3:$V$258,0),2)+GW$9,255),Capacity!$S$3:$S$258,0),2)))</f>
        <v/>
      </c>
      <c r="GX116" t="str">
        <f>IF(GX115="","",IF($FI115="Y",0,INDEX(Capacity!$S$3:$T$258,MATCH(MOD(INDEX(Capacity!$V$3:$W$258,MATCH(INDEX($J115:$FE115,1,$FJ115),Capacity!$V$3:$V$258,0),2)+GX$9,255),Capacity!$S$3:$S$258,0),2)))</f>
        <v/>
      </c>
      <c r="GY116" t="str">
        <f>IF(GY115="","",IF($FI115="Y",0,INDEX(Capacity!$S$3:$T$258,MATCH(MOD(INDEX(Capacity!$V$3:$W$258,MATCH(INDEX($J115:$FE115,1,$FJ115),Capacity!$V$3:$V$258,0),2)+GY$9,255),Capacity!$S$3:$S$258,0),2)))</f>
        <v/>
      </c>
      <c r="GZ116" t="str">
        <f>IF(GZ115="","",IF($FI115="Y",0,INDEX(Capacity!$S$3:$T$258,MATCH(MOD(INDEX(Capacity!$V$3:$W$258,MATCH(INDEX($J115:$FE115,1,$FJ115),Capacity!$V$3:$V$258,0),2)+GZ$9,255),Capacity!$S$3:$S$258,0),2)))</f>
        <v/>
      </c>
      <c r="HA116" t="str">
        <f>IF(HA115="","",IF($FI115="Y",0,INDEX(Capacity!$S$3:$T$258,MATCH(MOD(INDEX(Capacity!$V$3:$W$258,MATCH(INDEX($J115:$FE115,1,$FJ115),Capacity!$V$3:$V$258,0),2)+HA$9,255),Capacity!$S$3:$S$258,0),2)))</f>
        <v/>
      </c>
      <c r="HB116" t="str">
        <f>IF(HB115="","",IF($FI115="Y",0,INDEX(Capacity!$S$3:$T$258,MATCH(MOD(INDEX(Capacity!$V$3:$W$258,MATCH(INDEX($J115:$FE115,1,$FJ115),Capacity!$V$3:$V$258,0),2)+HB$9,255),Capacity!$S$3:$S$258,0),2)))</f>
        <v/>
      </c>
      <c r="HC116" t="str">
        <f>IF(HC115="","",IF($FI115="Y",0,INDEX(Capacity!$S$3:$T$258,MATCH(MOD(INDEX(Capacity!$V$3:$W$258,MATCH(INDEX($J115:$FE115,1,$FJ115),Capacity!$V$3:$V$258,0),2)+HC$9,255),Capacity!$S$3:$S$258,0),2)))</f>
        <v/>
      </c>
      <c r="HD116" t="str">
        <f>IF(HD115="","",IF($FI115="Y",0,INDEX(Capacity!$S$3:$T$258,MATCH(MOD(INDEX(Capacity!$V$3:$W$258,MATCH(INDEX($J115:$FE115,1,$FJ115),Capacity!$V$3:$V$258,0),2)+HD$9,255),Capacity!$S$3:$S$258,0),2)))</f>
        <v/>
      </c>
      <c r="HE116" t="str">
        <f>IF(HE115="","",IF($FI115="Y",0,INDEX(Capacity!$S$3:$T$258,MATCH(MOD(INDEX(Capacity!$V$3:$W$258,MATCH(INDEX($J115:$FE115,1,$FJ115),Capacity!$V$3:$V$258,0),2)+HE$9,255),Capacity!$S$3:$S$258,0),2)))</f>
        <v/>
      </c>
      <c r="HF116" t="str">
        <f>IF(HF115="","",IF($FI115="Y",0,INDEX(Capacity!$S$3:$T$258,MATCH(MOD(INDEX(Capacity!$V$3:$W$258,MATCH(INDEX($J115:$FE115,1,$FJ115),Capacity!$V$3:$V$258,0),2)+HF$9,255),Capacity!$S$3:$S$258,0),2)))</f>
        <v/>
      </c>
      <c r="HG116" t="str">
        <f>IF(HG115="","",IF($FI115="Y",0,INDEX(Capacity!$S$3:$T$258,MATCH(MOD(INDEX(Capacity!$V$3:$W$258,MATCH(INDEX($J115:$FE115,1,$FJ115),Capacity!$V$3:$V$258,0),2)+HG$9,255),Capacity!$S$3:$S$258,0),2)))</f>
        <v/>
      </c>
      <c r="HH116" t="str">
        <f>IF(HH115="","",IF($FI115="Y",0,INDEX(Capacity!$S$3:$T$258,MATCH(MOD(INDEX(Capacity!$V$3:$W$258,MATCH(INDEX($J115:$FE115,1,$FJ115),Capacity!$V$3:$V$258,0),2)+HH$9,255),Capacity!$S$3:$S$258,0),2)))</f>
        <v/>
      </c>
      <c r="HI116" t="str">
        <f>IF(HI115="","",IF($FI115="Y",0,INDEX(Capacity!$S$3:$T$258,MATCH(MOD(INDEX(Capacity!$V$3:$W$258,MATCH(INDEX($J115:$FE115,1,$FJ115),Capacity!$V$3:$V$258,0),2)+HI$9,255),Capacity!$S$3:$S$258,0),2)))</f>
        <v/>
      </c>
      <c r="HJ116" t="str">
        <f>IF(HJ115="","",IF($FI115="Y",0,INDEX(Capacity!$S$3:$T$258,MATCH(MOD(INDEX(Capacity!$V$3:$W$258,MATCH(INDEX($J115:$FE115,1,$FJ115),Capacity!$V$3:$V$258,0),2)+HJ$9,255),Capacity!$S$3:$S$258,0),2)))</f>
        <v/>
      </c>
      <c r="HK116" t="str">
        <f>IF(HK115="","",IF($FI115="Y",0,INDEX(Capacity!$S$3:$T$258,MATCH(MOD(INDEX(Capacity!$V$3:$W$258,MATCH(INDEX($J115:$FE115,1,$FJ115),Capacity!$V$3:$V$258,0),2)+HK$9,255),Capacity!$S$3:$S$258,0),2)))</f>
        <v/>
      </c>
      <c r="HL116" t="str">
        <f>IF(HL115="","",IF($FI115="Y",0,INDEX(Capacity!$S$3:$T$258,MATCH(MOD(INDEX(Capacity!$V$3:$W$258,MATCH(INDEX($J115:$FE115,1,$FJ115),Capacity!$V$3:$V$258,0),2)+HL$9,255),Capacity!$S$3:$S$258,0),2)))</f>
        <v/>
      </c>
      <c r="HM116" t="str">
        <f>IF(HM115="","",IF($FI115="Y",0,INDEX(Capacity!$S$3:$T$258,MATCH(MOD(INDEX(Capacity!$V$3:$W$258,MATCH(INDEX($J115:$FE115,1,$FJ115),Capacity!$V$3:$V$258,0),2)+HM$9,255),Capacity!$S$3:$S$258,0),2)))</f>
        <v/>
      </c>
      <c r="HN116" t="str">
        <f>IF(HN115="","",IF($FI115="Y",0,INDEX(Capacity!$S$3:$T$258,MATCH(MOD(INDEX(Capacity!$V$3:$W$258,MATCH(INDEX($J115:$FE115,1,$FJ115),Capacity!$V$3:$V$258,0),2)+HN$9,255),Capacity!$S$3:$S$258,0),2)))</f>
        <v/>
      </c>
      <c r="HO116" t="str">
        <f>IF(HO115="","",IF($FI115="Y",0,INDEX(Capacity!$S$3:$T$258,MATCH(MOD(INDEX(Capacity!$V$3:$W$258,MATCH(INDEX($J115:$FE115,1,$FJ115),Capacity!$V$3:$V$258,0),2)+HO$9,255),Capacity!$S$3:$S$258,0),2)))</f>
        <v/>
      </c>
      <c r="HP116" t="str">
        <f>IF(HP115="","",IF($FI115="Y",0,INDEX(Capacity!$S$3:$T$258,MATCH(MOD(INDEX(Capacity!$V$3:$W$258,MATCH(INDEX($J115:$FE115,1,$FJ115),Capacity!$V$3:$V$258,0),2)+HP$9,255),Capacity!$S$3:$S$258,0),2)))</f>
        <v/>
      </c>
      <c r="HQ116" t="str">
        <f>IF(HQ115="","",IF($FI115="Y",0,INDEX(Capacity!$S$3:$T$258,MATCH(MOD(INDEX(Capacity!$V$3:$W$258,MATCH(INDEX($J115:$FE115,1,$FJ115),Capacity!$V$3:$V$258,0),2)+HQ$9,255),Capacity!$S$3:$S$258,0),2)))</f>
        <v/>
      </c>
      <c r="HR116" t="str">
        <f>IF(HR115="","",IF($FI115="Y",0,INDEX(Capacity!$S$3:$T$258,MATCH(MOD(INDEX(Capacity!$V$3:$W$258,MATCH(INDEX($J115:$FE115,1,$FJ115),Capacity!$V$3:$V$258,0),2)+HR$9,255),Capacity!$S$3:$S$258,0),2)))</f>
        <v/>
      </c>
      <c r="HS116" t="str">
        <f>IF(HS115="","",IF($FI115="Y",0,INDEX(Capacity!$S$3:$T$258,MATCH(MOD(INDEX(Capacity!$V$3:$W$258,MATCH(INDEX($J115:$FE115,1,$FJ115),Capacity!$V$3:$V$258,0),2)+HS$9,255),Capacity!$S$3:$S$258,0),2)))</f>
        <v/>
      </c>
      <c r="HT116" t="str">
        <f>IF(HT115="","",IF($FI115="Y",0,INDEX(Capacity!$S$3:$T$258,MATCH(MOD(INDEX(Capacity!$V$3:$W$258,MATCH(INDEX($J115:$FE115,1,$FJ115),Capacity!$V$3:$V$258,0),2)+HT$9,255),Capacity!$S$3:$S$258,0),2)))</f>
        <v/>
      </c>
      <c r="HU116" t="str">
        <f>IF(HU115="","",IF($FI115="Y",0,INDEX(Capacity!$S$3:$T$258,MATCH(MOD(INDEX(Capacity!$V$3:$W$258,MATCH(INDEX($J115:$FE115,1,$FJ115),Capacity!$V$3:$V$258,0),2)+HU$9,255),Capacity!$S$3:$S$258,0),2)))</f>
        <v/>
      </c>
      <c r="HV116" t="str">
        <f>IF(HV115="","",IF($FI115="Y",0,INDEX(Capacity!$S$3:$T$258,MATCH(MOD(INDEX(Capacity!$V$3:$W$258,MATCH(INDEX($J115:$FE115,1,$FJ115),Capacity!$V$3:$V$258,0),2)+HV$9,255),Capacity!$S$3:$S$258,0),2)))</f>
        <v/>
      </c>
      <c r="HW116" t="str">
        <f>IF(HW115="","",IF($FI115="Y",0,INDEX(Capacity!$S$3:$T$258,MATCH(MOD(INDEX(Capacity!$V$3:$W$258,MATCH(INDEX($J115:$FE115,1,$FJ115),Capacity!$V$3:$V$258,0),2)+HW$9,255),Capacity!$S$3:$S$258,0),2)))</f>
        <v/>
      </c>
      <c r="HX116" t="str">
        <f>IF(HX115="","",IF($FI115="Y",0,INDEX(Capacity!$S$3:$T$258,MATCH(MOD(INDEX(Capacity!$V$3:$W$258,MATCH(INDEX($J115:$FE115,1,$FJ115),Capacity!$V$3:$V$258,0),2)+HX$9,255),Capacity!$S$3:$S$258,0),2)))</f>
        <v/>
      </c>
      <c r="HY116" t="str">
        <f>IF(HY115="","",IF($FI115="Y",0,INDEX(Capacity!$S$3:$T$258,MATCH(MOD(INDEX(Capacity!$V$3:$W$258,MATCH(INDEX($J115:$FE115,1,$FJ115),Capacity!$V$3:$V$258,0),2)+HY$9,255),Capacity!$S$3:$S$258,0),2)))</f>
        <v/>
      </c>
      <c r="HZ116" t="str">
        <f>IF(HZ115="","",IF($FI115="Y",0,INDEX(Capacity!$S$3:$T$258,MATCH(MOD(INDEX(Capacity!$V$3:$W$258,MATCH(INDEX($J115:$FE115,1,$FJ115),Capacity!$V$3:$V$258,0),2)+HZ$9,255),Capacity!$S$3:$S$258,0),2)))</f>
        <v/>
      </c>
      <c r="IA116" t="str">
        <f>IF(IA115="","",IF($FI115="Y",0,INDEX(Capacity!$S$3:$T$258,MATCH(MOD(INDEX(Capacity!$V$3:$W$258,MATCH(INDEX($J115:$FE115,1,$FJ115),Capacity!$V$3:$V$258,0),2)+IA$9,255),Capacity!$S$3:$S$258,0),2)))</f>
        <v/>
      </c>
      <c r="IB116" t="str">
        <f>IF(IB115="","",IF($FI115="Y",0,INDEX(Capacity!$S$3:$T$258,MATCH(MOD(INDEX(Capacity!$V$3:$W$258,MATCH(INDEX($J115:$FE115,1,$FJ115),Capacity!$V$3:$V$258,0),2)+IB$9,255),Capacity!$S$3:$S$258,0),2)))</f>
        <v/>
      </c>
      <c r="IC116" t="str">
        <f>IF(IC115="","",IF($FI115="Y",0,INDEX(Capacity!$S$3:$T$258,MATCH(MOD(INDEX(Capacity!$V$3:$W$258,MATCH(INDEX($J115:$FE115,1,$FJ115),Capacity!$V$3:$V$258,0),2)+IC$9,255),Capacity!$S$3:$S$258,0),2)))</f>
        <v/>
      </c>
      <c r="ID116" t="str">
        <f>IF(ID115="","",IF($FI115="Y",0,INDEX(Capacity!$S$3:$T$258,MATCH(MOD(INDEX(Capacity!$V$3:$W$258,MATCH(INDEX($J115:$FE115,1,$FJ115),Capacity!$V$3:$V$258,0),2)+ID$9,255),Capacity!$S$3:$S$258,0),2)))</f>
        <v/>
      </c>
      <c r="IE116" t="str">
        <f>IF(IE115="","",IF($FI115="Y",0,INDEX(Capacity!$S$3:$T$258,MATCH(MOD(INDEX(Capacity!$V$3:$W$258,MATCH(INDEX($J115:$FE115,1,$FJ115),Capacity!$V$3:$V$258,0),2)+IE$9,255),Capacity!$S$3:$S$258,0),2)))</f>
        <v/>
      </c>
      <c r="IF116" t="str">
        <f>IF(IF115="","",IF($FI115="Y",0,INDEX(Capacity!$S$3:$T$258,MATCH(MOD(INDEX(Capacity!$V$3:$W$258,MATCH(INDEX($J115:$FE115,1,$FJ115),Capacity!$V$3:$V$258,0),2)+IF$9,255),Capacity!$S$3:$S$258,0),2)))</f>
        <v/>
      </c>
      <c r="IG116" t="str">
        <f>IF(IG115="","",IF($FI115="Y",0,INDEX(Capacity!$S$3:$T$258,MATCH(MOD(INDEX(Capacity!$V$3:$W$258,MATCH(INDEX($J115:$FE115,1,$FJ115),Capacity!$V$3:$V$258,0),2)+IG$9,255),Capacity!$S$3:$S$258,0),2)))</f>
        <v/>
      </c>
      <c r="IH116" t="str">
        <f>IF(IH115="","",IF($FI115="Y",0,INDEX(Capacity!$S$3:$T$258,MATCH(MOD(INDEX(Capacity!$V$3:$W$258,MATCH(INDEX($J115:$FE115,1,$FJ115),Capacity!$V$3:$V$258,0),2)+IH$9,255),Capacity!$S$3:$S$258,0),2)))</f>
        <v/>
      </c>
      <c r="II116" t="str">
        <f>IF(II115="","",IF($FI115="Y",0,INDEX(Capacity!$S$3:$T$258,MATCH(MOD(INDEX(Capacity!$V$3:$W$258,MATCH(INDEX($J115:$FE115,1,$FJ115),Capacity!$V$3:$V$258,0),2)+II$9,255),Capacity!$S$3:$S$258,0),2)))</f>
        <v/>
      </c>
      <c r="IJ116" t="str">
        <f>IF(IJ115="","",IF($FI115="Y",0,INDEX(Capacity!$S$3:$T$258,MATCH(MOD(INDEX(Capacity!$V$3:$W$258,MATCH(INDEX($J115:$FE115,1,$FJ115),Capacity!$V$3:$V$258,0),2)+IJ$9,255),Capacity!$S$3:$S$258,0),2)))</f>
        <v/>
      </c>
      <c r="IK116" t="str">
        <f>IF(IK115="","",IF($FI115="Y",0,INDEX(Capacity!$S$3:$T$258,MATCH(MOD(INDEX(Capacity!$V$3:$W$258,MATCH(INDEX($J115:$FE115,1,$FJ115),Capacity!$V$3:$V$258,0),2)+IK$9,255),Capacity!$S$3:$S$258,0),2)))</f>
        <v/>
      </c>
      <c r="IL116" t="str">
        <f>IF(IL115="","",IF($FI115="Y",0,INDEX(Capacity!$S$3:$T$258,MATCH(MOD(INDEX(Capacity!$V$3:$W$258,MATCH(INDEX($J115:$FE115,1,$FJ115),Capacity!$V$3:$V$258,0),2)+IL$9,255),Capacity!$S$3:$S$258,0),2)))</f>
        <v/>
      </c>
      <c r="IM116" t="str">
        <f>IF(IM115="","",IF($FI115="Y",0,INDEX(Capacity!$S$3:$T$258,MATCH(MOD(INDEX(Capacity!$V$3:$W$258,MATCH(INDEX($J115:$FE115,1,$FJ115),Capacity!$V$3:$V$258,0),2)+IM$9,255),Capacity!$S$3:$S$258,0),2)))</f>
        <v/>
      </c>
      <c r="IN116" t="str">
        <f>IF(IN115="","",IF($FI115="Y",0,INDEX(Capacity!$S$3:$T$258,MATCH(MOD(INDEX(Capacity!$V$3:$W$258,MATCH(INDEX($J115:$FE115,1,$FJ115),Capacity!$V$3:$V$258,0),2)+IN$9,255),Capacity!$S$3:$S$258,0),2)))</f>
        <v/>
      </c>
      <c r="IO116" t="str">
        <f>IF(IO115="","",IF($FI115="Y",0,INDEX(Capacity!$S$3:$T$258,MATCH(MOD(INDEX(Capacity!$V$3:$W$258,MATCH(INDEX($J115:$FE115,1,$FJ115),Capacity!$V$3:$V$258,0),2)+IO$9,255),Capacity!$S$3:$S$258,0),2)))</f>
        <v/>
      </c>
      <c r="IP116" t="str">
        <f>IF(IP115="","",IF($FI115="Y",0,INDEX(Capacity!$S$3:$T$258,MATCH(MOD(INDEX(Capacity!$V$3:$W$258,MATCH(INDEX($J115:$FE115,1,$FJ115),Capacity!$V$3:$V$258,0),2)+IP$9,255),Capacity!$S$3:$S$258,0),2)))</f>
        <v/>
      </c>
      <c r="IQ116" t="str">
        <f>IF(IQ115="","",IF($FI115="Y",0,INDEX(Capacity!$S$3:$T$258,MATCH(MOD(INDEX(Capacity!$V$3:$W$258,MATCH(INDEX($J115:$FE115,1,$FJ115),Capacity!$V$3:$V$258,0),2)+IQ$9,255),Capacity!$S$3:$S$258,0),2)))</f>
        <v/>
      </c>
      <c r="IR116" t="str">
        <f>IF(IR115="","",IF($FI115="Y",0,INDEX(Capacity!$S$3:$T$258,MATCH(MOD(INDEX(Capacity!$V$3:$W$258,MATCH(INDEX($J115:$FE115,1,$FJ115),Capacity!$V$3:$V$258,0),2)+IR$9,255),Capacity!$S$3:$S$258,0),2)))</f>
        <v/>
      </c>
      <c r="IS116" t="str">
        <f>IF(IS115="","",IF($FI115="Y",0,INDEX(Capacity!$S$3:$T$258,MATCH(MOD(INDEX(Capacity!$V$3:$W$258,MATCH(INDEX($J115:$FE115,1,$FJ115),Capacity!$V$3:$V$258,0),2)+IS$9,255),Capacity!$S$3:$S$258,0),2)))</f>
        <v/>
      </c>
      <c r="IT116" t="str">
        <f>IF(IT115="","",IF($FI115="Y",0,INDEX(Capacity!$S$3:$T$258,MATCH(MOD(INDEX(Capacity!$V$3:$W$258,MATCH(INDEX($J115:$FE115,1,$FJ115),Capacity!$V$3:$V$258,0),2)+IT$9,255),Capacity!$S$3:$S$258,0),2)))</f>
        <v/>
      </c>
      <c r="IU116" t="str">
        <f>IF(IU115="","",IF($FI115="Y",0,INDEX(Capacity!$S$3:$T$258,MATCH(MOD(INDEX(Capacity!$V$3:$W$258,MATCH(INDEX($J115:$FE115,1,$FJ115),Capacity!$V$3:$V$258,0),2)+IU$9,255),Capacity!$S$3:$S$258,0),2)))</f>
        <v/>
      </c>
      <c r="IV116" t="str">
        <f>IF(IV115="","",IF($FI115="Y",0,INDEX(Capacity!$S$3:$T$258,MATCH(MOD(INDEX(Capacity!$V$3:$W$258,MATCH(INDEX($J115:$FE115,1,$FJ115),Capacity!$V$3:$V$258,0),2)+IV$9,255),Capacity!$S$3:$S$258,0),2)))</f>
        <v/>
      </c>
      <c r="IW116" t="str">
        <f>IF(IW115="","",IF($FI115="Y",0,INDEX(Capacity!$S$3:$T$258,MATCH(MOD(INDEX(Capacity!$V$3:$W$258,MATCH(INDEX($J115:$FE115,1,$FJ115),Capacity!$V$3:$V$258,0),2)+IW$9,255),Capacity!$S$3:$S$258,0),2)))</f>
        <v/>
      </c>
      <c r="IX116" t="str">
        <f>IF(IX115="","",IF($FI115="Y",0,INDEX(Capacity!$S$3:$T$258,MATCH(MOD(INDEX(Capacity!$V$3:$W$258,MATCH(INDEX($J115:$FE115,1,$FJ115),Capacity!$V$3:$V$258,0),2)+IX$9,255),Capacity!$S$3:$S$258,0),2)))</f>
        <v/>
      </c>
      <c r="IY116" t="str">
        <f>IF(IY115="","",IF($FI115="Y",0,INDEX(Capacity!$S$3:$T$258,MATCH(MOD(INDEX(Capacity!$V$3:$W$258,MATCH(INDEX($J115:$FE115,1,$FJ115),Capacity!$V$3:$V$258,0),2)+IY$9,255),Capacity!$S$3:$S$258,0),2)))</f>
        <v/>
      </c>
      <c r="IZ116" t="str">
        <f>IF(IZ115="","",IF($FI115="Y",0,INDEX(Capacity!$S$3:$T$258,MATCH(MOD(INDEX(Capacity!$V$3:$W$258,MATCH(INDEX($J115:$FE115,1,$FJ115),Capacity!$V$3:$V$258,0),2)+IZ$9,255),Capacity!$S$3:$S$258,0),2)))</f>
        <v/>
      </c>
      <c r="JA116" t="str">
        <f>IF(JA115="","",IF($FI115="Y",0,INDEX(Capacity!$S$3:$T$258,MATCH(MOD(INDEX(Capacity!$V$3:$W$258,MATCH(INDEX($J115:$FE115,1,$FJ115),Capacity!$V$3:$V$258,0),2)+JA$9,255),Capacity!$S$3:$S$258,0),2)))</f>
        <v/>
      </c>
      <c r="JB116" t="str">
        <f>IF(JB115="","",IF($FI115="Y",0,INDEX(Capacity!$S$3:$T$258,MATCH(MOD(INDEX(Capacity!$V$3:$W$258,MATCH(INDEX($J115:$FE115,1,$FJ115),Capacity!$V$3:$V$258,0),2)+JB$9,255),Capacity!$S$3:$S$258,0),2)))</f>
        <v/>
      </c>
      <c r="JC116" t="str">
        <f>IF(JC115="","",IF($FI115="Y",0,INDEX(Capacity!$S$3:$T$258,MATCH(MOD(INDEX(Capacity!$V$3:$W$258,MATCH(INDEX($J115:$FE115,1,$FJ115),Capacity!$V$3:$V$258,0),2)+JC$9,255),Capacity!$S$3:$S$258,0),2)))</f>
        <v/>
      </c>
      <c r="JD116" t="str">
        <f>IF(JD115="","",IF($FI115="Y",0,INDEX(Capacity!$S$3:$T$258,MATCH(MOD(INDEX(Capacity!$V$3:$W$258,MATCH(INDEX($J115:$FE115,1,$FJ115),Capacity!$V$3:$V$258,0),2)+JD$9,255),Capacity!$S$3:$S$258,0),2)))</f>
        <v/>
      </c>
      <c r="JE116" t="str">
        <f>IF(JE115="","",IF($FI115="Y",0,INDEX(Capacity!$S$3:$T$258,MATCH(MOD(INDEX(Capacity!$V$3:$W$258,MATCH(INDEX($J115:$FE115,1,$FJ115),Capacity!$V$3:$V$258,0),2)+JE$9,255),Capacity!$S$3:$S$258,0),2)))</f>
        <v/>
      </c>
      <c r="JF116" t="str">
        <f>IF(JF115="","",IF($FI115="Y",0,INDEX(Capacity!$S$3:$T$258,MATCH(MOD(INDEX(Capacity!$V$3:$W$258,MATCH(INDEX($J115:$FE115,1,$FJ115),Capacity!$V$3:$V$258,0),2)+JF$9,255),Capacity!$S$3:$S$258,0),2)))</f>
        <v/>
      </c>
      <c r="JG116" t="str">
        <f>IF(JG115="","",IF($FI115="Y",0,INDEX(Capacity!$S$3:$T$258,MATCH(MOD(INDEX(Capacity!$V$3:$W$258,MATCH(INDEX($J115:$FE115,1,$FJ115),Capacity!$V$3:$V$258,0),2)+JG$9,255),Capacity!$S$3:$S$258,0),2)))</f>
        <v/>
      </c>
      <c r="JH116" t="str">
        <f>IF(JH115="","",IF($FI115="Y",0,INDEX(Capacity!$S$3:$T$258,MATCH(MOD(INDEX(Capacity!$V$3:$W$258,MATCH(INDEX($J115:$FE115,1,$FJ115),Capacity!$V$3:$V$258,0),2)+JH$9,255),Capacity!$S$3:$S$258,0),2)))</f>
        <v/>
      </c>
      <c r="JI116" t="str">
        <f>IF(JI115="","",IF($FI115="Y",0,INDEX(Capacity!$S$3:$T$258,MATCH(MOD(INDEX(Capacity!$V$3:$W$258,MATCH(INDEX($J115:$FE115,1,$FJ115),Capacity!$V$3:$V$258,0),2)+JI$9,255),Capacity!$S$3:$S$258,0),2)))</f>
        <v/>
      </c>
      <c r="JJ116" t="str">
        <f>IF(JJ115="","",IF($FI115="Y",0,INDEX(Capacity!$S$3:$T$258,MATCH(MOD(INDEX(Capacity!$V$3:$W$258,MATCH(INDEX($J115:$FE115,1,$FJ115),Capacity!$V$3:$V$258,0),2)+JJ$9,255),Capacity!$S$3:$S$258,0),2)))</f>
        <v/>
      </c>
      <c r="JK116" t="str">
        <f>IF(JK115="","",IF($FI115="Y",0,INDEX(Capacity!$S$3:$T$258,MATCH(MOD(INDEX(Capacity!$V$3:$W$258,MATCH(INDEX($J115:$FE115,1,$FJ115),Capacity!$V$3:$V$258,0),2)+JK$9,255),Capacity!$S$3:$S$258,0),2)))</f>
        <v/>
      </c>
      <c r="JL116" t="str">
        <f>IF(JL115="","",IF($FI115="Y",0,INDEX(Capacity!$S$3:$T$258,MATCH(MOD(INDEX(Capacity!$V$3:$W$258,MATCH(INDEX($J115:$FE115,1,$FJ115),Capacity!$V$3:$V$258,0),2)+JL$9,255),Capacity!$S$3:$S$258,0),2)))</f>
        <v/>
      </c>
      <c r="JM116" t="str">
        <f>IF(JM115="","",IF($FI115="Y",0,INDEX(Capacity!$S$3:$T$258,MATCH(MOD(INDEX(Capacity!$V$3:$W$258,MATCH(INDEX($J115:$FE115,1,$FJ115),Capacity!$V$3:$V$258,0),2)+JM$9,255),Capacity!$S$3:$S$258,0),2)))</f>
        <v/>
      </c>
      <c r="JN116" t="str">
        <f>IF(JN115="","",IF($FI115="Y",0,INDEX(Capacity!$S$3:$T$258,MATCH(MOD(INDEX(Capacity!$V$3:$W$258,MATCH(INDEX($J115:$FE115,1,$FJ115),Capacity!$V$3:$V$258,0),2)+JN$9,255),Capacity!$S$3:$S$258,0),2)))</f>
        <v/>
      </c>
      <c r="JO116" t="str">
        <f>IF(JO115="","",IF($FI115="Y",0,INDEX(Capacity!$S$3:$T$258,MATCH(MOD(INDEX(Capacity!$V$3:$W$258,MATCH(INDEX($J115:$FE115,1,$FJ115),Capacity!$V$3:$V$258,0),2)+JO$9,255),Capacity!$S$3:$S$258,0),2)))</f>
        <v/>
      </c>
      <c r="JP116" t="str">
        <f>IF(JP115="","",IF($FI115="Y",0,INDEX(Capacity!$S$3:$T$258,MATCH(MOD(INDEX(Capacity!$V$3:$W$258,MATCH(INDEX($J115:$FE115,1,$FJ115),Capacity!$V$3:$V$258,0),2)+JP$9,255),Capacity!$S$3:$S$258,0),2)))</f>
        <v/>
      </c>
      <c r="JQ116" t="str">
        <f>IF(JQ115="","",IF($FI115="Y",0,INDEX(Capacity!$S$3:$T$258,MATCH(MOD(INDEX(Capacity!$V$3:$W$258,MATCH(INDEX($J115:$FE115,1,$FJ115),Capacity!$V$3:$V$258,0),2)+JQ$9,255),Capacity!$S$3:$S$258,0),2)))</f>
        <v/>
      </c>
      <c r="JR116" t="str">
        <f>IF(JR115="","",IF($FI115="Y",0,INDEX(Capacity!$S$3:$T$258,MATCH(MOD(INDEX(Capacity!$V$3:$W$258,MATCH(INDEX($J115:$FE115,1,$FJ115),Capacity!$V$3:$V$258,0),2)+JR$9,255),Capacity!$S$3:$S$258,0),2)))</f>
        <v/>
      </c>
      <c r="JS116" t="str">
        <f>IF(JS115="","",IF($FI115="Y",0,INDEX(Capacity!$S$3:$T$258,MATCH(MOD(INDEX(Capacity!$V$3:$W$258,MATCH(INDEX($J115:$FE115,1,$FJ115),Capacity!$V$3:$V$258,0),2)+JS$9,255),Capacity!$S$3:$S$258,0),2)))</f>
        <v/>
      </c>
      <c r="JT116" t="str">
        <f>IF(JT115="","",IF($FI115="Y",0,INDEX(Capacity!$S$3:$T$258,MATCH(MOD(INDEX(Capacity!$V$3:$W$258,MATCH(INDEX($J115:$FE115,1,$FJ115),Capacity!$V$3:$V$258,0),2)+JT$9,255),Capacity!$S$3:$S$258,0),2)))</f>
        <v/>
      </c>
      <c r="JU116" t="str">
        <f>IF(JU115="","",IF($FI115="Y",0,INDEX(Capacity!$S$3:$T$258,MATCH(MOD(INDEX(Capacity!$V$3:$W$258,MATCH(INDEX($J115:$FE115,1,$FJ115),Capacity!$V$3:$V$258,0),2)+JU$9,255),Capacity!$S$3:$S$258,0),2)))</f>
        <v/>
      </c>
      <c r="JV116" t="str">
        <f>IF(JV115="","",IF($FI115="Y",0,INDEX(Capacity!$S$3:$T$258,MATCH(MOD(INDEX(Capacity!$V$3:$W$258,MATCH(INDEX($J115:$FE115,1,$FJ115),Capacity!$V$3:$V$258,0),2)+JV$9,255),Capacity!$S$3:$S$258,0),2)))</f>
        <v/>
      </c>
      <c r="JW116" t="str">
        <f>IF(JW115="","",IF($FI115="Y",0,INDEX(Capacity!$S$3:$T$258,MATCH(MOD(INDEX(Capacity!$V$3:$W$258,MATCH(INDEX($J115:$FE115,1,$FJ115),Capacity!$V$3:$V$258,0),2)+JW$9,255),Capacity!$S$3:$S$258,0),2)))</f>
        <v/>
      </c>
      <c r="JX116" t="str">
        <f>IF(JX115="","",IF($FI115="Y",0,INDEX(Capacity!$S$3:$T$258,MATCH(MOD(INDEX(Capacity!$V$3:$W$258,MATCH(INDEX($J115:$FE115,1,$FJ115),Capacity!$V$3:$V$258,0),2)+JX$9,255),Capacity!$S$3:$S$258,0),2)))</f>
        <v/>
      </c>
      <c r="JY116" t="str">
        <f>IF(JY115="","",IF($FI115="Y",0,INDEX(Capacity!$S$3:$T$258,MATCH(MOD(INDEX(Capacity!$V$3:$W$258,MATCH(INDEX($J115:$FE115,1,$FJ115),Capacity!$V$3:$V$258,0),2)+JY$9,255),Capacity!$S$3:$S$258,0),2)))</f>
        <v/>
      </c>
      <c r="JZ116" t="str">
        <f>IF(JZ115="","",IF($FI115="Y",0,INDEX(Capacity!$S$3:$T$258,MATCH(MOD(INDEX(Capacity!$V$3:$W$258,MATCH(INDEX($J115:$FE115,1,$FJ115),Capacity!$V$3:$V$258,0),2)+JZ$9,255),Capacity!$S$3:$S$258,0),2)))</f>
        <v/>
      </c>
      <c r="KA116" t="str">
        <f>IF(KA115="","",IF($FI115="Y",0,INDEX(Capacity!$S$3:$T$258,MATCH(MOD(INDEX(Capacity!$V$3:$W$258,MATCH(INDEX($J115:$FE115,1,$FJ115),Capacity!$V$3:$V$258,0),2)+KA$9,255),Capacity!$S$3:$S$258,0),2)))</f>
        <v/>
      </c>
      <c r="KB116" t="str">
        <f>IF(KB115="","",IF($FI115="Y",0,INDEX(Capacity!$S$3:$T$258,MATCH(MOD(INDEX(Capacity!$V$3:$W$258,MATCH(INDEX($J115:$FE115,1,$FJ115),Capacity!$V$3:$V$258,0),2)+KB$9,255),Capacity!$S$3:$S$258,0),2)))</f>
        <v/>
      </c>
      <c r="KC116" t="str">
        <f>IF(KC115="","",IF($FI115="Y",0,INDEX(Capacity!$S$3:$T$258,MATCH(MOD(INDEX(Capacity!$V$3:$W$258,MATCH(INDEX($J115:$FE115,1,$FJ115),Capacity!$V$3:$V$258,0),2)+KC$9,255),Capacity!$S$3:$S$258,0),2)))</f>
        <v/>
      </c>
      <c r="KD116" t="str">
        <f>IF(KD115="","",IF($FI115="Y",0,INDEX(Capacity!$S$3:$T$258,MATCH(MOD(INDEX(Capacity!$V$3:$W$258,MATCH(INDEX($J115:$FE115,1,$FJ115),Capacity!$V$3:$V$258,0),2)+KD$9,255),Capacity!$S$3:$S$258,0),2)))</f>
        <v/>
      </c>
      <c r="KE116" t="str">
        <f>IF(KE115="","",IF($FI115="Y",0,INDEX(Capacity!$S$3:$T$258,MATCH(MOD(INDEX(Capacity!$V$3:$W$258,MATCH(INDEX($J115:$FE115,1,$FJ115),Capacity!$V$3:$V$258,0),2)+KE$9,255),Capacity!$S$3:$S$258,0),2)))</f>
        <v/>
      </c>
      <c r="KF116" t="str">
        <f>IF(KF115="","",IF($FI115="Y",0,INDEX(Capacity!$S$3:$T$258,MATCH(MOD(INDEX(Capacity!$V$3:$W$258,MATCH(INDEX($J115:$FE115,1,$FJ115),Capacity!$V$3:$V$258,0),2)+KF$9,255),Capacity!$S$3:$S$258,0),2)))</f>
        <v/>
      </c>
      <c r="KG116" t="str">
        <f>IF(KG115="","",IF($FI115="Y",0,INDEX(Capacity!$S$3:$T$258,MATCH(MOD(INDEX(Capacity!$V$3:$W$258,MATCH(INDEX($J115:$FE115,1,$FJ115),Capacity!$V$3:$V$258,0),2)+KG$9,255),Capacity!$S$3:$S$258,0),2)))</f>
        <v/>
      </c>
      <c r="KH116" t="str">
        <f>IF(KH115="","",IF($FI115="Y",0,INDEX(Capacity!$S$3:$T$258,MATCH(MOD(INDEX(Capacity!$V$3:$W$258,MATCH(INDEX($J115:$FE115,1,$FJ115),Capacity!$V$3:$V$258,0),2)+KH$9,255),Capacity!$S$3:$S$258,0),2)))</f>
        <v/>
      </c>
      <c r="KI116" t="str">
        <f>IF(KI115="","",IF($FI115="Y",0,INDEX(Capacity!$S$3:$T$258,MATCH(MOD(INDEX(Capacity!$V$3:$W$258,MATCH(INDEX($J115:$FE115,1,$FJ115),Capacity!$V$3:$V$258,0),2)+KI$9,255),Capacity!$S$3:$S$258,0),2)))</f>
        <v/>
      </c>
      <c r="KJ116" t="str">
        <f>IF(KJ115="","",IF($FI115="Y",0,INDEX(Capacity!$S$3:$T$258,MATCH(MOD(INDEX(Capacity!$V$3:$W$258,MATCH(INDEX($J115:$FE115,1,$FJ115),Capacity!$V$3:$V$258,0),2)+KJ$9,255),Capacity!$S$3:$S$258,0),2)))</f>
        <v/>
      </c>
      <c r="KK116" t="str">
        <f>IF(KK115="","",IF($FI115="Y",0,INDEX(Capacity!$S$3:$T$258,MATCH(MOD(INDEX(Capacity!$V$3:$W$258,MATCH(INDEX($J115:$FE115,1,$FJ115),Capacity!$V$3:$V$258,0),2)+KK$9,255),Capacity!$S$3:$S$258,0),2)))</f>
        <v/>
      </c>
      <c r="KL116" t="str">
        <f>IF(KL115="","",IF($FI115="Y",0,INDEX(Capacity!$S$3:$T$258,MATCH(MOD(INDEX(Capacity!$V$3:$W$258,MATCH(INDEX($J115:$FE115,1,$FJ115),Capacity!$V$3:$V$258,0),2)+KL$9,255),Capacity!$S$3:$S$258,0),2)))</f>
        <v/>
      </c>
      <c r="KM116" t="str">
        <f>IF(KM115="","",IF($FI115="Y",0,INDEX(Capacity!$S$3:$T$258,MATCH(MOD(INDEX(Capacity!$V$3:$W$258,MATCH(INDEX($J115:$FE115,1,$FJ115),Capacity!$V$3:$V$258,0),2)+KM$9,255),Capacity!$S$3:$S$258,0),2)))</f>
        <v/>
      </c>
      <c r="KN116" t="str">
        <f>IF(KN115="","",IF($FI115="Y",0,INDEX(Capacity!$S$3:$T$258,MATCH(MOD(INDEX(Capacity!$V$3:$W$258,MATCH(INDEX($J115:$FE115,1,$FJ115),Capacity!$V$3:$V$258,0),2)+KN$9,255),Capacity!$S$3:$S$258,0),2)))</f>
        <v/>
      </c>
      <c r="KO116" t="str">
        <f>IF(KO115="","",IF($FI115="Y",0,INDEX(Capacity!$S$3:$T$258,MATCH(MOD(INDEX(Capacity!$V$3:$W$258,MATCH(INDEX($J115:$FE115,1,$FJ115),Capacity!$V$3:$V$258,0),2)+KO$9,255),Capacity!$S$3:$S$258,0),2)))</f>
        <v/>
      </c>
      <c r="KP116" t="str">
        <f>IF(KP115="","",IF($FI115="Y",0,INDEX(Capacity!$S$3:$T$258,MATCH(MOD(INDEX(Capacity!$V$3:$W$258,MATCH(INDEX($J115:$FE115,1,$FJ115),Capacity!$V$3:$V$258,0),2)+KP$9,255),Capacity!$S$3:$S$258,0),2)))</f>
        <v/>
      </c>
      <c r="KQ116" t="str">
        <f>IF(KQ115="","",IF($FI115="Y",0,INDEX(Capacity!$S$3:$T$258,MATCH(MOD(INDEX(Capacity!$V$3:$W$258,MATCH(INDEX($J115:$FE115,1,$FJ115),Capacity!$V$3:$V$258,0),2)+KQ$9,255),Capacity!$S$3:$S$258,0),2)))</f>
        <v/>
      </c>
      <c r="KR116" t="str">
        <f>IF(KR115="","",IF($FI115="Y",0,INDEX(Capacity!$S$3:$T$258,MATCH(MOD(INDEX(Capacity!$V$3:$W$258,MATCH(INDEX($J115:$FE115,1,$FJ115),Capacity!$V$3:$V$258,0),2)+KR$9,255),Capacity!$S$3:$S$258,0),2)))</f>
        <v/>
      </c>
      <c r="KS116" t="str">
        <f>IF(KS115="","",IF($FI115="Y",0,INDEX(Capacity!$S$3:$T$258,MATCH(MOD(INDEX(Capacity!$V$3:$W$258,MATCH(INDEX($J115:$FE115,1,$FJ115),Capacity!$V$3:$V$258,0),2)+KS$9,255),Capacity!$S$3:$S$258,0),2)))</f>
        <v/>
      </c>
      <c r="KT116" t="str">
        <f>IF(KT115="","",IF($FI115="Y",0,INDEX(Capacity!$S$3:$T$258,MATCH(MOD(INDEX(Capacity!$V$3:$W$258,MATCH(INDEX($J115:$FE115,1,$FJ115),Capacity!$V$3:$V$258,0),2)+KT$9,255),Capacity!$S$3:$S$258,0),2)))</f>
        <v/>
      </c>
      <c r="KU116" t="str">
        <f>IF(KU115="","",IF($FI115="Y",0,INDEX(Capacity!$S$3:$T$258,MATCH(MOD(INDEX(Capacity!$V$3:$W$258,MATCH(INDEX($J115:$FE115,1,$FJ115),Capacity!$V$3:$V$258,0),2)+KU$9,255),Capacity!$S$3:$S$258,0),2)))</f>
        <v/>
      </c>
      <c r="KV116" t="str">
        <f>IF(KV115="","",IF($FI115="Y",0,INDEX(Capacity!$S$3:$T$258,MATCH(MOD(INDEX(Capacity!$V$3:$W$258,MATCH(INDEX($J115:$FE115,1,$FJ115),Capacity!$V$3:$V$258,0),2)+KV$9,255),Capacity!$S$3:$S$258,0),2)))</f>
        <v/>
      </c>
      <c r="KW116" t="str">
        <f>IF(KW115="","",IF($FI115="Y",0,INDEX(Capacity!$S$3:$T$258,MATCH(MOD(INDEX(Capacity!$V$3:$W$258,MATCH(INDEX($J115:$FE115,1,$FJ115),Capacity!$V$3:$V$258,0),2)+KW$9,255),Capacity!$S$3:$S$258,0),2)))</f>
        <v/>
      </c>
      <c r="KX116" t="str">
        <f>IF(KX115="","",IF($FI115="Y",0,INDEX(Capacity!$S$3:$T$258,MATCH(MOD(INDEX(Capacity!$V$3:$W$258,MATCH(INDEX($J115:$FE115,1,$FJ115),Capacity!$V$3:$V$258,0),2)+KX$9,255),Capacity!$S$3:$S$258,0),2)))</f>
        <v/>
      </c>
      <c r="KY116" t="str">
        <f>IF(KY115="","",IF($FI115="Y",0,INDEX(Capacity!$S$3:$T$258,MATCH(MOD(INDEX(Capacity!$V$3:$W$258,MATCH(INDEX($J115:$FE115,1,$FJ115),Capacity!$V$3:$V$258,0),2)+KY$9,255),Capacity!$S$3:$S$258,0),2)))</f>
        <v/>
      </c>
      <c r="KZ116" t="str">
        <f>IF(KZ115="","",IF($FI115="Y",0,INDEX(Capacity!$S$3:$T$258,MATCH(MOD(INDEX(Capacity!$V$3:$W$258,MATCH(INDEX($J115:$FE115,1,$FJ115),Capacity!$V$3:$V$258,0),2)+KZ$9,255),Capacity!$S$3:$S$258,0),2)))</f>
        <v/>
      </c>
      <c r="LA116" t="str">
        <f>IF(LA115="","",IF($FI115="Y",0,INDEX(Capacity!$S$3:$T$258,MATCH(MOD(INDEX(Capacity!$V$3:$W$258,MATCH(INDEX($J115:$FE115,1,$FJ115),Capacity!$V$3:$V$258,0),2)+LA$9,255),Capacity!$S$3:$S$258,0),2)))</f>
        <v/>
      </c>
      <c r="LB116" t="str">
        <f>IF(LB115="","",IF($FI115="Y",0,INDEX(Capacity!$S$3:$T$258,MATCH(MOD(INDEX(Capacity!$V$3:$W$258,MATCH(INDEX($J115:$FE115,1,$FJ115),Capacity!$V$3:$V$258,0),2)+LB$9,255),Capacity!$S$3:$S$258,0),2)))</f>
        <v/>
      </c>
      <c r="LC116" t="str">
        <f>IF(LC115="","",IF($FI115="Y",0,INDEX(Capacity!$S$3:$T$258,MATCH(MOD(INDEX(Capacity!$V$3:$W$258,MATCH(INDEX($J115:$FE115,1,$FJ115),Capacity!$V$3:$V$258,0),2)+LC$9,255),Capacity!$S$3:$S$258,0),2)))</f>
        <v/>
      </c>
      <c r="LD116" t="str">
        <f>IF(LD115="","",IF($FI115="Y",0,INDEX(Capacity!$S$3:$T$258,MATCH(MOD(INDEX(Capacity!$V$3:$W$258,MATCH(INDEX($J115:$FE115,1,$FJ115),Capacity!$V$3:$V$258,0),2)+LD$9,255),Capacity!$S$3:$S$258,0),2)))</f>
        <v/>
      </c>
      <c r="LE116" t="str">
        <f>IF(LE115="","",IF($FI115="Y",0,INDEX(Capacity!$S$3:$T$258,MATCH(MOD(INDEX(Capacity!$V$3:$W$258,MATCH(INDEX($J115:$FE115,1,$FJ115),Capacity!$V$3:$V$258,0),2)+LE$9,255),Capacity!$S$3:$S$258,0),2)))</f>
        <v/>
      </c>
      <c r="LF116" t="str">
        <f>IF(LF115="","",IF($FI115="Y",0,INDEX(Capacity!$S$3:$T$258,MATCH(MOD(INDEX(Capacity!$V$3:$W$258,MATCH(INDEX($J115:$FE115,1,$FJ115),Capacity!$V$3:$V$258,0),2)+LF$9,255),Capacity!$S$3:$S$258,0),2)))</f>
        <v/>
      </c>
      <c r="LG116" t="str">
        <f>IF(LG115="","",IF($FI115="Y",0,INDEX(Capacity!$S$3:$T$258,MATCH(MOD(INDEX(Capacity!$V$3:$W$258,MATCH(INDEX($J115:$FE115,1,$FJ115),Capacity!$V$3:$V$258,0),2)+LG$9,255),Capacity!$S$3:$S$258,0),2)))</f>
        <v/>
      </c>
      <c r="LH116" t="str">
        <f>IF(LH115="","",IF($FI115="Y",0,INDEX(Capacity!$S$3:$T$258,MATCH(MOD(INDEX(Capacity!$V$3:$W$258,MATCH(INDEX($J115:$FE115,1,$FJ115),Capacity!$V$3:$V$258,0),2)+LH$9,255),Capacity!$S$3:$S$258,0),2)))</f>
        <v/>
      </c>
    </row>
    <row r="117" spans="9:320" x14ac:dyDescent="0.25">
      <c r="I117" s="7">
        <f t="shared" si="79"/>
        <v>108</v>
      </c>
      <c r="J117" t="str">
        <f t="shared" si="111"/>
        <v/>
      </c>
      <c r="K117" t="str">
        <f t="shared" si="111"/>
        <v/>
      </c>
      <c r="L117" t="str">
        <f t="shared" si="111"/>
        <v/>
      </c>
      <c r="M117" t="str">
        <f t="shared" si="111"/>
        <v/>
      </c>
      <c r="N117" t="str">
        <f t="shared" si="111"/>
        <v/>
      </c>
      <c r="O117" t="str">
        <f t="shared" si="111"/>
        <v/>
      </c>
      <c r="P117" t="str">
        <f t="shared" si="111"/>
        <v/>
      </c>
      <c r="Q117" t="str">
        <f t="shared" si="111"/>
        <v/>
      </c>
      <c r="R117" t="str">
        <f t="shared" si="111"/>
        <v/>
      </c>
      <c r="S117" t="str">
        <f t="shared" si="111"/>
        <v/>
      </c>
      <c r="T117" t="str">
        <f t="shared" si="111"/>
        <v/>
      </c>
      <c r="U117" t="str">
        <f t="shared" si="111"/>
        <v/>
      </c>
      <c r="V117" t="str">
        <f t="shared" si="111"/>
        <v/>
      </c>
      <c r="W117" t="str">
        <f t="shared" si="111"/>
        <v/>
      </c>
      <c r="X117" t="str">
        <f t="shared" si="111"/>
        <v/>
      </c>
      <c r="Y117" t="str">
        <f t="shared" si="110"/>
        <v/>
      </c>
      <c r="Z117" t="str">
        <f t="shared" si="109"/>
        <v/>
      </c>
      <c r="AA117" t="str">
        <f t="shared" si="109"/>
        <v/>
      </c>
      <c r="AB117" t="str">
        <f t="shared" si="109"/>
        <v/>
      </c>
      <c r="AC117" t="str">
        <f t="shared" si="109"/>
        <v/>
      </c>
      <c r="AD117" t="str">
        <f t="shared" si="109"/>
        <v/>
      </c>
      <c r="AE117" t="str">
        <f t="shared" si="109"/>
        <v/>
      </c>
      <c r="AF117" t="str">
        <f t="shared" si="109"/>
        <v/>
      </c>
      <c r="AG117" t="str">
        <f t="shared" si="109"/>
        <v/>
      </c>
      <c r="AH117" t="str">
        <f t="shared" si="109"/>
        <v/>
      </c>
      <c r="AI117" t="str">
        <f t="shared" si="109"/>
        <v/>
      </c>
      <c r="AJ117" t="str">
        <f t="shared" si="109"/>
        <v/>
      </c>
      <c r="AK117" t="str">
        <f t="shared" si="109"/>
        <v/>
      </c>
      <c r="AL117" t="str">
        <f t="shared" si="109"/>
        <v/>
      </c>
      <c r="AM117" t="str">
        <f t="shared" si="109"/>
        <v/>
      </c>
      <c r="AN117" t="str">
        <f t="shared" si="109"/>
        <v/>
      </c>
      <c r="AO117" t="str">
        <f t="shared" si="107"/>
        <v/>
      </c>
      <c r="AP117" t="str">
        <f t="shared" si="100"/>
        <v/>
      </c>
      <c r="AQ117" t="str">
        <f t="shared" si="100"/>
        <v/>
      </c>
      <c r="AR117" t="str">
        <f t="shared" si="100"/>
        <v/>
      </c>
      <c r="AS117" t="str">
        <f t="shared" si="100"/>
        <v/>
      </c>
      <c r="AT117" t="str">
        <f t="shared" si="100"/>
        <v/>
      </c>
      <c r="AU117" t="str">
        <f t="shared" si="100"/>
        <v/>
      </c>
      <c r="AV117" t="str">
        <f t="shared" si="100"/>
        <v/>
      </c>
      <c r="AW117" t="str">
        <f t="shared" si="100"/>
        <v/>
      </c>
      <c r="AX117" t="str">
        <f t="shared" si="100"/>
        <v/>
      </c>
      <c r="AY117" t="str">
        <f t="shared" si="100"/>
        <v/>
      </c>
      <c r="AZ117" t="str">
        <f t="shared" si="100"/>
        <v/>
      </c>
      <c r="BA117" t="str">
        <f t="shared" si="100"/>
        <v/>
      </c>
      <c r="BB117" t="str">
        <f t="shared" si="100"/>
        <v/>
      </c>
      <c r="BC117" t="str">
        <f t="shared" si="100"/>
        <v/>
      </c>
      <c r="BD117" t="str">
        <f t="shared" si="100"/>
        <v/>
      </c>
      <c r="BE117" t="str">
        <f t="shared" si="100"/>
        <v/>
      </c>
      <c r="BF117" t="str">
        <f t="shared" ref="BF117:BT118" si="113">IFERROR(IF(INDEX($FM$10:$LH$118,$I117,$FK117-BF$8+1)="",_xlfn.BITXOR(BF116,0),_xlfn.BITXOR(BF116,INDEX($FM$10:$LH$118,$I117,$FK117-BF$8+1))),"")</f>
        <v/>
      </c>
      <c r="BG117" t="str">
        <f t="shared" si="113"/>
        <v/>
      </c>
      <c r="BH117" t="str">
        <f t="shared" si="113"/>
        <v/>
      </c>
      <c r="BI117" t="str">
        <f t="shared" si="113"/>
        <v/>
      </c>
      <c r="BJ117" t="str">
        <f t="shared" si="113"/>
        <v/>
      </c>
      <c r="BK117" t="str">
        <f t="shared" si="113"/>
        <v/>
      </c>
      <c r="BL117" t="str">
        <f t="shared" si="113"/>
        <v/>
      </c>
      <c r="BM117" t="str">
        <f t="shared" si="113"/>
        <v/>
      </c>
      <c r="BN117" t="str">
        <f t="shared" si="113"/>
        <v/>
      </c>
      <c r="BO117" t="str">
        <f t="shared" si="113"/>
        <v/>
      </c>
      <c r="BP117" t="str">
        <f t="shared" si="113"/>
        <v/>
      </c>
      <c r="BQ117" t="str">
        <f t="shared" si="113"/>
        <v/>
      </c>
      <c r="BR117" t="str">
        <f t="shared" si="113"/>
        <v/>
      </c>
      <c r="BS117" t="str">
        <f t="shared" si="113"/>
        <v/>
      </c>
      <c r="BT117" t="str">
        <f t="shared" si="113"/>
        <v/>
      </c>
      <c r="BU117" t="str">
        <f t="shared" si="104"/>
        <v/>
      </c>
      <c r="BV117" t="str">
        <f t="shared" si="102"/>
        <v/>
      </c>
      <c r="BW117" t="str">
        <f t="shared" si="102"/>
        <v/>
      </c>
      <c r="BX117" t="str">
        <f t="shared" si="102"/>
        <v/>
      </c>
      <c r="BY117" t="str">
        <f t="shared" si="102"/>
        <v/>
      </c>
      <c r="BZ117" t="str">
        <f t="shared" si="102"/>
        <v/>
      </c>
      <c r="CA117" t="str">
        <f t="shared" si="102"/>
        <v/>
      </c>
      <c r="CB117" t="str">
        <f t="shared" si="102"/>
        <v/>
      </c>
      <c r="CC117" t="str">
        <f t="shared" si="102"/>
        <v/>
      </c>
      <c r="CD117" t="str">
        <f t="shared" si="102"/>
        <v/>
      </c>
      <c r="CE117" t="str">
        <f t="shared" si="102"/>
        <v/>
      </c>
      <c r="CF117" t="str">
        <f t="shared" si="102"/>
        <v/>
      </c>
      <c r="CG117" t="str">
        <f t="shared" si="102"/>
        <v/>
      </c>
      <c r="CH117" t="str">
        <f t="shared" si="102"/>
        <v/>
      </c>
      <c r="CI117" t="str">
        <f t="shared" si="102"/>
        <v/>
      </c>
      <c r="CJ117" t="str">
        <f t="shared" si="102"/>
        <v/>
      </c>
      <c r="CK117" t="str">
        <f t="shared" si="102"/>
        <v/>
      </c>
      <c r="CL117" t="str">
        <f t="shared" si="106"/>
        <v/>
      </c>
      <c r="CM117" t="str">
        <f t="shared" si="106"/>
        <v/>
      </c>
      <c r="CN117" t="str">
        <f t="shared" si="106"/>
        <v/>
      </c>
      <c r="CO117" t="str">
        <f t="shared" si="106"/>
        <v/>
      </c>
      <c r="CP117" t="str">
        <f t="shared" si="106"/>
        <v/>
      </c>
      <c r="CQ117" t="str">
        <f t="shared" si="106"/>
        <v/>
      </c>
      <c r="CR117" t="str">
        <f t="shared" si="106"/>
        <v/>
      </c>
      <c r="CS117" t="str">
        <f t="shared" si="106"/>
        <v/>
      </c>
      <c r="CT117" t="str">
        <f t="shared" si="106"/>
        <v/>
      </c>
      <c r="CU117" t="str">
        <f t="shared" si="106"/>
        <v/>
      </c>
      <c r="CV117" t="str">
        <f t="shared" si="106"/>
        <v/>
      </c>
      <c r="CW117" t="str">
        <f t="shared" si="106"/>
        <v/>
      </c>
      <c r="CX117" t="str">
        <f t="shared" si="106"/>
        <v/>
      </c>
      <c r="CY117" t="str">
        <f t="shared" si="106"/>
        <v/>
      </c>
      <c r="CZ117" t="str">
        <f t="shared" si="106"/>
        <v/>
      </c>
      <c r="DA117" t="str">
        <f t="shared" si="106"/>
        <v/>
      </c>
      <c r="DB117" t="str">
        <f t="shared" si="105"/>
        <v/>
      </c>
      <c r="DC117" t="str">
        <f t="shared" si="105"/>
        <v/>
      </c>
      <c r="DD117" t="str">
        <f t="shared" si="105"/>
        <v/>
      </c>
      <c r="DE117" t="str">
        <f t="shared" si="105"/>
        <v/>
      </c>
      <c r="DF117" t="str">
        <f t="shared" si="105"/>
        <v/>
      </c>
      <c r="DG117" t="str">
        <f t="shared" si="105"/>
        <v/>
      </c>
      <c r="DH117" t="str">
        <f t="shared" si="105"/>
        <v/>
      </c>
      <c r="DI117" t="str">
        <f t="shared" si="105"/>
        <v/>
      </c>
      <c r="DJ117" t="str">
        <f t="shared" si="105"/>
        <v/>
      </c>
      <c r="DK117" t="str">
        <f t="shared" si="105"/>
        <v/>
      </c>
      <c r="DL117" t="str">
        <f t="shared" si="105"/>
        <v/>
      </c>
      <c r="DM117">
        <f t="shared" si="105"/>
        <v>0</v>
      </c>
      <c r="DN117">
        <f t="shared" si="105"/>
        <v>110</v>
      </c>
      <c r="DO117">
        <f t="shared" si="105"/>
        <v>128</v>
      </c>
      <c r="DP117">
        <f t="shared" si="105"/>
        <v>60</v>
      </c>
      <c r="DQ117">
        <f t="shared" si="105"/>
        <v>82</v>
      </c>
      <c r="DR117">
        <f t="shared" si="112"/>
        <v>224</v>
      </c>
      <c r="DS117">
        <f t="shared" si="112"/>
        <v>208</v>
      </c>
      <c r="DT117">
        <f t="shared" si="112"/>
        <v>67</v>
      </c>
      <c r="DU117">
        <f t="shared" si="112"/>
        <v>42</v>
      </c>
      <c r="DV117">
        <f t="shared" si="112"/>
        <v>124</v>
      </c>
      <c r="DW117">
        <f t="shared" si="112"/>
        <v>185</v>
      </c>
      <c r="DX117">
        <f t="shared" si="112"/>
        <v>0</v>
      </c>
      <c r="DY117">
        <f t="shared" si="112"/>
        <v>0</v>
      </c>
      <c r="DZ117">
        <f t="shared" si="112"/>
        <v>0</v>
      </c>
      <c r="EA117">
        <f t="shared" si="112"/>
        <v>0</v>
      </c>
      <c r="EB117">
        <f t="shared" si="112"/>
        <v>0</v>
      </c>
      <c r="EC117">
        <f t="shared" si="112"/>
        <v>0</v>
      </c>
      <c r="ED117">
        <f t="shared" si="112"/>
        <v>0</v>
      </c>
      <c r="EE117">
        <f t="shared" si="112"/>
        <v>0</v>
      </c>
      <c r="EF117">
        <f t="shared" si="112"/>
        <v>0</v>
      </c>
      <c r="EG117">
        <f t="shared" si="108"/>
        <v>0</v>
      </c>
      <c r="EH117">
        <f t="shared" si="103"/>
        <v>0</v>
      </c>
      <c r="EI117">
        <f t="shared" si="103"/>
        <v>0</v>
      </c>
      <c r="EJ117">
        <f t="shared" si="103"/>
        <v>0</v>
      </c>
      <c r="EK117">
        <f t="shared" si="103"/>
        <v>0</v>
      </c>
      <c r="EL117">
        <f t="shared" si="103"/>
        <v>0</v>
      </c>
      <c r="EM117">
        <f t="shared" si="103"/>
        <v>0</v>
      </c>
      <c r="EN117">
        <f t="shared" si="103"/>
        <v>0</v>
      </c>
      <c r="EO117">
        <f t="shared" si="103"/>
        <v>0</v>
      </c>
      <c r="EP117">
        <f t="shared" si="103"/>
        <v>0</v>
      </c>
      <c r="EQ117">
        <f t="shared" si="103"/>
        <v>0</v>
      </c>
      <c r="ER117">
        <f t="shared" si="103"/>
        <v>0</v>
      </c>
      <c r="ES117">
        <f t="shared" si="103"/>
        <v>0</v>
      </c>
      <c r="ET117">
        <f t="shared" si="103"/>
        <v>0</v>
      </c>
      <c r="EU117">
        <f t="shared" si="103"/>
        <v>0</v>
      </c>
      <c r="EV117">
        <f t="shared" si="103"/>
        <v>0</v>
      </c>
      <c r="EW117">
        <f t="shared" si="101"/>
        <v>0</v>
      </c>
      <c r="EX117">
        <f t="shared" si="101"/>
        <v>0</v>
      </c>
      <c r="EY117">
        <f t="shared" si="101"/>
        <v>0</v>
      </c>
      <c r="EZ117">
        <f t="shared" si="101"/>
        <v>0</v>
      </c>
      <c r="FA117">
        <f t="shared" si="101"/>
        <v>0</v>
      </c>
      <c r="FB117">
        <f t="shared" si="101"/>
        <v>0</v>
      </c>
      <c r="FC117">
        <f t="shared" si="101"/>
        <v>0</v>
      </c>
      <c r="FD117">
        <f t="shared" si="101"/>
        <v>0</v>
      </c>
      <c r="FE117">
        <f t="shared" si="101"/>
        <v>0</v>
      </c>
      <c r="FG117" s="48" t="str">
        <f t="shared" si="80"/>
        <v/>
      </c>
      <c r="FI117" s="1" t="str">
        <f t="shared" si="77"/>
        <v/>
      </c>
      <c r="FJ117">
        <f t="shared" si="78"/>
        <v>109</v>
      </c>
      <c r="FK117">
        <f>FM8-FJ116+1</f>
        <v>-64</v>
      </c>
      <c r="FM117">
        <f>IF(FM116="","",IF($FI116="Y",0,INDEX(Capacity!$S$3:$T$258,MATCH(MOD(INDEX(Capacity!$V$3:$W$258,MATCH(INDEX($J116:$FE116,1,$FJ116),Capacity!$V$3:$V$258,0),2)+FM$9,255),Capacity!$S$3:$S$258,0),2)))</f>
        <v>38</v>
      </c>
      <c r="FN117">
        <f>IF(FN116="","",IF($FI116="Y",0,INDEX(Capacity!$S$3:$T$258,MATCH(MOD(INDEX(Capacity!$V$3:$W$258,MATCH(INDEX($J116:$FE116,1,$FJ116),Capacity!$V$3:$V$258,0),2)+FN$9,255),Capacity!$S$3:$S$258,0),2)))</f>
        <v>232</v>
      </c>
      <c r="FO117">
        <f>IF(FO116="","",IF($FI116="Y",0,INDEX(Capacity!$S$3:$T$258,MATCH(MOD(INDEX(Capacity!$V$3:$W$258,MATCH(INDEX($J116:$FE116,1,$FJ116),Capacity!$V$3:$V$258,0),2)+FO$9,255),Capacity!$S$3:$S$258,0),2)))</f>
        <v>211</v>
      </c>
      <c r="FP117">
        <f>IF(FP116="","",IF($FI116="Y",0,INDEX(Capacity!$S$3:$T$258,MATCH(MOD(INDEX(Capacity!$V$3:$W$258,MATCH(INDEX($J116:$FE116,1,$FJ116),Capacity!$V$3:$V$258,0),2)+FP$9,255),Capacity!$S$3:$S$258,0),2)))</f>
        <v>111</v>
      </c>
      <c r="FQ117">
        <f>IF(FQ116="","",IF($FI116="Y",0,INDEX(Capacity!$S$3:$T$258,MATCH(MOD(INDEX(Capacity!$V$3:$W$258,MATCH(INDEX($J116:$FE116,1,$FJ116),Capacity!$V$3:$V$258,0),2)+FQ$9,255),Capacity!$S$3:$S$258,0),2)))</f>
        <v>30</v>
      </c>
      <c r="FR117">
        <f>IF(FR116="","",IF($FI116="Y",0,INDEX(Capacity!$S$3:$T$258,MATCH(MOD(INDEX(Capacity!$V$3:$W$258,MATCH(INDEX($J116:$FE116,1,$FJ116),Capacity!$V$3:$V$258,0),2)+FR$9,255),Capacity!$S$3:$S$258,0),2)))</f>
        <v>109</v>
      </c>
      <c r="FS117">
        <f>IF(FS116="","",IF($FI116="Y",0,INDEX(Capacity!$S$3:$T$258,MATCH(MOD(INDEX(Capacity!$V$3:$W$258,MATCH(INDEX($J116:$FE116,1,$FJ116),Capacity!$V$3:$V$258,0),2)+FS$9,255),Capacity!$S$3:$S$258,0),2)))</f>
        <v>214</v>
      </c>
      <c r="FT117">
        <f>IF(FT116="","",IF($FI116="Y",0,INDEX(Capacity!$S$3:$T$258,MATCH(MOD(INDEX(Capacity!$V$3:$W$258,MATCH(INDEX($J116:$FE116,1,$FJ116),Capacity!$V$3:$V$258,0),2)+FT$9,255),Capacity!$S$3:$S$258,0),2)))</f>
        <v>240</v>
      </c>
      <c r="FU117">
        <f>IF(FU116="","",IF($FI116="Y",0,INDEX(Capacity!$S$3:$T$258,MATCH(MOD(INDEX(Capacity!$V$3:$W$258,MATCH(INDEX($J116:$FE116,1,$FJ116),Capacity!$V$3:$V$258,0),2)+FU$9,255),Capacity!$S$3:$S$258,0),2)))</f>
        <v>189</v>
      </c>
      <c r="FV117">
        <f>IF(FV116="","",IF($FI116="Y",0,INDEX(Capacity!$S$3:$T$258,MATCH(MOD(INDEX(Capacity!$V$3:$W$258,MATCH(INDEX($J116:$FE116,1,$FJ116),Capacity!$V$3:$V$258,0),2)+FV$9,255),Capacity!$S$3:$S$258,0),2)))</f>
        <v>35</v>
      </c>
      <c r="FW117">
        <f>IF(FW116="","",IF($FI116="Y",0,INDEX(Capacity!$S$3:$T$258,MATCH(MOD(INDEX(Capacity!$V$3:$W$258,MATCH(INDEX($J116:$FE116,1,$FJ116),Capacity!$V$3:$V$258,0),2)+FW$9,255),Capacity!$S$3:$S$258,0),2)))</f>
        <v>185</v>
      </c>
      <c r="FX117" t="str">
        <f>IF(FX116="","",IF($FI116="Y",0,INDEX(Capacity!$S$3:$T$258,MATCH(MOD(INDEX(Capacity!$V$3:$W$258,MATCH(INDEX($J116:$FE116,1,$FJ116),Capacity!$V$3:$V$258,0),2)+FX$9,255),Capacity!$S$3:$S$258,0),2)))</f>
        <v/>
      </c>
      <c r="FY117" t="str">
        <f>IF(FY116="","",IF($FI116="Y",0,INDEX(Capacity!$S$3:$T$258,MATCH(MOD(INDEX(Capacity!$V$3:$W$258,MATCH(INDEX($J116:$FE116,1,$FJ116),Capacity!$V$3:$V$258,0),2)+FY$9,255),Capacity!$S$3:$S$258,0),2)))</f>
        <v/>
      </c>
      <c r="FZ117" t="str">
        <f>IF(FZ116="","",IF($FI116="Y",0,INDEX(Capacity!$S$3:$T$258,MATCH(MOD(INDEX(Capacity!$V$3:$W$258,MATCH(INDEX($J116:$FE116,1,$FJ116),Capacity!$V$3:$V$258,0),2)+FZ$9,255),Capacity!$S$3:$S$258,0),2)))</f>
        <v/>
      </c>
      <c r="GA117" t="str">
        <f>IF(GA116="","",IF($FI116="Y",0,INDEX(Capacity!$S$3:$T$258,MATCH(MOD(INDEX(Capacity!$V$3:$W$258,MATCH(INDEX($J116:$FE116,1,$FJ116),Capacity!$V$3:$V$258,0),2)+GA$9,255),Capacity!$S$3:$S$258,0),2)))</f>
        <v/>
      </c>
      <c r="GB117" t="str">
        <f>IF(GB116="","",IF($FI116="Y",0,INDEX(Capacity!$S$3:$T$258,MATCH(MOD(INDEX(Capacity!$V$3:$W$258,MATCH(INDEX($J116:$FE116,1,$FJ116),Capacity!$V$3:$V$258,0),2)+GB$9,255),Capacity!$S$3:$S$258,0),2)))</f>
        <v/>
      </c>
      <c r="GC117" t="str">
        <f>IF(GC116="","",IF($FI116="Y",0,INDEX(Capacity!$S$3:$T$258,MATCH(MOD(INDEX(Capacity!$V$3:$W$258,MATCH(INDEX($J116:$FE116,1,$FJ116),Capacity!$V$3:$V$258,0),2)+GC$9,255),Capacity!$S$3:$S$258,0),2)))</f>
        <v/>
      </c>
      <c r="GD117" t="str">
        <f>IF(GD116="","",IF($FI116="Y",0,INDEX(Capacity!$S$3:$T$258,MATCH(MOD(INDEX(Capacity!$V$3:$W$258,MATCH(INDEX($J116:$FE116,1,$FJ116),Capacity!$V$3:$V$258,0),2)+GD$9,255),Capacity!$S$3:$S$258,0),2)))</f>
        <v/>
      </c>
      <c r="GE117" t="str">
        <f>IF(GE116="","",IF($FI116="Y",0,INDEX(Capacity!$S$3:$T$258,MATCH(MOD(INDEX(Capacity!$V$3:$W$258,MATCH(INDEX($J116:$FE116,1,$FJ116),Capacity!$V$3:$V$258,0),2)+GE$9,255),Capacity!$S$3:$S$258,0),2)))</f>
        <v/>
      </c>
      <c r="GF117" t="str">
        <f>IF(GF116="","",IF($FI116="Y",0,INDEX(Capacity!$S$3:$T$258,MATCH(MOD(INDEX(Capacity!$V$3:$W$258,MATCH(INDEX($J116:$FE116,1,$FJ116),Capacity!$V$3:$V$258,0),2)+GF$9,255),Capacity!$S$3:$S$258,0),2)))</f>
        <v/>
      </c>
      <c r="GG117" t="str">
        <f>IF(GG116="","",IF($FI116="Y",0,INDEX(Capacity!$S$3:$T$258,MATCH(MOD(INDEX(Capacity!$V$3:$W$258,MATCH(INDEX($J116:$FE116,1,$FJ116),Capacity!$V$3:$V$258,0),2)+GG$9,255),Capacity!$S$3:$S$258,0),2)))</f>
        <v/>
      </c>
      <c r="GH117" t="str">
        <f>IF(GH116="","",IF($FI116="Y",0,INDEX(Capacity!$S$3:$T$258,MATCH(MOD(INDEX(Capacity!$V$3:$W$258,MATCH(INDEX($J116:$FE116,1,$FJ116),Capacity!$V$3:$V$258,0),2)+GH$9,255),Capacity!$S$3:$S$258,0),2)))</f>
        <v/>
      </c>
      <c r="GI117" t="str">
        <f>IF(GI116="","",IF($FI116="Y",0,INDEX(Capacity!$S$3:$T$258,MATCH(MOD(INDEX(Capacity!$V$3:$W$258,MATCH(INDEX($J116:$FE116,1,$FJ116),Capacity!$V$3:$V$258,0),2)+GI$9,255),Capacity!$S$3:$S$258,0),2)))</f>
        <v/>
      </c>
      <c r="GJ117" t="str">
        <f>IF(GJ116="","",IF($FI116="Y",0,INDEX(Capacity!$S$3:$T$258,MATCH(MOD(INDEX(Capacity!$V$3:$W$258,MATCH(INDEX($J116:$FE116,1,$FJ116),Capacity!$V$3:$V$258,0),2)+GJ$9,255),Capacity!$S$3:$S$258,0),2)))</f>
        <v/>
      </c>
      <c r="GK117" t="str">
        <f>IF(GK116="","",IF($FI116="Y",0,INDEX(Capacity!$S$3:$T$258,MATCH(MOD(INDEX(Capacity!$V$3:$W$258,MATCH(INDEX($J116:$FE116,1,$FJ116),Capacity!$V$3:$V$258,0),2)+GK$9,255),Capacity!$S$3:$S$258,0),2)))</f>
        <v/>
      </c>
      <c r="GL117" t="str">
        <f>IF(GL116="","",IF($FI116="Y",0,INDEX(Capacity!$S$3:$T$258,MATCH(MOD(INDEX(Capacity!$V$3:$W$258,MATCH(INDEX($J116:$FE116,1,$FJ116),Capacity!$V$3:$V$258,0),2)+GL$9,255),Capacity!$S$3:$S$258,0),2)))</f>
        <v/>
      </c>
      <c r="GM117" t="str">
        <f>IF(GM116="","",IF($FI116="Y",0,INDEX(Capacity!$S$3:$T$258,MATCH(MOD(INDEX(Capacity!$V$3:$W$258,MATCH(INDEX($J116:$FE116,1,$FJ116),Capacity!$V$3:$V$258,0),2)+GM$9,255),Capacity!$S$3:$S$258,0),2)))</f>
        <v/>
      </c>
      <c r="GN117" t="str">
        <f>IF(GN116="","",IF($FI116="Y",0,INDEX(Capacity!$S$3:$T$258,MATCH(MOD(INDEX(Capacity!$V$3:$W$258,MATCH(INDEX($J116:$FE116,1,$FJ116),Capacity!$V$3:$V$258,0),2)+GN$9,255),Capacity!$S$3:$S$258,0),2)))</f>
        <v/>
      </c>
      <c r="GO117" t="str">
        <f>IF(GO116="","",IF($FI116="Y",0,INDEX(Capacity!$S$3:$T$258,MATCH(MOD(INDEX(Capacity!$V$3:$W$258,MATCH(INDEX($J116:$FE116,1,$FJ116),Capacity!$V$3:$V$258,0),2)+GO$9,255),Capacity!$S$3:$S$258,0),2)))</f>
        <v/>
      </c>
      <c r="GP117" t="str">
        <f>IF(GP116="","",IF($FI116="Y",0,INDEX(Capacity!$S$3:$T$258,MATCH(MOD(INDEX(Capacity!$V$3:$W$258,MATCH(INDEX($J116:$FE116,1,$FJ116),Capacity!$V$3:$V$258,0),2)+GP$9,255),Capacity!$S$3:$S$258,0),2)))</f>
        <v/>
      </c>
      <c r="GQ117" t="str">
        <f>IF(GQ116="","",IF($FI116="Y",0,INDEX(Capacity!$S$3:$T$258,MATCH(MOD(INDEX(Capacity!$V$3:$W$258,MATCH(INDEX($J116:$FE116,1,$FJ116),Capacity!$V$3:$V$258,0),2)+GQ$9,255),Capacity!$S$3:$S$258,0),2)))</f>
        <v/>
      </c>
      <c r="GR117" t="str">
        <f>IF(GR116="","",IF($FI116="Y",0,INDEX(Capacity!$S$3:$T$258,MATCH(MOD(INDEX(Capacity!$V$3:$W$258,MATCH(INDEX($J116:$FE116,1,$FJ116),Capacity!$V$3:$V$258,0),2)+GR$9,255),Capacity!$S$3:$S$258,0),2)))</f>
        <v/>
      </c>
      <c r="GS117" t="str">
        <f>IF(GS116="","",IF($FI116="Y",0,INDEX(Capacity!$S$3:$T$258,MATCH(MOD(INDEX(Capacity!$V$3:$W$258,MATCH(INDEX($J116:$FE116,1,$FJ116),Capacity!$V$3:$V$258,0),2)+GS$9,255),Capacity!$S$3:$S$258,0),2)))</f>
        <v/>
      </c>
      <c r="GT117" t="str">
        <f>IF(GT116="","",IF($FI116="Y",0,INDEX(Capacity!$S$3:$T$258,MATCH(MOD(INDEX(Capacity!$V$3:$W$258,MATCH(INDEX($J116:$FE116,1,$FJ116),Capacity!$V$3:$V$258,0),2)+GT$9,255),Capacity!$S$3:$S$258,0),2)))</f>
        <v/>
      </c>
      <c r="GU117" t="str">
        <f>IF(GU116="","",IF($FI116="Y",0,INDEX(Capacity!$S$3:$T$258,MATCH(MOD(INDEX(Capacity!$V$3:$W$258,MATCH(INDEX($J116:$FE116,1,$FJ116),Capacity!$V$3:$V$258,0),2)+GU$9,255),Capacity!$S$3:$S$258,0),2)))</f>
        <v/>
      </c>
      <c r="GV117" t="str">
        <f>IF(GV116="","",IF($FI116="Y",0,INDEX(Capacity!$S$3:$T$258,MATCH(MOD(INDEX(Capacity!$V$3:$W$258,MATCH(INDEX($J116:$FE116,1,$FJ116),Capacity!$V$3:$V$258,0),2)+GV$9,255),Capacity!$S$3:$S$258,0),2)))</f>
        <v/>
      </c>
      <c r="GW117" t="str">
        <f>IF(GW116="","",IF($FI116="Y",0,INDEX(Capacity!$S$3:$T$258,MATCH(MOD(INDEX(Capacity!$V$3:$W$258,MATCH(INDEX($J116:$FE116,1,$FJ116),Capacity!$V$3:$V$258,0),2)+GW$9,255),Capacity!$S$3:$S$258,0),2)))</f>
        <v/>
      </c>
      <c r="GX117" t="str">
        <f>IF(GX116="","",IF($FI116="Y",0,INDEX(Capacity!$S$3:$T$258,MATCH(MOD(INDEX(Capacity!$V$3:$W$258,MATCH(INDEX($J116:$FE116,1,$FJ116),Capacity!$V$3:$V$258,0),2)+GX$9,255),Capacity!$S$3:$S$258,0),2)))</f>
        <v/>
      </c>
      <c r="GY117" t="str">
        <f>IF(GY116="","",IF($FI116="Y",0,INDEX(Capacity!$S$3:$T$258,MATCH(MOD(INDEX(Capacity!$V$3:$W$258,MATCH(INDEX($J116:$FE116,1,$FJ116),Capacity!$V$3:$V$258,0),2)+GY$9,255),Capacity!$S$3:$S$258,0),2)))</f>
        <v/>
      </c>
      <c r="GZ117" t="str">
        <f>IF(GZ116="","",IF($FI116="Y",0,INDEX(Capacity!$S$3:$T$258,MATCH(MOD(INDEX(Capacity!$V$3:$W$258,MATCH(INDEX($J116:$FE116,1,$FJ116),Capacity!$V$3:$V$258,0),2)+GZ$9,255),Capacity!$S$3:$S$258,0),2)))</f>
        <v/>
      </c>
      <c r="HA117" t="str">
        <f>IF(HA116="","",IF($FI116="Y",0,INDEX(Capacity!$S$3:$T$258,MATCH(MOD(INDEX(Capacity!$V$3:$W$258,MATCH(INDEX($J116:$FE116,1,$FJ116),Capacity!$V$3:$V$258,0),2)+HA$9,255),Capacity!$S$3:$S$258,0),2)))</f>
        <v/>
      </c>
      <c r="HB117" t="str">
        <f>IF(HB116="","",IF($FI116="Y",0,INDEX(Capacity!$S$3:$T$258,MATCH(MOD(INDEX(Capacity!$V$3:$W$258,MATCH(INDEX($J116:$FE116,1,$FJ116),Capacity!$V$3:$V$258,0),2)+HB$9,255),Capacity!$S$3:$S$258,0),2)))</f>
        <v/>
      </c>
      <c r="HC117" t="str">
        <f>IF(HC116="","",IF($FI116="Y",0,INDEX(Capacity!$S$3:$T$258,MATCH(MOD(INDEX(Capacity!$V$3:$W$258,MATCH(INDEX($J116:$FE116,1,$FJ116),Capacity!$V$3:$V$258,0),2)+HC$9,255),Capacity!$S$3:$S$258,0),2)))</f>
        <v/>
      </c>
      <c r="HD117" t="str">
        <f>IF(HD116="","",IF($FI116="Y",0,INDEX(Capacity!$S$3:$T$258,MATCH(MOD(INDEX(Capacity!$V$3:$W$258,MATCH(INDEX($J116:$FE116,1,$FJ116),Capacity!$V$3:$V$258,0),2)+HD$9,255),Capacity!$S$3:$S$258,0),2)))</f>
        <v/>
      </c>
      <c r="HE117" t="str">
        <f>IF(HE116="","",IF($FI116="Y",0,INDEX(Capacity!$S$3:$T$258,MATCH(MOD(INDEX(Capacity!$V$3:$W$258,MATCH(INDEX($J116:$FE116,1,$FJ116),Capacity!$V$3:$V$258,0),2)+HE$9,255),Capacity!$S$3:$S$258,0),2)))</f>
        <v/>
      </c>
      <c r="HF117" t="str">
        <f>IF(HF116="","",IF($FI116="Y",0,INDEX(Capacity!$S$3:$T$258,MATCH(MOD(INDEX(Capacity!$V$3:$W$258,MATCH(INDEX($J116:$FE116,1,$FJ116),Capacity!$V$3:$V$258,0),2)+HF$9,255),Capacity!$S$3:$S$258,0),2)))</f>
        <v/>
      </c>
      <c r="HG117" t="str">
        <f>IF(HG116="","",IF($FI116="Y",0,INDEX(Capacity!$S$3:$T$258,MATCH(MOD(INDEX(Capacity!$V$3:$W$258,MATCH(INDEX($J116:$FE116,1,$FJ116),Capacity!$V$3:$V$258,0),2)+HG$9,255),Capacity!$S$3:$S$258,0),2)))</f>
        <v/>
      </c>
      <c r="HH117" t="str">
        <f>IF(HH116="","",IF($FI116="Y",0,INDEX(Capacity!$S$3:$T$258,MATCH(MOD(INDEX(Capacity!$V$3:$W$258,MATCH(INDEX($J116:$FE116,1,$FJ116),Capacity!$V$3:$V$258,0),2)+HH$9,255),Capacity!$S$3:$S$258,0),2)))</f>
        <v/>
      </c>
      <c r="HI117" t="str">
        <f>IF(HI116="","",IF($FI116="Y",0,INDEX(Capacity!$S$3:$T$258,MATCH(MOD(INDEX(Capacity!$V$3:$W$258,MATCH(INDEX($J116:$FE116,1,$FJ116),Capacity!$V$3:$V$258,0),2)+HI$9,255),Capacity!$S$3:$S$258,0),2)))</f>
        <v/>
      </c>
      <c r="HJ117" t="str">
        <f>IF(HJ116="","",IF($FI116="Y",0,INDEX(Capacity!$S$3:$T$258,MATCH(MOD(INDEX(Capacity!$V$3:$W$258,MATCH(INDEX($J116:$FE116,1,$FJ116),Capacity!$V$3:$V$258,0),2)+HJ$9,255),Capacity!$S$3:$S$258,0),2)))</f>
        <v/>
      </c>
      <c r="HK117" t="str">
        <f>IF(HK116="","",IF($FI116="Y",0,INDEX(Capacity!$S$3:$T$258,MATCH(MOD(INDEX(Capacity!$V$3:$W$258,MATCH(INDEX($J116:$FE116,1,$FJ116),Capacity!$V$3:$V$258,0),2)+HK$9,255),Capacity!$S$3:$S$258,0),2)))</f>
        <v/>
      </c>
      <c r="HL117" t="str">
        <f>IF(HL116="","",IF($FI116="Y",0,INDEX(Capacity!$S$3:$T$258,MATCH(MOD(INDEX(Capacity!$V$3:$W$258,MATCH(INDEX($J116:$FE116,1,$FJ116),Capacity!$V$3:$V$258,0),2)+HL$9,255),Capacity!$S$3:$S$258,0),2)))</f>
        <v/>
      </c>
      <c r="HM117" t="str">
        <f>IF(HM116="","",IF($FI116="Y",0,INDEX(Capacity!$S$3:$T$258,MATCH(MOD(INDEX(Capacity!$V$3:$W$258,MATCH(INDEX($J116:$FE116,1,$FJ116),Capacity!$V$3:$V$258,0),2)+HM$9,255),Capacity!$S$3:$S$258,0),2)))</f>
        <v/>
      </c>
      <c r="HN117" t="str">
        <f>IF(HN116="","",IF($FI116="Y",0,INDEX(Capacity!$S$3:$T$258,MATCH(MOD(INDEX(Capacity!$V$3:$W$258,MATCH(INDEX($J116:$FE116,1,$FJ116),Capacity!$V$3:$V$258,0),2)+HN$9,255),Capacity!$S$3:$S$258,0),2)))</f>
        <v/>
      </c>
      <c r="HO117" t="str">
        <f>IF(HO116="","",IF($FI116="Y",0,INDEX(Capacity!$S$3:$T$258,MATCH(MOD(INDEX(Capacity!$V$3:$W$258,MATCH(INDEX($J116:$FE116,1,$FJ116),Capacity!$V$3:$V$258,0),2)+HO$9,255),Capacity!$S$3:$S$258,0),2)))</f>
        <v/>
      </c>
      <c r="HP117" t="str">
        <f>IF(HP116="","",IF($FI116="Y",0,INDEX(Capacity!$S$3:$T$258,MATCH(MOD(INDEX(Capacity!$V$3:$W$258,MATCH(INDEX($J116:$FE116,1,$FJ116),Capacity!$V$3:$V$258,0),2)+HP$9,255),Capacity!$S$3:$S$258,0),2)))</f>
        <v/>
      </c>
      <c r="HQ117" t="str">
        <f>IF(HQ116="","",IF($FI116="Y",0,INDEX(Capacity!$S$3:$T$258,MATCH(MOD(INDEX(Capacity!$V$3:$W$258,MATCH(INDEX($J116:$FE116,1,$FJ116),Capacity!$V$3:$V$258,0),2)+HQ$9,255),Capacity!$S$3:$S$258,0),2)))</f>
        <v/>
      </c>
      <c r="HR117" t="str">
        <f>IF(HR116="","",IF($FI116="Y",0,INDEX(Capacity!$S$3:$T$258,MATCH(MOD(INDEX(Capacity!$V$3:$W$258,MATCH(INDEX($J116:$FE116,1,$FJ116),Capacity!$V$3:$V$258,0),2)+HR$9,255),Capacity!$S$3:$S$258,0),2)))</f>
        <v/>
      </c>
      <c r="HS117" t="str">
        <f>IF(HS116="","",IF($FI116="Y",0,INDEX(Capacity!$S$3:$T$258,MATCH(MOD(INDEX(Capacity!$V$3:$W$258,MATCH(INDEX($J116:$FE116,1,$FJ116),Capacity!$V$3:$V$258,0),2)+HS$9,255),Capacity!$S$3:$S$258,0),2)))</f>
        <v/>
      </c>
      <c r="HT117" t="str">
        <f>IF(HT116="","",IF($FI116="Y",0,INDEX(Capacity!$S$3:$T$258,MATCH(MOD(INDEX(Capacity!$V$3:$W$258,MATCH(INDEX($J116:$FE116,1,$FJ116),Capacity!$V$3:$V$258,0),2)+HT$9,255),Capacity!$S$3:$S$258,0),2)))</f>
        <v/>
      </c>
      <c r="HU117" t="str">
        <f>IF(HU116="","",IF($FI116="Y",0,INDEX(Capacity!$S$3:$T$258,MATCH(MOD(INDEX(Capacity!$V$3:$W$258,MATCH(INDEX($J116:$FE116,1,$FJ116),Capacity!$V$3:$V$258,0),2)+HU$9,255),Capacity!$S$3:$S$258,0),2)))</f>
        <v/>
      </c>
      <c r="HV117" t="str">
        <f>IF(HV116="","",IF($FI116="Y",0,INDEX(Capacity!$S$3:$T$258,MATCH(MOD(INDEX(Capacity!$V$3:$W$258,MATCH(INDEX($J116:$FE116,1,$FJ116),Capacity!$V$3:$V$258,0),2)+HV$9,255),Capacity!$S$3:$S$258,0),2)))</f>
        <v/>
      </c>
      <c r="HW117" t="str">
        <f>IF(HW116="","",IF($FI116="Y",0,INDEX(Capacity!$S$3:$T$258,MATCH(MOD(INDEX(Capacity!$V$3:$W$258,MATCH(INDEX($J116:$FE116,1,$FJ116),Capacity!$V$3:$V$258,0),2)+HW$9,255),Capacity!$S$3:$S$258,0),2)))</f>
        <v/>
      </c>
      <c r="HX117" t="str">
        <f>IF(HX116="","",IF($FI116="Y",0,INDEX(Capacity!$S$3:$T$258,MATCH(MOD(INDEX(Capacity!$V$3:$W$258,MATCH(INDEX($J116:$FE116,1,$FJ116),Capacity!$V$3:$V$258,0),2)+HX$9,255),Capacity!$S$3:$S$258,0),2)))</f>
        <v/>
      </c>
      <c r="HY117" t="str">
        <f>IF(HY116="","",IF($FI116="Y",0,INDEX(Capacity!$S$3:$T$258,MATCH(MOD(INDEX(Capacity!$V$3:$W$258,MATCH(INDEX($J116:$FE116,1,$FJ116),Capacity!$V$3:$V$258,0),2)+HY$9,255),Capacity!$S$3:$S$258,0),2)))</f>
        <v/>
      </c>
      <c r="HZ117" t="str">
        <f>IF(HZ116="","",IF($FI116="Y",0,INDEX(Capacity!$S$3:$T$258,MATCH(MOD(INDEX(Capacity!$V$3:$W$258,MATCH(INDEX($J116:$FE116,1,$FJ116),Capacity!$V$3:$V$258,0),2)+HZ$9,255),Capacity!$S$3:$S$258,0),2)))</f>
        <v/>
      </c>
      <c r="IA117" t="str">
        <f>IF(IA116="","",IF($FI116="Y",0,INDEX(Capacity!$S$3:$T$258,MATCH(MOD(INDEX(Capacity!$V$3:$W$258,MATCH(INDEX($J116:$FE116,1,$FJ116),Capacity!$V$3:$V$258,0),2)+IA$9,255),Capacity!$S$3:$S$258,0),2)))</f>
        <v/>
      </c>
      <c r="IB117" t="str">
        <f>IF(IB116="","",IF($FI116="Y",0,INDEX(Capacity!$S$3:$T$258,MATCH(MOD(INDEX(Capacity!$V$3:$W$258,MATCH(INDEX($J116:$FE116,1,$FJ116),Capacity!$V$3:$V$258,0),2)+IB$9,255),Capacity!$S$3:$S$258,0),2)))</f>
        <v/>
      </c>
      <c r="IC117" t="str">
        <f>IF(IC116="","",IF($FI116="Y",0,INDEX(Capacity!$S$3:$T$258,MATCH(MOD(INDEX(Capacity!$V$3:$W$258,MATCH(INDEX($J116:$FE116,1,$FJ116),Capacity!$V$3:$V$258,0),2)+IC$9,255),Capacity!$S$3:$S$258,0),2)))</f>
        <v/>
      </c>
      <c r="ID117" t="str">
        <f>IF(ID116="","",IF($FI116="Y",0,INDEX(Capacity!$S$3:$T$258,MATCH(MOD(INDEX(Capacity!$V$3:$W$258,MATCH(INDEX($J116:$FE116,1,$FJ116),Capacity!$V$3:$V$258,0),2)+ID$9,255),Capacity!$S$3:$S$258,0),2)))</f>
        <v/>
      </c>
      <c r="IE117" t="str">
        <f>IF(IE116="","",IF($FI116="Y",0,INDEX(Capacity!$S$3:$T$258,MATCH(MOD(INDEX(Capacity!$V$3:$W$258,MATCH(INDEX($J116:$FE116,1,$FJ116),Capacity!$V$3:$V$258,0),2)+IE$9,255),Capacity!$S$3:$S$258,0),2)))</f>
        <v/>
      </c>
      <c r="IF117" t="str">
        <f>IF(IF116="","",IF($FI116="Y",0,INDEX(Capacity!$S$3:$T$258,MATCH(MOD(INDEX(Capacity!$V$3:$W$258,MATCH(INDEX($J116:$FE116,1,$FJ116),Capacity!$V$3:$V$258,0),2)+IF$9,255),Capacity!$S$3:$S$258,0),2)))</f>
        <v/>
      </c>
      <c r="IG117" t="str">
        <f>IF(IG116="","",IF($FI116="Y",0,INDEX(Capacity!$S$3:$T$258,MATCH(MOD(INDEX(Capacity!$V$3:$W$258,MATCH(INDEX($J116:$FE116,1,$FJ116),Capacity!$V$3:$V$258,0),2)+IG$9,255),Capacity!$S$3:$S$258,0),2)))</f>
        <v/>
      </c>
      <c r="IH117" t="str">
        <f>IF(IH116="","",IF($FI116="Y",0,INDEX(Capacity!$S$3:$T$258,MATCH(MOD(INDEX(Capacity!$V$3:$W$258,MATCH(INDEX($J116:$FE116,1,$FJ116),Capacity!$V$3:$V$258,0),2)+IH$9,255),Capacity!$S$3:$S$258,0),2)))</f>
        <v/>
      </c>
      <c r="II117" t="str">
        <f>IF(II116="","",IF($FI116="Y",0,INDEX(Capacity!$S$3:$T$258,MATCH(MOD(INDEX(Capacity!$V$3:$W$258,MATCH(INDEX($J116:$FE116,1,$FJ116),Capacity!$V$3:$V$258,0),2)+II$9,255),Capacity!$S$3:$S$258,0),2)))</f>
        <v/>
      </c>
      <c r="IJ117" t="str">
        <f>IF(IJ116="","",IF($FI116="Y",0,INDEX(Capacity!$S$3:$T$258,MATCH(MOD(INDEX(Capacity!$V$3:$W$258,MATCH(INDEX($J116:$FE116,1,$FJ116),Capacity!$V$3:$V$258,0),2)+IJ$9,255),Capacity!$S$3:$S$258,0),2)))</f>
        <v/>
      </c>
      <c r="IK117" t="str">
        <f>IF(IK116="","",IF($FI116="Y",0,INDEX(Capacity!$S$3:$T$258,MATCH(MOD(INDEX(Capacity!$V$3:$W$258,MATCH(INDEX($J116:$FE116,1,$FJ116),Capacity!$V$3:$V$258,0),2)+IK$9,255),Capacity!$S$3:$S$258,0),2)))</f>
        <v/>
      </c>
      <c r="IL117" t="str">
        <f>IF(IL116="","",IF($FI116="Y",0,INDEX(Capacity!$S$3:$T$258,MATCH(MOD(INDEX(Capacity!$V$3:$W$258,MATCH(INDEX($J116:$FE116,1,$FJ116),Capacity!$V$3:$V$258,0),2)+IL$9,255),Capacity!$S$3:$S$258,0),2)))</f>
        <v/>
      </c>
      <c r="IM117" t="str">
        <f>IF(IM116="","",IF($FI116="Y",0,INDEX(Capacity!$S$3:$T$258,MATCH(MOD(INDEX(Capacity!$V$3:$W$258,MATCH(INDEX($J116:$FE116,1,$FJ116),Capacity!$V$3:$V$258,0),2)+IM$9,255),Capacity!$S$3:$S$258,0),2)))</f>
        <v/>
      </c>
      <c r="IN117" t="str">
        <f>IF(IN116="","",IF($FI116="Y",0,INDEX(Capacity!$S$3:$T$258,MATCH(MOD(INDEX(Capacity!$V$3:$W$258,MATCH(INDEX($J116:$FE116,1,$FJ116),Capacity!$V$3:$V$258,0),2)+IN$9,255),Capacity!$S$3:$S$258,0),2)))</f>
        <v/>
      </c>
      <c r="IO117" t="str">
        <f>IF(IO116="","",IF($FI116="Y",0,INDEX(Capacity!$S$3:$T$258,MATCH(MOD(INDEX(Capacity!$V$3:$W$258,MATCH(INDEX($J116:$FE116,1,$FJ116),Capacity!$V$3:$V$258,0),2)+IO$9,255),Capacity!$S$3:$S$258,0),2)))</f>
        <v/>
      </c>
      <c r="IP117" t="str">
        <f>IF(IP116="","",IF($FI116="Y",0,INDEX(Capacity!$S$3:$T$258,MATCH(MOD(INDEX(Capacity!$V$3:$W$258,MATCH(INDEX($J116:$FE116,1,$FJ116),Capacity!$V$3:$V$258,0),2)+IP$9,255),Capacity!$S$3:$S$258,0),2)))</f>
        <v/>
      </c>
      <c r="IQ117" t="str">
        <f>IF(IQ116="","",IF($FI116="Y",0,INDEX(Capacity!$S$3:$T$258,MATCH(MOD(INDEX(Capacity!$V$3:$W$258,MATCH(INDEX($J116:$FE116,1,$FJ116),Capacity!$V$3:$V$258,0),2)+IQ$9,255),Capacity!$S$3:$S$258,0),2)))</f>
        <v/>
      </c>
      <c r="IR117" t="str">
        <f>IF(IR116="","",IF($FI116="Y",0,INDEX(Capacity!$S$3:$T$258,MATCH(MOD(INDEX(Capacity!$V$3:$W$258,MATCH(INDEX($J116:$FE116,1,$FJ116),Capacity!$V$3:$V$258,0),2)+IR$9,255),Capacity!$S$3:$S$258,0),2)))</f>
        <v/>
      </c>
      <c r="IS117" t="str">
        <f>IF(IS116="","",IF($FI116="Y",0,INDEX(Capacity!$S$3:$T$258,MATCH(MOD(INDEX(Capacity!$V$3:$W$258,MATCH(INDEX($J116:$FE116,1,$FJ116),Capacity!$V$3:$V$258,0),2)+IS$9,255),Capacity!$S$3:$S$258,0),2)))</f>
        <v/>
      </c>
      <c r="IT117" t="str">
        <f>IF(IT116="","",IF($FI116="Y",0,INDEX(Capacity!$S$3:$T$258,MATCH(MOD(INDEX(Capacity!$V$3:$W$258,MATCH(INDEX($J116:$FE116,1,$FJ116),Capacity!$V$3:$V$258,0),2)+IT$9,255),Capacity!$S$3:$S$258,0),2)))</f>
        <v/>
      </c>
      <c r="IU117" t="str">
        <f>IF(IU116="","",IF($FI116="Y",0,INDEX(Capacity!$S$3:$T$258,MATCH(MOD(INDEX(Capacity!$V$3:$W$258,MATCH(INDEX($J116:$FE116,1,$FJ116),Capacity!$V$3:$V$258,0),2)+IU$9,255),Capacity!$S$3:$S$258,0),2)))</f>
        <v/>
      </c>
      <c r="IV117" t="str">
        <f>IF(IV116="","",IF($FI116="Y",0,INDEX(Capacity!$S$3:$T$258,MATCH(MOD(INDEX(Capacity!$V$3:$W$258,MATCH(INDEX($J116:$FE116,1,$FJ116),Capacity!$V$3:$V$258,0),2)+IV$9,255),Capacity!$S$3:$S$258,0),2)))</f>
        <v/>
      </c>
      <c r="IW117" t="str">
        <f>IF(IW116="","",IF($FI116="Y",0,INDEX(Capacity!$S$3:$T$258,MATCH(MOD(INDEX(Capacity!$V$3:$W$258,MATCH(INDEX($J116:$FE116,1,$FJ116),Capacity!$V$3:$V$258,0),2)+IW$9,255),Capacity!$S$3:$S$258,0),2)))</f>
        <v/>
      </c>
      <c r="IX117" t="str">
        <f>IF(IX116="","",IF($FI116="Y",0,INDEX(Capacity!$S$3:$T$258,MATCH(MOD(INDEX(Capacity!$V$3:$W$258,MATCH(INDEX($J116:$FE116,1,$FJ116),Capacity!$V$3:$V$258,0),2)+IX$9,255),Capacity!$S$3:$S$258,0),2)))</f>
        <v/>
      </c>
      <c r="IY117" t="str">
        <f>IF(IY116="","",IF($FI116="Y",0,INDEX(Capacity!$S$3:$T$258,MATCH(MOD(INDEX(Capacity!$V$3:$W$258,MATCH(INDEX($J116:$FE116,1,$FJ116),Capacity!$V$3:$V$258,0),2)+IY$9,255),Capacity!$S$3:$S$258,0),2)))</f>
        <v/>
      </c>
      <c r="IZ117" t="str">
        <f>IF(IZ116="","",IF($FI116="Y",0,INDEX(Capacity!$S$3:$T$258,MATCH(MOD(INDEX(Capacity!$V$3:$W$258,MATCH(INDEX($J116:$FE116,1,$FJ116),Capacity!$V$3:$V$258,0),2)+IZ$9,255),Capacity!$S$3:$S$258,0),2)))</f>
        <v/>
      </c>
      <c r="JA117" t="str">
        <f>IF(JA116="","",IF($FI116="Y",0,INDEX(Capacity!$S$3:$T$258,MATCH(MOD(INDEX(Capacity!$V$3:$W$258,MATCH(INDEX($J116:$FE116,1,$FJ116),Capacity!$V$3:$V$258,0),2)+JA$9,255),Capacity!$S$3:$S$258,0),2)))</f>
        <v/>
      </c>
      <c r="JB117" t="str">
        <f>IF(JB116="","",IF($FI116="Y",0,INDEX(Capacity!$S$3:$T$258,MATCH(MOD(INDEX(Capacity!$V$3:$W$258,MATCH(INDEX($J116:$FE116,1,$FJ116),Capacity!$V$3:$V$258,0),2)+JB$9,255),Capacity!$S$3:$S$258,0),2)))</f>
        <v/>
      </c>
      <c r="JC117" t="str">
        <f>IF(JC116="","",IF($FI116="Y",0,INDEX(Capacity!$S$3:$T$258,MATCH(MOD(INDEX(Capacity!$V$3:$W$258,MATCH(INDEX($J116:$FE116,1,$FJ116),Capacity!$V$3:$V$258,0),2)+JC$9,255),Capacity!$S$3:$S$258,0),2)))</f>
        <v/>
      </c>
      <c r="JD117" t="str">
        <f>IF(JD116="","",IF($FI116="Y",0,INDEX(Capacity!$S$3:$T$258,MATCH(MOD(INDEX(Capacity!$V$3:$W$258,MATCH(INDEX($J116:$FE116,1,$FJ116),Capacity!$V$3:$V$258,0),2)+JD$9,255),Capacity!$S$3:$S$258,0),2)))</f>
        <v/>
      </c>
      <c r="JE117" t="str">
        <f>IF(JE116="","",IF($FI116="Y",0,INDEX(Capacity!$S$3:$T$258,MATCH(MOD(INDEX(Capacity!$V$3:$W$258,MATCH(INDEX($J116:$FE116,1,$FJ116),Capacity!$V$3:$V$258,0),2)+JE$9,255),Capacity!$S$3:$S$258,0),2)))</f>
        <v/>
      </c>
      <c r="JF117" t="str">
        <f>IF(JF116="","",IF($FI116="Y",0,INDEX(Capacity!$S$3:$T$258,MATCH(MOD(INDEX(Capacity!$V$3:$W$258,MATCH(INDEX($J116:$FE116,1,$FJ116),Capacity!$V$3:$V$258,0),2)+JF$9,255),Capacity!$S$3:$S$258,0),2)))</f>
        <v/>
      </c>
      <c r="JG117" t="str">
        <f>IF(JG116="","",IF($FI116="Y",0,INDEX(Capacity!$S$3:$T$258,MATCH(MOD(INDEX(Capacity!$V$3:$W$258,MATCH(INDEX($J116:$FE116,1,$FJ116),Capacity!$V$3:$V$258,0),2)+JG$9,255),Capacity!$S$3:$S$258,0),2)))</f>
        <v/>
      </c>
      <c r="JH117" t="str">
        <f>IF(JH116="","",IF($FI116="Y",0,INDEX(Capacity!$S$3:$T$258,MATCH(MOD(INDEX(Capacity!$V$3:$W$258,MATCH(INDEX($J116:$FE116,1,$FJ116),Capacity!$V$3:$V$258,0),2)+JH$9,255),Capacity!$S$3:$S$258,0),2)))</f>
        <v/>
      </c>
      <c r="JI117" t="str">
        <f>IF(JI116="","",IF($FI116="Y",0,INDEX(Capacity!$S$3:$T$258,MATCH(MOD(INDEX(Capacity!$V$3:$W$258,MATCH(INDEX($J116:$FE116,1,$FJ116),Capacity!$V$3:$V$258,0),2)+JI$9,255),Capacity!$S$3:$S$258,0),2)))</f>
        <v/>
      </c>
      <c r="JJ117" t="str">
        <f>IF(JJ116="","",IF($FI116="Y",0,INDEX(Capacity!$S$3:$T$258,MATCH(MOD(INDEX(Capacity!$V$3:$W$258,MATCH(INDEX($J116:$FE116,1,$FJ116),Capacity!$V$3:$V$258,0),2)+JJ$9,255),Capacity!$S$3:$S$258,0),2)))</f>
        <v/>
      </c>
      <c r="JK117" t="str">
        <f>IF(JK116="","",IF($FI116="Y",0,INDEX(Capacity!$S$3:$T$258,MATCH(MOD(INDEX(Capacity!$V$3:$W$258,MATCH(INDEX($J116:$FE116,1,$FJ116),Capacity!$V$3:$V$258,0),2)+JK$9,255),Capacity!$S$3:$S$258,0),2)))</f>
        <v/>
      </c>
      <c r="JL117" t="str">
        <f>IF(JL116="","",IF($FI116="Y",0,INDEX(Capacity!$S$3:$T$258,MATCH(MOD(INDEX(Capacity!$V$3:$W$258,MATCH(INDEX($J116:$FE116,1,$FJ116),Capacity!$V$3:$V$258,0),2)+JL$9,255),Capacity!$S$3:$S$258,0),2)))</f>
        <v/>
      </c>
      <c r="JM117" t="str">
        <f>IF(JM116="","",IF($FI116="Y",0,INDEX(Capacity!$S$3:$T$258,MATCH(MOD(INDEX(Capacity!$V$3:$W$258,MATCH(INDEX($J116:$FE116,1,$FJ116),Capacity!$V$3:$V$258,0),2)+JM$9,255),Capacity!$S$3:$S$258,0),2)))</f>
        <v/>
      </c>
      <c r="JN117" t="str">
        <f>IF(JN116="","",IF($FI116="Y",0,INDEX(Capacity!$S$3:$T$258,MATCH(MOD(INDEX(Capacity!$V$3:$W$258,MATCH(INDEX($J116:$FE116,1,$FJ116),Capacity!$V$3:$V$258,0),2)+JN$9,255),Capacity!$S$3:$S$258,0),2)))</f>
        <v/>
      </c>
      <c r="JO117" t="str">
        <f>IF(JO116="","",IF($FI116="Y",0,INDEX(Capacity!$S$3:$T$258,MATCH(MOD(INDEX(Capacity!$V$3:$W$258,MATCH(INDEX($J116:$FE116,1,$FJ116),Capacity!$V$3:$V$258,0),2)+JO$9,255),Capacity!$S$3:$S$258,0),2)))</f>
        <v/>
      </c>
      <c r="JP117" t="str">
        <f>IF(JP116="","",IF($FI116="Y",0,INDEX(Capacity!$S$3:$T$258,MATCH(MOD(INDEX(Capacity!$V$3:$W$258,MATCH(INDEX($J116:$FE116,1,$FJ116),Capacity!$V$3:$V$258,0),2)+JP$9,255),Capacity!$S$3:$S$258,0),2)))</f>
        <v/>
      </c>
      <c r="JQ117" t="str">
        <f>IF(JQ116="","",IF($FI116="Y",0,INDEX(Capacity!$S$3:$T$258,MATCH(MOD(INDEX(Capacity!$V$3:$W$258,MATCH(INDEX($J116:$FE116,1,$FJ116),Capacity!$V$3:$V$258,0),2)+JQ$9,255),Capacity!$S$3:$S$258,0),2)))</f>
        <v/>
      </c>
      <c r="JR117" t="str">
        <f>IF(JR116="","",IF($FI116="Y",0,INDEX(Capacity!$S$3:$T$258,MATCH(MOD(INDEX(Capacity!$V$3:$W$258,MATCH(INDEX($J116:$FE116,1,$FJ116),Capacity!$V$3:$V$258,0),2)+JR$9,255),Capacity!$S$3:$S$258,0),2)))</f>
        <v/>
      </c>
      <c r="JS117" t="str">
        <f>IF(JS116="","",IF($FI116="Y",0,INDEX(Capacity!$S$3:$T$258,MATCH(MOD(INDEX(Capacity!$V$3:$W$258,MATCH(INDEX($J116:$FE116,1,$FJ116),Capacity!$V$3:$V$258,0),2)+JS$9,255),Capacity!$S$3:$S$258,0),2)))</f>
        <v/>
      </c>
      <c r="JT117" t="str">
        <f>IF(JT116="","",IF($FI116="Y",0,INDEX(Capacity!$S$3:$T$258,MATCH(MOD(INDEX(Capacity!$V$3:$W$258,MATCH(INDEX($J116:$FE116,1,$FJ116),Capacity!$V$3:$V$258,0),2)+JT$9,255),Capacity!$S$3:$S$258,0),2)))</f>
        <v/>
      </c>
      <c r="JU117" t="str">
        <f>IF(JU116="","",IF($FI116="Y",0,INDEX(Capacity!$S$3:$T$258,MATCH(MOD(INDEX(Capacity!$V$3:$W$258,MATCH(INDEX($J116:$FE116,1,$FJ116),Capacity!$V$3:$V$258,0),2)+JU$9,255),Capacity!$S$3:$S$258,0),2)))</f>
        <v/>
      </c>
      <c r="JV117" t="str">
        <f>IF(JV116="","",IF($FI116="Y",0,INDEX(Capacity!$S$3:$T$258,MATCH(MOD(INDEX(Capacity!$V$3:$W$258,MATCH(INDEX($J116:$FE116,1,$FJ116),Capacity!$V$3:$V$258,0),2)+JV$9,255),Capacity!$S$3:$S$258,0),2)))</f>
        <v/>
      </c>
      <c r="JW117" t="str">
        <f>IF(JW116="","",IF($FI116="Y",0,INDEX(Capacity!$S$3:$T$258,MATCH(MOD(INDEX(Capacity!$V$3:$W$258,MATCH(INDEX($J116:$FE116,1,$FJ116),Capacity!$V$3:$V$258,0),2)+JW$9,255),Capacity!$S$3:$S$258,0),2)))</f>
        <v/>
      </c>
      <c r="JX117" t="str">
        <f>IF(JX116="","",IF($FI116="Y",0,INDEX(Capacity!$S$3:$T$258,MATCH(MOD(INDEX(Capacity!$V$3:$W$258,MATCH(INDEX($J116:$FE116,1,$FJ116),Capacity!$V$3:$V$258,0),2)+JX$9,255),Capacity!$S$3:$S$258,0),2)))</f>
        <v/>
      </c>
      <c r="JY117" t="str">
        <f>IF(JY116="","",IF($FI116="Y",0,INDEX(Capacity!$S$3:$T$258,MATCH(MOD(INDEX(Capacity!$V$3:$W$258,MATCH(INDEX($J116:$FE116,1,$FJ116),Capacity!$V$3:$V$258,0),2)+JY$9,255),Capacity!$S$3:$S$258,0),2)))</f>
        <v/>
      </c>
      <c r="JZ117" t="str">
        <f>IF(JZ116="","",IF($FI116="Y",0,INDEX(Capacity!$S$3:$T$258,MATCH(MOD(INDEX(Capacity!$V$3:$W$258,MATCH(INDEX($J116:$FE116,1,$FJ116),Capacity!$V$3:$V$258,0),2)+JZ$9,255),Capacity!$S$3:$S$258,0),2)))</f>
        <v/>
      </c>
      <c r="KA117" t="str">
        <f>IF(KA116="","",IF($FI116="Y",0,INDEX(Capacity!$S$3:$T$258,MATCH(MOD(INDEX(Capacity!$V$3:$W$258,MATCH(INDEX($J116:$FE116,1,$FJ116),Capacity!$V$3:$V$258,0),2)+KA$9,255),Capacity!$S$3:$S$258,0),2)))</f>
        <v/>
      </c>
      <c r="KB117" t="str">
        <f>IF(KB116="","",IF($FI116="Y",0,INDEX(Capacity!$S$3:$T$258,MATCH(MOD(INDEX(Capacity!$V$3:$W$258,MATCH(INDEX($J116:$FE116,1,$FJ116),Capacity!$V$3:$V$258,0),2)+KB$9,255),Capacity!$S$3:$S$258,0),2)))</f>
        <v/>
      </c>
      <c r="KC117" t="str">
        <f>IF(KC116="","",IF($FI116="Y",0,INDEX(Capacity!$S$3:$T$258,MATCH(MOD(INDEX(Capacity!$V$3:$W$258,MATCH(INDEX($J116:$FE116,1,$FJ116),Capacity!$V$3:$V$258,0),2)+KC$9,255),Capacity!$S$3:$S$258,0),2)))</f>
        <v/>
      </c>
      <c r="KD117" t="str">
        <f>IF(KD116="","",IF($FI116="Y",0,INDEX(Capacity!$S$3:$T$258,MATCH(MOD(INDEX(Capacity!$V$3:$W$258,MATCH(INDEX($J116:$FE116,1,$FJ116),Capacity!$V$3:$V$258,0),2)+KD$9,255),Capacity!$S$3:$S$258,0),2)))</f>
        <v/>
      </c>
      <c r="KE117" t="str">
        <f>IF(KE116="","",IF($FI116="Y",0,INDEX(Capacity!$S$3:$T$258,MATCH(MOD(INDEX(Capacity!$V$3:$W$258,MATCH(INDEX($J116:$FE116,1,$FJ116),Capacity!$V$3:$V$258,0),2)+KE$9,255),Capacity!$S$3:$S$258,0),2)))</f>
        <v/>
      </c>
      <c r="KF117" t="str">
        <f>IF(KF116="","",IF($FI116="Y",0,INDEX(Capacity!$S$3:$T$258,MATCH(MOD(INDEX(Capacity!$V$3:$W$258,MATCH(INDEX($J116:$FE116,1,$FJ116),Capacity!$V$3:$V$258,0),2)+KF$9,255),Capacity!$S$3:$S$258,0),2)))</f>
        <v/>
      </c>
      <c r="KG117" t="str">
        <f>IF(KG116="","",IF($FI116="Y",0,INDEX(Capacity!$S$3:$T$258,MATCH(MOD(INDEX(Capacity!$V$3:$W$258,MATCH(INDEX($J116:$FE116,1,$FJ116),Capacity!$V$3:$V$258,0),2)+KG$9,255),Capacity!$S$3:$S$258,0),2)))</f>
        <v/>
      </c>
      <c r="KH117" t="str">
        <f>IF(KH116="","",IF($FI116="Y",0,INDEX(Capacity!$S$3:$T$258,MATCH(MOD(INDEX(Capacity!$V$3:$W$258,MATCH(INDEX($J116:$FE116,1,$FJ116),Capacity!$V$3:$V$258,0),2)+KH$9,255),Capacity!$S$3:$S$258,0),2)))</f>
        <v/>
      </c>
      <c r="KI117" t="str">
        <f>IF(KI116="","",IF($FI116="Y",0,INDEX(Capacity!$S$3:$T$258,MATCH(MOD(INDEX(Capacity!$V$3:$W$258,MATCH(INDEX($J116:$FE116,1,$FJ116),Capacity!$V$3:$V$258,0),2)+KI$9,255),Capacity!$S$3:$S$258,0),2)))</f>
        <v/>
      </c>
      <c r="KJ117" t="str">
        <f>IF(KJ116="","",IF($FI116="Y",0,INDEX(Capacity!$S$3:$T$258,MATCH(MOD(INDEX(Capacity!$V$3:$W$258,MATCH(INDEX($J116:$FE116,1,$FJ116),Capacity!$V$3:$V$258,0),2)+KJ$9,255),Capacity!$S$3:$S$258,0),2)))</f>
        <v/>
      </c>
      <c r="KK117" t="str">
        <f>IF(KK116="","",IF($FI116="Y",0,INDEX(Capacity!$S$3:$T$258,MATCH(MOD(INDEX(Capacity!$V$3:$W$258,MATCH(INDEX($J116:$FE116,1,$FJ116),Capacity!$V$3:$V$258,0),2)+KK$9,255),Capacity!$S$3:$S$258,0),2)))</f>
        <v/>
      </c>
      <c r="KL117" t="str">
        <f>IF(KL116="","",IF($FI116="Y",0,INDEX(Capacity!$S$3:$T$258,MATCH(MOD(INDEX(Capacity!$V$3:$W$258,MATCH(INDEX($J116:$FE116,1,$FJ116),Capacity!$V$3:$V$258,0),2)+KL$9,255),Capacity!$S$3:$S$258,0),2)))</f>
        <v/>
      </c>
      <c r="KM117" t="str">
        <f>IF(KM116="","",IF($FI116="Y",0,INDEX(Capacity!$S$3:$T$258,MATCH(MOD(INDEX(Capacity!$V$3:$W$258,MATCH(INDEX($J116:$FE116,1,$FJ116),Capacity!$V$3:$V$258,0),2)+KM$9,255),Capacity!$S$3:$S$258,0),2)))</f>
        <v/>
      </c>
      <c r="KN117" t="str">
        <f>IF(KN116="","",IF($FI116="Y",0,INDEX(Capacity!$S$3:$T$258,MATCH(MOD(INDEX(Capacity!$V$3:$W$258,MATCH(INDEX($J116:$FE116,1,$FJ116),Capacity!$V$3:$V$258,0),2)+KN$9,255),Capacity!$S$3:$S$258,0),2)))</f>
        <v/>
      </c>
      <c r="KO117" t="str">
        <f>IF(KO116="","",IF($FI116="Y",0,INDEX(Capacity!$S$3:$T$258,MATCH(MOD(INDEX(Capacity!$V$3:$W$258,MATCH(INDEX($J116:$FE116,1,$FJ116),Capacity!$V$3:$V$258,0),2)+KO$9,255),Capacity!$S$3:$S$258,0),2)))</f>
        <v/>
      </c>
      <c r="KP117" t="str">
        <f>IF(KP116="","",IF($FI116="Y",0,INDEX(Capacity!$S$3:$T$258,MATCH(MOD(INDEX(Capacity!$V$3:$W$258,MATCH(INDEX($J116:$FE116,1,$FJ116),Capacity!$V$3:$V$258,0),2)+KP$9,255),Capacity!$S$3:$S$258,0),2)))</f>
        <v/>
      </c>
      <c r="KQ117" t="str">
        <f>IF(KQ116="","",IF($FI116="Y",0,INDEX(Capacity!$S$3:$T$258,MATCH(MOD(INDEX(Capacity!$V$3:$W$258,MATCH(INDEX($J116:$FE116,1,$FJ116),Capacity!$V$3:$V$258,0),2)+KQ$9,255),Capacity!$S$3:$S$258,0),2)))</f>
        <v/>
      </c>
      <c r="KR117" t="str">
        <f>IF(KR116="","",IF($FI116="Y",0,INDEX(Capacity!$S$3:$T$258,MATCH(MOD(INDEX(Capacity!$V$3:$W$258,MATCH(INDEX($J116:$FE116,1,$FJ116),Capacity!$V$3:$V$258,0),2)+KR$9,255),Capacity!$S$3:$S$258,0),2)))</f>
        <v/>
      </c>
      <c r="KS117" t="str">
        <f>IF(KS116="","",IF($FI116="Y",0,INDEX(Capacity!$S$3:$T$258,MATCH(MOD(INDEX(Capacity!$V$3:$W$258,MATCH(INDEX($J116:$FE116,1,$FJ116),Capacity!$V$3:$V$258,0),2)+KS$9,255),Capacity!$S$3:$S$258,0),2)))</f>
        <v/>
      </c>
      <c r="KT117" t="str">
        <f>IF(KT116="","",IF($FI116="Y",0,INDEX(Capacity!$S$3:$T$258,MATCH(MOD(INDEX(Capacity!$V$3:$W$258,MATCH(INDEX($J116:$FE116,1,$FJ116),Capacity!$V$3:$V$258,0),2)+KT$9,255),Capacity!$S$3:$S$258,0),2)))</f>
        <v/>
      </c>
      <c r="KU117" t="str">
        <f>IF(KU116="","",IF($FI116="Y",0,INDEX(Capacity!$S$3:$T$258,MATCH(MOD(INDEX(Capacity!$V$3:$W$258,MATCH(INDEX($J116:$FE116,1,$FJ116),Capacity!$V$3:$V$258,0),2)+KU$9,255),Capacity!$S$3:$S$258,0),2)))</f>
        <v/>
      </c>
      <c r="KV117" t="str">
        <f>IF(KV116="","",IF($FI116="Y",0,INDEX(Capacity!$S$3:$T$258,MATCH(MOD(INDEX(Capacity!$V$3:$W$258,MATCH(INDEX($J116:$FE116,1,$FJ116),Capacity!$V$3:$V$258,0),2)+KV$9,255),Capacity!$S$3:$S$258,0),2)))</f>
        <v/>
      </c>
      <c r="KW117" t="str">
        <f>IF(KW116="","",IF($FI116="Y",0,INDEX(Capacity!$S$3:$T$258,MATCH(MOD(INDEX(Capacity!$V$3:$W$258,MATCH(INDEX($J116:$FE116,1,$FJ116),Capacity!$V$3:$V$258,0),2)+KW$9,255),Capacity!$S$3:$S$258,0),2)))</f>
        <v/>
      </c>
      <c r="KX117" t="str">
        <f>IF(KX116="","",IF($FI116="Y",0,INDEX(Capacity!$S$3:$T$258,MATCH(MOD(INDEX(Capacity!$V$3:$W$258,MATCH(INDEX($J116:$FE116,1,$FJ116),Capacity!$V$3:$V$258,0),2)+KX$9,255),Capacity!$S$3:$S$258,0),2)))</f>
        <v/>
      </c>
      <c r="KY117" t="str">
        <f>IF(KY116="","",IF($FI116="Y",0,INDEX(Capacity!$S$3:$T$258,MATCH(MOD(INDEX(Capacity!$V$3:$W$258,MATCH(INDEX($J116:$FE116,1,$FJ116),Capacity!$V$3:$V$258,0),2)+KY$9,255),Capacity!$S$3:$S$258,0),2)))</f>
        <v/>
      </c>
      <c r="KZ117" t="str">
        <f>IF(KZ116="","",IF($FI116="Y",0,INDEX(Capacity!$S$3:$T$258,MATCH(MOD(INDEX(Capacity!$V$3:$W$258,MATCH(INDEX($J116:$FE116,1,$FJ116),Capacity!$V$3:$V$258,0),2)+KZ$9,255),Capacity!$S$3:$S$258,0),2)))</f>
        <v/>
      </c>
      <c r="LA117" t="str">
        <f>IF(LA116="","",IF($FI116="Y",0,INDEX(Capacity!$S$3:$T$258,MATCH(MOD(INDEX(Capacity!$V$3:$W$258,MATCH(INDEX($J116:$FE116,1,$FJ116),Capacity!$V$3:$V$258,0),2)+LA$9,255),Capacity!$S$3:$S$258,0),2)))</f>
        <v/>
      </c>
      <c r="LB117" t="str">
        <f>IF(LB116="","",IF($FI116="Y",0,INDEX(Capacity!$S$3:$T$258,MATCH(MOD(INDEX(Capacity!$V$3:$W$258,MATCH(INDEX($J116:$FE116,1,$FJ116),Capacity!$V$3:$V$258,0),2)+LB$9,255),Capacity!$S$3:$S$258,0),2)))</f>
        <v/>
      </c>
      <c r="LC117" t="str">
        <f>IF(LC116="","",IF($FI116="Y",0,INDEX(Capacity!$S$3:$T$258,MATCH(MOD(INDEX(Capacity!$V$3:$W$258,MATCH(INDEX($J116:$FE116,1,$FJ116),Capacity!$V$3:$V$258,0),2)+LC$9,255),Capacity!$S$3:$S$258,0),2)))</f>
        <v/>
      </c>
      <c r="LD117" t="str">
        <f>IF(LD116="","",IF($FI116="Y",0,INDEX(Capacity!$S$3:$T$258,MATCH(MOD(INDEX(Capacity!$V$3:$W$258,MATCH(INDEX($J116:$FE116,1,$FJ116),Capacity!$V$3:$V$258,0),2)+LD$9,255),Capacity!$S$3:$S$258,0),2)))</f>
        <v/>
      </c>
      <c r="LE117" t="str">
        <f>IF(LE116="","",IF($FI116="Y",0,INDEX(Capacity!$S$3:$T$258,MATCH(MOD(INDEX(Capacity!$V$3:$W$258,MATCH(INDEX($J116:$FE116,1,$FJ116),Capacity!$V$3:$V$258,0),2)+LE$9,255),Capacity!$S$3:$S$258,0),2)))</f>
        <v/>
      </c>
      <c r="LF117" t="str">
        <f>IF(LF116="","",IF($FI116="Y",0,INDEX(Capacity!$S$3:$T$258,MATCH(MOD(INDEX(Capacity!$V$3:$W$258,MATCH(INDEX($J116:$FE116,1,$FJ116),Capacity!$V$3:$V$258,0),2)+LF$9,255),Capacity!$S$3:$S$258,0),2)))</f>
        <v/>
      </c>
      <c r="LG117" t="str">
        <f>IF(LG116="","",IF($FI116="Y",0,INDEX(Capacity!$S$3:$T$258,MATCH(MOD(INDEX(Capacity!$V$3:$W$258,MATCH(INDEX($J116:$FE116,1,$FJ116),Capacity!$V$3:$V$258,0),2)+LG$9,255),Capacity!$S$3:$S$258,0),2)))</f>
        <v/>
      </c>
      <c r="LH117" t="str">
        <f>IF(LH116="","",IF($FI116="Y",0,INDEX(Capacity!$S$3:$T$258,MATCH(MOD(INDEX(Capacity!$V$3:$W$258,MATCH(INDEX($J116:$FE116,1,$FJ116),Capacity!$V$3:$V$258,0),2)+LH$9,255),Capacity!$S$3:$S$258,0),2)))</f>
        <v/>
      </c>
    </row>
    <row r="118" spans="9:320" x14ac:dyDescent="0.25">
      <c r="I118" s="7">
        <f t="shared" si="79"/>
        <v>109</v>
      </c>
      <c r="J118" t="str">
        <f t="shared" si="111"/>
        <v/>
      </c>
      <c r="K118" t="str">
        <f t="shared" si="111"/>
        <v/>
      </c>
      <c r="L118" t="str">
        <f t="shared" si="111"/>
        <v/>
      </c>
      <c r="M118" t="str">
        <f t="shared" si="111"/>
        <v/>
      </c>
      <c r="N118" t="str">
        <f t="shared" si="111"/>
        <v/>
      </c>
      <c r="O118" t="str">
        <f t="shared" si="111"/>
        <v/>
      </c>
      <c r="P118" t="str">
        <f t="shared" si="111"/>
        <v/>
      </c>
      <c r="Q118" t="str">
        <f t="shared" si="111"/>
        <v/>
      </c>
      <c r="R118" t="str">
        <f t="shared" si="111"/>
        <v/>
      </c>
      <c r="S118" t="str">
        <f t="shared" si="111"/>
        <v/>
      </c>
      <c r="T118" t="str">
        <f t="shared" si="111"/>
        <v/>
      </c>
      <c r="U118" t="str">
        <f t="shared" si="111"/>
        <v/>
      </c>
      <c r="V118" t="str">
        <f t="shared" si="111"/>
        <v/>
      </c>
      <c r="W118" t="str">
        <f t="shared" si="111"/>
        <v/>
      </c>
      <c r="X118" t="str">
        <f t="shared" si="111"/>
        <v/>
      </c>
      <c r="Y118" t="str">
        <f t="shared" si="110"/>
        <v/>
      </c>
      <c r="Z118" t="str">
        <f t="shared" si="109"/>
        <v/>
      </c>
      <c r="AA118" t="str">
        <f t="shared" si="109"/>
        <v/>
      </c>
      <c r="AB118" t="str">
        <f t="shared" si="109"/>
        <v/>
      </c>
      <c r="AC118" t="str">
        <f t="shared" si="109"/>
        <v/>
      </c>
      <c r="AD118" t="str">
        <f t="shared" si="109"/>
        <v/>
      </c>
      <c r="AE118" t="str">
        <f t="shared" si="109"/>
        <v/>
      </c>
      <c r="AF118" t="str">
        <f t="shared" si="109"/>
        <v/>
      </c>
      <c r="AG118" t="str">
        <f t="shared" si="109"/>
        <v/>
      </c>
      <c r="AH118" t="str">
        <f t="shared" si="109"/>
        <v/>
      </c>
      <c r="AI118" t="str">
        <f t="shared" si="109"/>
        <v/>
      </c>
      <c r="AJ118" t="str">
        <f t="shared" si="109"/>
        <v/>
      </c>
      <c r="AK118" t="str">
        <f t="shared" si="109"/>
        <v/>
      </c>
      <c r="AL118" t="str">
        <f t="shared" si="109"/>
        <v/>
      </c>
      <c r="AM118" t="str">
        <f t="shared" si="109"/>
        <v/>
      </c>
      <c r="AN118" t="str">
        <f t="shared" si="109"/>
        <v/>
      </c>
      <c r="AO118" t="str">
        <f t="shared" si="107"/>
        <v/>
      </c>
      <c r="AP118" t="str">
        <f t="shared" si="107"/>
        <v/>
      </c>
      <c r="AQ118" t="str">
        <f t="shared" si="107"/>
        <v/>
      </c>
      <c r="AR118" t="str">
        <f t="shared" si="107"/>
        <v/>
      </c>
      <c r="AS118" t="str">
        <f t="shared" si="107"/>
        <v/>
      </c>
      <c r="AT118" t="str">
        <f t="shared" si="107"/>
        <v/>
      </c>
      <c r="AU118" t="str">
        <f t="shared" si="107"/>
        <v/>
      </c>
      <c r="AV118" t="str">
        <f t="shared" si="107"/>
        <v/>
      </c>
      <c r="AW118" t="str">
        <f t="shared" si="107"/>
        <v/>
      </c>
      <c r="AX118" t="str">
        <f t="shared" si="107"/>
        <v/>
      </c>
      <c r="AY118" t="str">
        <f t="shared" si="107"/>
        <v/>
      </c>
      <c r="AZ118" t="str">
        <f t="shared" si="107"/>
        <v/>
      </c>
      <c r="BA118" t="str">
        <f t="shared" si="107"/>
        <v/>
      </c>
      <c r="BB118" t="str">
        <f t="shared" si="107"/>
        <v/>
      </c>
      <c r="BC118" t="str">
        <f t="shared" si="107"/>
        <v/>
      </c>
      <c r="BD118" t="str">
        <f t="shared" si="107"/>
        <v/>
      </c>
      <c r="BE118" t="str">
        <f t="shared" ref="BE118" si="114">IFERROR(IF(INDEX($FM$10:$LH$118,$I118,$FK118-BE$8+1)="",_xlfn.BITXOR(BE117,0),_xlfn.BITXOR(BE117,INDEX($FM$10:$LH$118,$I118,$FK118-BE$8+1))),"")</f>
        <v/>
      </c>
      <c r="BF118" t="str">
        <f t="shared" si="113"/>
        <v/>
      </c>
      <c r="BG118" t="str">
        <f t="shared" si="113"/>
        <v/>
      </c>
      <c r="BH118" t="str">
        <f t="shared" si="113"/>
        <v/>
      </c>
      <c r="BI118" t="str">
        <f t="shared" si="113"/>
        <v/>
      </c>
      <c r="BJ118" t="str">
        <f t="shared" si="113"/>
        <v/>
      </c>
      <c r="BK118" t="str">
        <f t="shared" si="113"/>
        <v/>
      </c>
      <c r="BL118" t="str">
        <f t="shared" si="113"/>
        <v/>
      </c>
      <c r="BM118" t="str">
        <f t="shared" si="113"/>
        <v/>
      </c>
      <c r="BN118" t="str">
        <f t="shared" si="113"/>
        <v/>
      </c>
      <c r="BO118" t="str">
        <f t="shared" si="113"/>
        <v/>
      </c>
      <c r="BP118" t="str">
        <f t="shared" si="113"/>
        <v/>
      </c>
      <c r="BQ118" t="str">
        <f t="shared" si="113"/>
        <v/>
      </c>
      <c r="BR118" t="str">
        <f t="shared" si="113"/>
        <v/>
      </c>
      <c r="BS118" t="str">
        <f t="shared" si="113"/>
        <v/>
      </c>
      <c r="BT118" t="str">
        <f t="shared" si="113"/>
        <v/>
      </c>
      <c r="BU118" t="str">
        <f t="shared" si="104"/>
        <v/>
      </c>
      <c r="BV118" t="str">
        <f t="shared" si="102"/>
        <v/>
      </c>
      <c r="BW118" t="str">
        <f t="shared" si="102"/>
        <v/>
      </c>
      <c r="BX118" t="str">
        <f t="shared" si="102"/>
        <v/>
      </c>
      <c r="BY118" t="str">
        <f t="shared" si="102"/>
        <v/>
      </c>
      <c r="BZ118" t="str">
        <f t="shared" si="102"/>
        <v/>
      </c>
      <c r="CA118" t="str">
        <f t="shared" si="102"/>
        <v/>
      </c>
      <c r="CB118" t="str">
        <f t="shared" si="102"/>
        <v/>
      </c>
      <c r="CC118" t="str">
        <f t="shared" si="102"/>
        <v/>
      </c>
      <c r="CD118" t="str">
        <f t="shared" si="102"/>
        <v/>
      </c>
      <c r="CE118" t="str">
        <f t="shared" si="102"/>
        <v/>
      </c>
      <c r="CF118" t="str">
        <f t="shared" si="102"/>
        <v/>
      </c>
      <c r="CG118" t="str">
        <f t="shared" si="102"/>
        <v/>
      </c>
      <c r="CH118" t="str">
        <f t="shared" si="102"/>
        <v/>
      </c>
      <c r="CI118" t="str">
        <f t="shared" si="102"/>
        <v/>
      </c>
      <c r="CJ118" t="str">
        <f t="shared" si="102"/>
        <v/>
      </c>
      <c r="CK118" t="str">
        <f t="shared" si="102"/>
        <v/>
      </c>
      <c r="CL118" t="str">
        <f t="shared" si="106"/>
        <v/>
      </c>
      <c r="CM118" t="str">
        <f t="shared" si="106"/>
        <v/>
      </c>
      <c r="CN118" t="str">
        <f t="shared" si="106"/>
        <v/>
      </c>
      <c r="CO118" t="str">
        <f t="shared" si="106"/>
        <v/>
      </c>
      <c r="CP118" t="str">
        <f t="shared" si="106"/>
        <v/>
      </c>
      <c r="CQ118" t="str">
        <f t="shared" si="106"/>
        <v/>
      </c>
      <c r="CR118" t="str">
        <f t="shared" si="106"/>
        <v/>
      </c>
      <c r="CS118" t="str">
        <f t="shared" si="106"/>
        <v/>
      </c>
      <c r="CT118" t="str">
        <f t="shared" si="106"/>
        <v/>
      </c>
      <c r="CU118" t="str">
        <f t="shared" si="106"/>
        <v/>
      </c>
      <c r="CV118" t="str">
        <f t="shared" si="106"/>
        <v/>
      </c>
      <c r="CW118" t="str">
        <f t="shared" si="106"/>
        <v/>
      </c>
      <c r="CX118" t="str">
        <f t="shared" si="106"/>
        <v/>
      </c>
      <c r="CY118" t="str">
        <f t="shared" si="106"/>
        <v/>
      </c>
      <c r="CZ118" t="str">
        <f t="shared" si="106"/>
        <v/>
      </c>
      <c r="DA118" t="str">
        <f t="shared" si="106"/>
        <v/>
      </c>
      <c r="DB118" t="str">
        <f t="shared" si="105"/>
        <v/>
      </c>
      <c r="DC118" t="str">
        <f t="shared" si="105"/>
        <v/>
      </c>
      <c r="DD118" t="str">
        <f t="shared" si="105"/>
        <v/>
      </c>
      <c r="DE118" t="str">
        <f t="shared" si="105"/>
        <v/>
      </c>
      <c r="DF118" t="str">
        <f t="shared" si="105"/>
        <v/>
      </c>
      <c r="DG118" t="str">
        <f t="shared" si="105"/>
        <v/>
      </c>
      <c r="DH118" t="str">
        <f t="shared" si="105"/>
        <v/>
      </c>
      <c r="DI118" t="str">
        <f t="shared" si="105"/>
        <v/>
      </c>
      <c r="DJ118" t="str">
        <f t="shared" si="105"/>
        <v/>
      </c>
      <c r="DK118" t="str">
        <f t="shared" si="105"/>
        <v/>
      </c>
      <c r="DL118" t="str">
        <f t="shared" si="105"/>
        <v/>
      </c>
      <c r="DM118" t="str">
        <f t="shared" si="105"/>
        <v/>
      </c>
      <c r="DN118">
        <f t="shared" si="105"/>
        <v>0</v>
      </c>
      <c r="DO118">
        <f t="shared" si="105"/>
        <v>226</v>
      </c>
      <c r="DP118">
        <f t="shared" si="105"/>
        <v>123</v>
      </c>
      <c r="DQ118">
        <f t="shared" si="105"/>
        <v>165</v>
      </c>
      <c r="DR118">
        <f t="shared" si="112"/>
        <v>99</v>
      </c>
      <c r="DS118">
        <f t="shared" si="112"/>
        <v>92</v>
      </c>
      <c r="DT118">
        <f t="shared" si="112"/>
        <v>65</v>
      </c>
      <c r="DU118">
        <f t="shared" si="112"/>
        <v>70</v>
      </c>
      <c r="DV118">
        <f t="shared" si="112"/>
        <v>127</v>
      </c>
      <c r="DW118">
        <f t="shared" si="112"/>
        <v>146</v>
      </c>
      <c r="DX118">
        <f t="shared" si="112"/>
        <v>245</v>
      </c>
      <c r="DY118">
        <f t="shared" si="112"/>
        <v>0</v>
      </c>
      <c r="DZ118">
        <f t="shared" si="112"/>
        <v>0</v>
      </c>
      <c r="EA118">
        <f t="shared" si="112"/>
        <v>0</v>
      </c>
      <c r="EB118">
        <f t="shared" si="112"/>
        <v>0</v>
      </c>
      <c r="EC118">
        <f t="shared" si="112"/>
        <v>0</v>
      </c>
      <c r="ED118">
        <f t="shared" si="112"/>
        <v>0</v>
      </c>
      <c r="EE118">
        <f t="shared" si="112"/>
        <v>0</v>
      </c>
      <c r="EF118">
        <f t="shared" si="112"/>
        <v>0</v>
      </c>
      <c r="EG118">
        <f t="shared" si="108"/>
        <v>0</v>
      </c>
      <c r="EH118">
        <f t="shared" si="103"/>
        <v>0</v>
      </c>
      <c r="EI118">
        <f t="shared" si="103"/>
        <v>0</v>
      </c>
      <c r="EJ118">
        <f t="shared" si="103"/>
        <v>0</v>
      </c>
      <c r="EK118">
        <f t="shared" si="103"/>
        <v>0</v>
      </c>
      <c r="EL118">
        <f t="shared" si="103"/>
        <v>0</v>
      </c>
      <c r="EM118">
        <f t="shared" si="103"/>
        <v>0</v>
      </c>
      <c r="EN118">
        <f t="shared" si="103"/>
        <v>0</v>
      </c>
      <c r="EO118">
        <f t="shared" si="103"/>
        <v>0</v>
      </c>
      <c r="EP118">
        <f t="shared" si="103"/>
        <v>0</v>
      </c>
      <c r="EQ118">
        <f t="shared" si="103"/>
        <v>0</v>
      </c>
      <c r="ER118">
        <f t="shared" si="103"/>
        <v>0</v>
      </c>
      <c r="ES118">
        <f t="shared" si="103"/>
        <v>0</v>
      </c>
      <c r="ET118">
        <f t="shared" si="103"/>
        <v>0</v>
      </c>
      <c r="EU118">
        <f t="shared" si="103"/>
        <v>0</v>
      </c>
      <c r="EV118">
        <f t="shared" si="103"/>
        <v>0</v>
      </c>
      <c r="EW118">
        <f t="shared" si="101"/>
        <v>0</v>
      </c>
      <c r="EX118">
        <f t="shared" si="101"/>
        <v>0</v>
      </c>
      <c r="EY118">
        <f t="shared" si="101"/>
        <v>0</v>
      </c>
      <c r="EZ118">
        <f t="shared" si="101"/>
        <v>0</v>
      </c>
      <c r="FA118">
        <f t="shared" si="101"/>
        <v>0</v>
      </c>
      <c r="FB118">
        <f t="shared" si="101"/>
        <v>0</v>
      </c>
      <c r="FC118">
        <f t="shared" si="101"/>
        <v>0</v>
      </c>
      <c r="FD118">
        <f t="shared" si="101"/>
        <v>0</v>
      </c>
      <c r="FE118">
        <f t="shared" si="101"/>
        <v>0</v>
      </c>
      <c r="FG118" s="49" t="str">
        <f t="shared" si="80"/>
        <v/>
      </c>
      <c r="FI118" s="1" t="str">
        <f t="shared" si="77"/>
        <v/>
      </c>
      <c r="FJ118">
        <f t="shared" si="78"/>
        <v>110</v>
      </c>
      <c r="FK118">
        <f>FM8-FJ117+1</f>
        <v>-65</v>
      </c>
      <c r="FM118">
        <f>IF(FM117="","",IF($FI117="Y",0,INDEX(Capacity!$S$3:$T$258,MATCH(MOD(INDEX(Capacity!$V$3:$W$258,MATCH(INDEX($J117:$FE117,1,$FJ117),Capacity!$V$3:$V$258,0),2)+FM$9,255),Capacity!$S$3:$S$258,0),2)))</f>
        <v>110</v>
      </c>
      <c r="FN118">
        <f>IF(FN117="","",IF($FI117="Y",0,INDEX(Capacity!$S$3:$T$258,MATCH(MOD(INDEX(Capacity!$V$3:$W$258,MATCH(INDEX($J117:$FE117,1,$FJ117),Capacity!$V$3:$V$258,0),2)+FN$9,255),Capacity!$S$3:$S$258,0),2)))</f>
        <v>98</v>
      </c>
      <c r="FO118">
        <f>IF(FO117="","",IF($FI117="Y",0,INDEX(Capacity!$S$3:$T$258,MATCH(MOD(INDEX(Capacity!$V$3:$W$258,MATCH(INDEX($J117:$FE117,1,$FJ117),Capacity!$V$3:$V$258,0),2)+FO$9,255),Capacity!$S$3:$S$258,0),2)))</f>
        <v>71</v>
      </c>
      <c r="FP118">
        <f>IF(FP117="","",IF($FI117="Y",0,INDEX(Capacity!$S$3:$T$258,MATCH(MOD(INDEX(Capacity!$V$3:$W$258,MATCH(INDEX($J117:$FE117,1,$FJ117),Capacity!$V$3:$V$258,0),2)+FP$9,255),Capacity!$S$3:$S$258,0),2)))</f>
        <v>247</v>
      </c>
      <c r="FQ118">
        <f>IF(FQ117="","",IF($FI117="Y",0,INDEX(Capacity!$S$3:$T$258,MATCH(MOD(INDEX(Capacity!$V$3:$W$258,MATCH(INDEX($J117:$FE117,1,$FJ117),Capacity!$V$3:$V$258,0),2)+FQ$9,255),Capacity!$S$3:$S$258,0),2)))</f>
        <v>131</v>
      </c>
      <c r="FR118">
        <f>IF(FR117="","",IF($FI117="Y",0,INDEX(Capacity!$S$3:$T$258,MATCH(MOD(INDEX(Capacity!$V$3:$W$258,MATCH(INDEX($J117:$FE117,1,$FJ117),Capacity!$V$3:$V$258,0),2)+FR$9,255),Capacity!$S$3:$S$258,0),2)))</f>
        <v>140</v>
      </c>
      <c r="FS118">
        <f>IF(FS117="","",IF($FI117="Y",0,INDEX(Capacity!$S$3:$T$258,MATCH(MOD(INDEX(Capacity!$V$3:$W$258,MATCH(INDEX($J117:$FE117,1,$FJ117),Capacity!$V$3:$V$258,0),2)+FS$9,255),Capacity!$S$3:$S$258,0),2)))</f>
        <v>2</v>
      </c>
      <c r="FT118">
        <f>IF(FT117="","",IF($FI117="Y",0,INDEX(Capacity!$S$3:$T$258,MATCH(MOD(INDEX(Capacity!$V$3:$W$258,MATCH(INDEX($J117:$FE117,1,$FJ117),Capacity!$V$3:$V$258,0),2)+FT$9,255),Capacity!$S$3:$S$258,0),2)))</f>
        <v>108</v>
      </c>
      <c r="FU118">
        <f>IF(FU117="","",IF($FI117="Y",0,INDEX(Capacity!$S$3:$T$258,MATCH(MOD(INDEX(Capacity!$V$3:$W$258,MATCH(INDEX($J117:$FE117,1,$FJ117),Capacity!$V$3:$V$258,0),2)+FU$9,255),Capacity!$S$3:$S$258,0),2)))</f>
        <v>3</v>
      </c>
      <c r="FV118">
        <f>IF(FV117="","",IF($FI117="Y",0,INDEX(Capacity!$S$3:$T$258,MATCH(MOD(INDEX(Capacity!$V$3:$W$258,MATCH(INDEX($J117:$FE117,1,$FJ117),Capacity!$V$3:$V$258,0),2)+FV$9,255),Capacity!$S$3:$S$258,0),2)))</f>
        <v>43</v>
      </c>
      <c r="FW118">
        <f>IF(FW117="","",IF($FI117="Y",0,INDEX(Capacity!$S$3:$T$258,MATCH(MOD(INDEX(Capacity!$V$3:$W$258,MATCH(INDEX($J117:$FE117,1,$FJ117),Capacity!$V$3:$V$258,0),2)+FW$9,255),Capacity!$S$3:$S$258,0),2)))</f>
        <v>245</v>
      </c>
      <c r="FX118" t="str">
        <f>IF(FX117="","",IF($FI117="Y",0,INDEX(Capacity!$S$3:$T$258,MATCH(MOD(INDEX(Capacity!$V$3:$W$258,MATCH(INDEX($J117:$FE117,1,$FJ117),Capacity!$V$3:$V$258,0),2)+FX$9,255),Capacity!$S$3:$S$258,0),2)))</f>
        <v/>
      </c>
      <c r="FY118" t="str">
        <f>IF(FY117="","",IF($FI117="Y",0,INDEX(Capacity!$S$3:$T$258,MATCH(MOD(INDEX(Capacity!$V$3:$W$258,MATCH(INDEX($J117:$FE117,1,$FJ117),Capacity!$V$3:$V$258,0),2)+FY$9,255),Capacity!$S$3:$S$258,0),2)))</f>
        <v/>
      </c>
      <c r="FZ118" t="str">
        <f>IF(FZ117="","",IF($FI117="Y",0,INDEX(Capacity!$S$3:$T$258,MATCH(MOD(INDEX(Capacity!$V$3:$W$258,MATCH(INDEX($J117:$FE117,1,$FJ117),Capacity!$V$3:$V$258,0),2)+FZ$9,255),Capacity!$S$3:$S$258,0),2)))</f>
        <v/>
      </c>
      <c r="GA118" t="str">
        <f>IF(GA117="","",IF($FI117="Y",0,INDEX(Capacity!$S$3:$T$258,MATCH(MOD(INDEX(Capacity!$V$3:$W$258,MATCH(INDEX($J117:$FE117,1,$FJ117),Capacity!$V$3:$V$258,0),2)+GA$9,255),Capacity!$S$3:$S$258,0),2)))</f>
        <v/>
      </c>
      <c r="GB118" t="str">
        <f>IF(GB117="","",IF($FI117="Y",0,INDEX(Capacity!$S$3:$T$258,MATCH(MOD(INDEX(Capacity!$V$3:$W$258,MATCH(INDEX($J117:$FE117,1,$FJ117),Capacity!$V$3:$V$258,0),2)+GB$9,255),Capacity!$S$3:$S$258,0),2)))</f>
        <v/>
      </c>
      <c r="GC118" t="str">
        <f>IF(GC117="","",IF($FI117="Y",0,INDEX(Capacity!$S$3:$T$258,MATCH(MOD(INDEX(Capacity!$V$3:$W$258,MATCH(INDEX($J117:$FE117,1,$FJ117),Capacity!$V$3:$V$258,0),2)+GC$9,255),Capacity!$S$3:$S$258,0),2)))</f>
        <v/>
      </c>
      <c r="GD118" t="str">
        <f>IF(GD117="","",IF($FI117="Y",0,INDEX(Capacity!$S$3:$T$258,MATCH(MOD(INDEX(Capacity!$V$3:$W$258,MATCH(INDEX($J117:$FE117,1,$FJ117),Capacity!$V$3:$V$258,0),2)+GD$9,255),Capacity!$S$3:$S$258,0),2)))</f>
        <v/>
      </c>
      <c r="GE118" t="str">
        <f>IF(GE117="","",IF($FI117="Y",0,INDEX(Capacity!$S$3:$T$258,MATCH(MOD(INDEX(Capacity!$V$3:$W$258,MATCH(INDEX($J117:$FE117,1,$FJ117),Capacity!$V$3:$V$258,0),2)+GE$9,255),Capacity!$S$3:$S$258,0),2)))</f>
        <v/>
      </c>
      <c r="GF118" t="str">
        <f>IF(GF117="","",IF($FI117="Y",0,INDEX(Capacity!$S$3:$T$258,MATCH(MOD(INDEX(Capacity!$V$3:$W$258,MATCH(INDEX($J117:$FE117,1,$FJ117),Capacity!$V$3:$V$258,0),2)+GF$9,255),Capacity!$S$3:$S$258,0),2)))</f>
        <v/>
      </c>
      <c r="GG118" t="str">
        <f>IF(GG117="","",IF($FI117="Y",0,INDEX(Capacity!$S$3:$T$258,MATCH(MOD(INDEX(Capacity!$V$3:$W$258,MATCH(INDEX($J117:$FE117,1,$FJ117),Capacity!$V$3:$V$258,0),2)+GG$9,255),Capacity!$S$3:$S$258,0),2)))</f>
        <v/>
      </c>
      <c r="GH118" t="str">
        <f>IF(GH117="","",IF($FI117="Y",0,INDEX(Capacity!$S$3:$T$258,MATCH(MOD(INDEX(Capacity!$V$3:$W$258,MATCH(INDEX($J117:$FE117,1,$FJ117),Capacity!$V$3:$V$258,0),2)+GH$9,255),Capacity!$S$3:$S$258,0),2)))</f>
        <v/>
      </c>
      <c r="GI118" t="str">
        <f>IF(GI117="","",IF($FI117="Y",0,INDEX(Capacity!$S$3:$T$258,MATCH(MOD(INDEX(Capacity!$V$3:$W$258,MATCH(INDEX($J117:$FE117,1,$FJ117),Capacity!$V$3:$V$258,0),2)+GI$9,255),Capacity!$S$3:$S$258,0),2)))</f>
        <v/>
      </c>
      <c r="GJ118" t="str">
        <f>IF(GJ117="","",IF($FI117="Y",0,INDEX(Capacity!$S$3:$T$258,MATCH(MOD(INDEX(Capacity!$V$3:$W$258,MATCH(INDEX($J117:$FE117,1,$FJ117),Capacity!$V$3:$V$258,0),2)+GJ$9,255),Capacity!$S$3:$S$258,0),2)))</f>
        <v/>
      </c>
      <c r="GK118" t="str">
        <f>IF(GK117="","",IF($FI117="Y",0,INDEX(Capacity!$S$3:$T$258,MATCH(MOD(INDEX(Capacity!$V$3:$W$258,MATCH(INDEX($J117:$FE117,1,$FJ117),Capacity!$V$3:$V$258,0),2)+GK$9,255),Capacity!$S$3:$S$258,0),2)))</f>
        <v/>
      </c>
      <c r="GL118" t="str">
        <f>IF(GL117="","",IF($FI117="Y",0,INDEX(Capacity!$S$3:$T$258,MATCH(MOD(INDEX(Capacity!$V$3:$W$258,MATCH(INDEX($J117:$FE117,1,$FJ117),Capacity!$V$3:$V$258,0),2)+GL$9,255),Capacity!$S$3:$S$258,0),2)))</f>
        <v/>
      </c>
      <c r="GM118" t="str">
        <f>IF(GM117="","",IF($FI117="Y",0,INDEX(Capacity!$S$3:$T$258,MATCH(MOD(INDEX(Capacity!$V$3:$W$258,MATCH(INDEX($J117:$FE117,1,$FJ117),Capacity!$V$3:$V$258,0),2)+GM$9,255),Capacity!$S$3:$S$258,0),2)))</f>
        <v/>
      </c>
      <c r="GN118" t="str">
        <f>IF(GN117="","",IF($FI117="Y",0,INDEX(Capacity!$S$3:$T$258,MATCH(MOD(INDEX(Capacity!$V$3:$W$258,MATCH(INDEX($J117:$FE117,1,$FJ117),Capacity!$V$3:$V$258,0),2)+GN$9,255),Capacity!$S$3:$S$258,0),2)))</f>
        <v/>
      </c>
      <c r="GO118" t="str">
        <f>IF(GO117="","",IF($FI117="Y",0,INDEX(Capacity!$S$3:$T$258,MATCH(MOD(INDEX(Capacity!$V$3:$W$258,MATCH(INDEX($J117:$FE117,1,$FJ117),Capacity!$V$3:$V$258,0),2)+GO$9,255),Capacity!$S$3:$S$258,0),2)))</f>
        <v/>
      </c>
      <c r="GP118" t="str">
        <f>IF(GP117="","",IF($FI117="Y",0,INDEX(Capacity!$S$3:$T$258,MATCH(MOD(INDEX(Capacity!$V$3:$W$258,MATCH(INDEX($J117:$FE117,1,$FJ117),Capacity!$V$3:$V$258,0),2)+GP$9,255),Capacity!$S$3:$S$258,0),2)))</f>
        <v/>
      </c>
      <c r="GQ118" t="str">
        <f>IF(GQ117="","",IF($FI117="Y",0,INDEX(Capacity!$S$3:$T$258,MATCH(MOD(INDEX(Capacity!$V$3:$W$258,MATCH(INDEX($J117:$FE117,1,$FJ117),Capacity!$V$3:$V$258,0),2)+GQ$9,255),Capacity!$S$3:$S$258,0),2)))</f>
        <v/>
      </c>
      <c r="GR118" t="str">
        <f>IF(GR117="","",IF($FI117="Y",0,INDEX(Capacity!$S$3:$T$258,MATCH(MOD(INDEX(Capacity!$V$3:$W$258,MATCH(INDEX($J117:$FE117,1,$FJ117),Capacity!$V$3:$V$258,0),2)+GR$9,255),Capacity!$S$3:$S$258,0),2)))</f>
        <v/>
      </c>
      <c r="GS118" t="str">
        <f>IF(GS117="","",IF($FI117="Y",0,INDEX(Capacity!$S$3:$T$258,MATCH(MOD(INDEX(Capacity!$V$3:$W$258,MATCH(INDEX($J117:$FE117,1,$FJ117),Capacity!$V$3:$V$258,0),2)+GS$9,255),Capacity!$S$3:$S$258,0),2)))</f>
        <v/>
      </c>
      <c r="GT118" t="str">
        <f>IF(GT117="","",IF($FI117="Y",0,INDEX(Capacity!$S$3:$T$258,MATCH(MOD(INDEX(Capacity!$V$3:$W$258,MATCH(INDEX($J117:$FE117,1,$FJ117),Capacity!$V$3:$V$258,0),2)+GT$9,255),Capacity!$S$3:$S$258,0),2)))</f>
        <v/>
      </c>
      <c r="GU118" t="str">
        <f>IF(GU117="","",IF($FI117="Y",0,INDEX(Capacity!$S$3:$T$258,MATCH(MOD(INDEX(Capacity!$V$3:$W$258,MATCH(INDEX($J117:$FE117,1,$FJ117),Capacity!$V$3:$V$258,0),2)+GU$9,255),Capacity!$S$3:$S$258,0),2)))</f>
        <v/>
      </c>
      <c r="GV118" t="str">
        <f>IF(GV117="","",IF($FI117="Y",0,INDEX(Capacity!$S$3:$T$258,MATCH(MOD(INDEX(Capacity!$V$3:$W$258,MATCH(INDEX($J117:$FE117,1,$FJ117),Capacity!$V$3:$V$258,0),2)+GV$9,255),Capacity!$S$3:$S$258,0),2)))</f>
        <v/>
      </c>
      <c r="GW118" t="str">
        <f>IF(GW117="","",IF($FI117="Y",0,INDEX(Capacity!$S$3:$T$258,MATCH(MOD(INDEX(Capacity!$V$3:$W$258,MATCH(INDEX($J117:$FE117,1,$FJ117),Capacity!$V$3:$V$258,0),2)+GW$9,255),Capacity!$S$3:$S$258,0),2)))</f>
        <v/>
      </c>
      <c r="GX118" t="str">
        <f>IF(GX117="","",IF($FI117="Y",0,INDEX(Capacity!$S$3:$T$258,MATCH(MOD(INDEX(Capacity!$V$3:$W$258,MATCH(INDEX($J117:$FE117,1,$FJ117),Capacity!$V$3:$V$258,0),2)+GX$9,255),Capacity!$S$3:$S$258,0),2)))</f>
        <v/>
      </c>
      <c r="GY118" t="str">
        <f>IF(GY117="","",IF($FI117="Y",0,INDEX(Capacity!$S$3:$T$258,MATCH(MOD(INDEX(Capacity!$V$3:$W$258,MATCH(INDEX($J117:$FE117,1,$FJ117),Capacity!$V$3:$V$258,0),2)+GY$9,255),Capacity!$S$3:$S$258,0),2)))</f>
        <v/>
      </c>
      <c r="GZ118" t="str">
        <f>IF(GZ117="","",IF($FI117="Y",0,INDEX(Capacity!$S$3:$T$258,MATCH(MOD(INDEX(Capacity!$V$3:$W$258,MATCH(INDEX($J117:$FE117,1,$FJ117),Capacity!$V$3:$V$258,0),2)+GZ$9,255),Capacity!$S$3:$S$258,0),2)))</f>
        <v/>
      </c>
      <c r="HA118" t="str">
        <f>IF(HA117="","",IF($FI117="Y",0,INDEX(Capacity!$S$3:$T$258,MATCH(MOD(INDEX(Capacity!$V$3:$W$258,MATCH(INDEX($J117:$FE117,1,$FJ117),Capacity!$V$3:$V$258,0),2)+HA$9,255),Capacity!$S$3:$S$258,0),2)))</f>
        <v/>
      </c>
      <c r="HB118" t="str">
        <f>IF(HB117="","",IF($FI117="Y",0,INDEX(Capacity!$S$3:$T$258,MATCH(MOD(INDEX(Capacity!$V$3:$W$258,MATCH(INDEX($J117:$FE117,1,$FJ117),Capacity!$V$3:$V$258,0),2)+HB$9,255),Capacity!$S$3:$S$258,0),2)))</f>
        <v/>
      </c>
      <c r="HC118" t="str">
        <f>IF(HC117="","",IF($FI117="Y",0,INDEX(Capacity!$S$3:$T$258,MATCH(MOD(INDEX(Capacity!$V$3:$W$258,MATCH(INDEX($J117:$FE117,1,$FJ117),Capacity!$V$3:$V$258,0),2)+HC$9,255),Capacity!$S$3:$S$258,0),2)))</f>
        <v/>
      </c>
      <c r="HD118" t="str">
        <f>IF(HD117="","",IF($FI117="Y",0,INDEX(Capacity!$S$3:$T$258,MATCH(MOD(INDEX(Capacity!$V$3:$W$258,MATCH(INDEX($J117:$FE117,1,$FJ117),Capacity!$V$3:$V$258,0),2)+HD$9,255),Capacity!$S$3:$S$258,0),2)))</f>
        <v/>
      </c>
      <c r="HE118" t="str">
        <f>IF(HE117="","",IF($FI117="Y",0,INDEX(Capacity!$S$3:$T$258,MATCH(MOD(INDEX(Capacity!$V$3:$W$258,MATCH(INDEX($J117:$FE117,1,$FJ117),Capacity!$V$3:$V$258,0),2)+HE$9,255),Capacity!$S$3:$S$258,0),2)))</f>
        <v/>
      </c>
      <c r="HF118" t="str">
        <f>IF(HF117="","",IF($FI117="Y",0,INDEX(Capacity!$S$3:$T$258,MATCH(MOD(INDEX(Capacity!$V$3:$W$258,MATCH(INDEX($J117:$FE117,1,$FJ117),Capacity!$V$3:$V$258,0),2)+HF$9,255),Capacity!$S$3:$S$258,0),2)))</f>
        <v/>
      </c>
      <c r="HG118" t="str">
        <f>IF(HG117="","",IF($FI117="Y",0,INDEX(Capacity!$S$3:$T$258,MATCH(MOD(INDEX(Capacity!$V$3:$W$258,MATCH(INDEX($J117:$FE117,1,$FJ117),Capacity!$V$3:$V$258,0),2)+HG$9,255),Capacity!$S$3:$S$258,0),2)))</f>
        <v/>
      </c>
      <c r="HH118" t="str">
        <f>IF(HH117="","",IF($FI117="Y",0,INDEX(Capacity!$S$3:$T$258,MATCH(MOD(INDEX(Capacity!$V$3:$W$258,MATCH(INDEX($J117:$FE117,1,$FJ117),Capacity!$V$3:$V$258,0),2)+HH$9,255),Capacity!$S$3:$S$258,0),2)))</f>
        <v/>
      </c>
      <c r="HI118" t="str">
        <f>IF(HI117="","",IF($FI117="Y",0,INDEX(Capacity!$S$3:$T$258,MATCH(MOD(INDEX(Capacity!$V$3:$W$258,MATCH(INDEX($J117:$FE117,1,$FJ117),Capacity!$V$3:$V$258,0),2)+HI$9,255),Capacity!$S$3:$S$258,0),2)))</f>
        <v/>
      </c>
      <c r="HJ118" t="str">
        <f>IF(HJ117="","",IF($FI117="Y",0,INDEX(Capacity!$S$3:$T$258,MATCH(MOD(INDEX(Capacity!$V$3:$W$258,MATCH(INDEX($J117:$FE117,1,$FJ117),Capacity!$V$3:$V$258,0),2)+HJ$9,255),Capacity!$S$3:$S$258,0),2)))</f>
        <v/>
      </c>
      <c r="HK118" t="str">
        <f>IF(HK117="","",IF($FI117="Y",0,INDEX(Capacity!$S$3:$T$258,MATCH(MOD(INDEX(Capacity!$V$3:$W$258,MATCH(INDEX($J117:$FE117,1,$FJ117),Capacity!$V$3:$V$258,0),2)+HK$9,255),Capacity!$S$3:$S$258,0),2)))</f>
        <v/>
      </c>
      <c r="HL118" t="str">
        <f>IF(HL117="","",IF($FI117="Y",0,INDEX(Capacity!$S$3:$T$258,MATCH(MOD(INDEX(Capacity!$V$3:$W$258,MATCH(INDEX($J117:$FE117,1,$FJ117),Capacity!$V$3:$V$258,0),2)+HL$9,255),Capacity!$S$3:$S$258,0),2)))</f>
        <v/>
      </c>
      <c r="HM118" t="str">
        <f>IF(HM117="","",IF($FI117="Y",0,INDEX(Capacity!$S$3:$T$258,MATCH(MOD(INDEX(Capacity!$V$3:$W$258,MATCH(INDEX($J117:$FE117,1,$FJ117),Capacity!$V$3:$V$258,0),2)+HM$9,255),Capacity!$S$3:$S$258,0),2)))</f>
        <v/>
      </c>
      <c r="HN118" t="str">
        <f>IF(HN117="","",IF($FI117="Y",0,INDEX(Capacity!$S$3:$T$258,MATCH(MOD(INDEX(Capacity!$V$3:$W$258,MATCH(INDEX($J117:$FE117,1,$FJ117),Capacity!$V$3:$V$258,0),2)+HN$9,255),Capacity!$S$3:$S$258,0),2)))</f>
        <v/>
      </c>
      <c r="HO118" t="str">
        <f>IF(HO117="","",IF($FI117="Y",0,INDEX(Capacity!$S$3:$T$258,MATCH(MOD(INDEX(Capacity!$V$3:$W$258,MATCH(INDEX($J117:$FE117,1,$FJ117),Capacity!$V$3:$V$258,0),2)+HO$9,255),Capacity!$S$3:$S$258,0),2)))</f>
        <v/>
      </c>
      <c r="HP118" t="str">
        <f>IF(HP117="","",IF($FI117="Y",0,INDEX(Capacity!$S$3:$T$258,MATCH(MOD(INDEX(Capacity!$V$3:$W$258,MATCH(INDEX($J117:$FE117,1,$FJ117),Capacity!$V$3:$V$258,0),2)+HP$9,255),Capacity!$S$3:$S$258,0),2)))</f>
        <v/>
      </c>
      <c r="HQ118" t="str">
        <f>IF(HQ117="","",IF($FI117="Y",0,INDEX(Capacity!$S$3:$T$258,MATCH(MOD(INDEX(Capacity!$V$3:$W$258,MATCH(INDEX($J117:$FE117,1,$FJ117),Capacity!$V$3:$V$258,0),2)+HQ$9,255),Capacity!$S$3:$S$258,0),2)))</f>
        <v/>
      </c>
      <c r="HR118" t="str">
        <f>IF(HR117="","",IF($FI117="Y",0,INDEX(Capacity!$S$3:$T$258,MATCH(MOD(INDEX(Capacity!$V$3:$W$258,MATCH(INDEX($J117:$FE117,1,$FJ117),Capacity!$V$3:$V$258,0),2)+HR$9,255),Capacity!$S$3:$S$258,0),2)))</f>
        <v/>
      </c>
      <c r="HS118" t="str">
        <f>IF(HS117="","",IF($FI117="Y",0,INDEX(Capacity!$S$3:$T$258,MATCH(MOD(INDEX(Capacity!$V$3:$W$258,MATCH(INDEX($J117:$FE117,1,$FJ117),Capacity!$V$3:$V$258,0),2)+HS$9,255),Capacity!$S$3:$S$258,0),2)))</f>
        <v/>
      </c>
      <c r="HT118" t="str">
        <f>IF(HT117="","",IF($FI117="Y",0,INDEX(Capacity!$S$3:$T$258,MATCH(MOD(INDEX(Capacity!$V$3:$W$258,MATCH(INDEX($J117:$FE117,1,$FJ117),Capacity!$V$3:$V$258,0),2)+HT$9,255),Capacity!$S$3:$S$258,0),2)))</f>
        <v/>
      </c>
      <c r="HU118" t="str">
        <f>IF(HU117="","",IF($FI117="Y",0,INDEX(Capacity!$S$3:$T$258,MATCH(MOD(INDEX(Capacity!$V$3:$W$258,MATCH(INDEX($J117:$FE117,1,$FJ117),Capacity!$V$3:$V$258,0),2)+HU$9,255),Capacity!$S$3:$S$258,0),2)))</f>
        <v/>
      </c>
      <c r="HV118" t="str">
        <f>IF(HV117="","",IF($FI117="Y",0,INDEX(Capacity!$S$3:$T$258,MATCH(MOD(INDEX(Capacity!$V$3:$W$258,MATCH(INDEX($J117:$FE117,1,$FJ117),Capacity!$V$3:$V$258,0),2)+HV$9,255),Capacity!$S$3:$S$258,0),2)))</f>
        <v/>
      </c>
      <c r="HW118" t="str">
        <f>IF(HW117="","",IF($FI117="Y",0,INDEX(Capacity!$S$3:$T$258,MATCH(MOD(INDEX(Capacity!$V$3:$W$258,MATCH(INDEX($J117:$FE117,1,$FJ117),Capacity!$V$3:$V$258,0),2)+HW$9,255),Capacity!$S$3:$S$258,0),2)))</f>
        <v/>
      </c>
      <c r="HX118" t="str">
        <f>IF(HX117="","",IF($FI117="Y",0,INDEX(Capacity!$S$3:$T$258,MATCH(MOD(INDEX(Capacity!$V$3:$W$258,MATCH(INDEX($J117:$FE117,1,$FJ117),Capacity!$V$3:$V$258,0),2)+HX$9,255),Capacity!$S$3:$S$258,0),2)))</f>
        <v/>
      </c>
      <c r="HY118" t="str">
        <f>IF(HY117="","",IF($FI117="Y",0,INDEX(Capacity!$S$3:$T$258,MATCH(MOD(INDEX(Capacity!$V$3:$W$258,MATCH(INDEX($J117:$FE117,1,$FJ117),Capacity!$V$3:$V$258,0),2)+HY$9,255),Capacity!$S$3:$S$258,0),2)))</f>
        <v/>
      </c>
      <c r="HZ118" t="str">
        <f>IF(HZ117="","",IF($FI117="Y",0,INDEX(Capacity!$S$3:$T$258,MATCH(MOD(INDEX(Capacity!$V$3:$W$258,MATCH(INDEX($J117:$FE117,1,$FJ117),Capacity!$V$3:$V$258,0),2)+HZ$9,255),Capacity!$S$3:$S$258,0),2)))</f>
        <v/>
      </c>
      <c r="IA118" t="str">
        <f>IF(IA117="","",IF($FI117="Y",0,INDEX(Capacity!$S$3:$T$258,MATCH(MOD(INDEX(Capacity!$V$3:$W$258,MATCH(INDEX($J117:$FE117,1,$FJ117),Capacity!$V$3:$V$258,0),2)+IA$9,255),Capacity!$S$3:$S$258,0),2)))</f>
        <v/>
      </c>
      <c r="IB118" t="str">
        <f>IF(IB117="","",IF($FI117="Y",0,INDEX(Capacity!$S$3:$T$258,MATCH(MOD(INDEX(Capacity!$V$3:$W$258,MATCH(INDEX($J117:$FE117,1,$FJ117),Capacity!$V$3:$V$258,0),2)+IB$9,255),Capacity!$S$3:$S$258,0),2)))</f>
        <v/>
      </c>
      <c r="IC118" t="str">
        <f>IF(IC117="","",IF($FI117="Y",0,INDEX(Capacity!$S$3:$T$258,MATCH(MOD(INDEX(Capacity!$V$3:$W$258,MATCH(INDEX($J117:$FE117,1,$FJ117),Capacity!$V$3:$V$258,0),2)+IC$9,255),Capacity!$S$3:$S$258,0),2)))</f>
        <v/>
      </c>
      <c r="ID118" t="str">
        <f>IF(ID117="","",IF($FI117="Y",0,INDEX(Capacity!$S$3:$T$258,MATCH(MOD(INDEX(Capacity!$V$3:$W$258,MATCH(INDEX($J117:$FE117,1,$FJ117),Capacity!$V$3:$V$258,0),2)+ID$9,255),Capacity!$S$3:$S$258,0),2)))</f>
        <v/>
      </c>
      <c r="IE118" t="str">
        <f>IF(IE117="","",IF($FI117="Y",0,INDEX(Capacity!$S$3:$T$258,MATCH(MOD(INDEX(Capacity!$V$3:$W$258,MATCH(INDEX($J117:$FE117,1,$FJ117),Capacity!$V$3:$V$258,0),2)+IE$9,255),Capacity!$S$3:$S$258,0),2)))</f>
        <v/>
      </c>
      <c r="IF118" t="str">
        <f>IF(IF117="","",IF($FI117="Y",0,INDEX(Capacity!$S$3:$T$258,MATCH(MOD(INDEX(Capacity!$V$3:$W$258,MATCH(INDEX($J117:$FE117,1,$FJ117),Capacity!$V$3:$V$258,0),2)+IF$9,255),Capacity!$S$3:$S$258,0),2)))</f>
        <v/>
      </c>
      <c r="IG118" t="str">
        <f>IF(IG117="","",IF($FI117="Y",0,INDEX(Capacity!$S$3:$T$258,MATCH(MOD(INDEX(Capacity!$V$3:$W$258,MATCH(INDEX($J117:$FE117,1,$FJ117),Capacity!$V$3:$V$258,0),2)+IG$9,255),Capacity!$S$3:$S$258,0),2)))</f>
        <v/>
      </c>
      <c r="IH118" t="str">
        <f>IF(IH117="","",IF($FI117="Y",0,INDEX(Capacity!$S$3:$T$258,MATCH(MOD(INDEX(Capacity!$V$3:$W$258,MATCH(INDEX($J117:$FE117,1,$FJ117),Capacity!$V$3:$V$258,0),2)+IH$9,255),Capacity!$S$3:$S$258,0),2)))</f>
        <v/>
      </c>
      <c r="II118" t="str">
        <f>IF(II117="","",IF($FI117="Y",0,INDEX(Capacity!$S$3:$T$258,MATCH(MOD(INDEX(Capacity!$V$3:$W$258,MATCH(INDEX($J117:$FE117,1,$FJ117),Capacity!$V$3:$V$258,0),2)+II$9,255),Capacity!$S$3:$S$258,0),2)))</f>
        <v/>
      </c>
      <c r="IJ118" t="str">
        <f>IF(IJ117="","",IF($FI117="Y",0,INDEX(Capacity!$S$3:$T$258,MATCH(MOD(INDEX(Capacity!$V$3:$W$258,MATCH(INDEX($J117:$FE117,1,$FJ117),Capacity!$V$3:$V$258,0),2)+IJ$9,255),Capacity!$S$3:$S$258,0),2)))</f>
        <v/>
      </c>
      <c r="IK118" t="str">
        <f>IF(IK117="","",IF($FI117="Y",0,INDEX(Capacity!$S$3:$T$258,MATCH(MOD(INDEX(Capacity!$V$3:$W$258,MATCH(INDEX($J117:$FE117,1,$FJ117),Capacity!$V$3:$V$258,0),2)+IK$9,255),Capacity!$S$3:$S$258,0),2)))</f>
        <v/>
      </c>
      <c r="IL118" t="str">
        <f>IF(IL117="","",IF($FI117="Y",0,INDEX(Capacity!$S$3:$T$258,MATCH(MOD(INDEX(Capacity!$V$3:$W$258,MATCH(INDEX($J117:$FE117,1,$FJ117),Capacity!$V$3:$V$258,0),2)+IL$9,255),Capacity!$S$3:$S$258,0),2)))</f>
        <v/>
      </c>
      <c r="IM118" t="str">
        <f>IF(IM117="","",IF($FI117="Y",0,INDEX(Capacity!$S$3:$T$258,MATCH(MOD(INDEX(Capacity!$V$3:$W$258,MATCH(INDEX($J117:$FE117,1,$FJ117),Capacity!$V$3:$V$258,0),2)+IM$9,255),Capacity!$S$3:$S$258,0),2)))</f>
        <v/>
      </c>
      <c r="IN118" t="str">
        <f>IF(IN117="","",IF($FI117="Y",0,INDEX(Capacity!$S$3:$T$258,MATCH(MOD(INDEX(Capacity!$V$3:$W$258,MATCH(INDEX($J117:$FE117,1,$FJ117),Capacity!$V$3:$V$258,0),2)+IN$9,255),Capacity!$S$3:$S$258,0),2)))</f>
        <v/>
      </c>
      <c r="IO118" t="str">
        <f>IF(IO117="","",IF($FI117="Y",0,INDEX(Capacity!$S$3:$T$258,MATCH(MOD(INDEX(Capacity!$V$3:$W$258,MATCH(INDEX($J117:$FE117,1,$FJ117),Capacity!$V$3:$V$258,0),2)+IO$9,255),Capacity!$S$3:$S$258,0),2)))</f>
        <v/>
      </c>
      <c r="IP118" t="str">
        <f>IF(IP117="","",IF($FI117="Y",0,INDEX(Capacity!$S$3:$T$258,MATCH(MOD(INDEX(Capacity!$V$3:$W$258,MATCH(INDEX($J117:$FE117,1,$FJ117),Capacity!$V$3:$V$258,0),2)+IP$9,255),Capacity!$S$3:$S$258,0),2)))</f>
        <v/>
      </c>
      <c r="IQ118" t="str">
        <f>IF(IQ117="","",IF($FI117="Y",0,INDEX(Capacity!$S$3:$T$258,MATCH(MOD(INDEX(Capacity!$V$3:$W$258,MATCH(INDEX($J117:$FE117,1,$FJ117),Capacity!$V$3:$V$258,0),2)+IQ$9,255),Capacity!$S$3:$S$258,0),2)))</f>
        <v/>
      </c>
      <c r="IR118" t="str">
        <f>IF(IR117="","",IF($FI117="Y",0,INDEX(Capacity!$S$3:$T$258,MATCH(MOD(INDEX(Capacity!$V$3:$W$258,MATCH(INDEX($J117:$FE117,1,$FJ117),Capacity!$V$3:$V$258,0),2)+IR$9,255),Capacity!$S$3:$S$258,0),2)))</f>
        <v/>
      </c>
      <c r="IS118" t="str">
        <f>IF(IS117="","",IF($FI117="Y",0,INDEX(Capacity!$S$3:$T$258,MATCH(MOD(INDEX(Capacity!$V$3:$W$258,MATCH(INDEX($J117:$FE117,1,$FJ117),Capacity!$V$3:$V$258,0),2)+IS$9,255),Capacity!$S$3:$S$258,0),2)))</f>
        <v/>
      </c>
      <c r="IT118" t="str">
        <f>IF(IT117="","",IF($FI117="Y",0,INDEX(Capacity!$S$3:$T$258,MATCH(MOD(INDEX(Capacity!$V$3:$W$258,MATCH(INDEX($J117:$FE117,1,$FJ117),Capacity!$V$3:$V$258,0),2)+IT$9,255),Capacity!$S$3:$S$258,0),2)))</f>
        <v/>
      </c>
      <c r="IU118" t="str">
        <f>IF(IU117="","",IF($FI117="Y",0,INDEX(Capacity!$S$3:$T$258,MATCH(MOD(INDEX(Capacity!$V$3:$W$258,MATCH(INDEX($J117:$FE117,1,$FJ117),Capacity!$V$3:$V$258,0),2)+IU$9,255),Capacity!$S$3:$S$258,0),2)))</f>
        <v/>
      </c>
      <c r="IV118" t="str">
        <f>IF(IV117="","",IF($FI117="Y",0,INDEX(Capacity!$S$3:$T$258,MATCH(MOD(INDEX(Capacity!$V$3:$W$258,MATCH(INDEX($J117:$FE117,1,$FJ117),Capacity!$V$3:$V$258,0),2)+IV$9,255),Capacity!$S$3:$S$258,0),2)))</f>
        <v/>
      </c>
      <c r="IW118" t="str">
        <f>IF(IW117="","",IF($FI117="Y",0,INDEX(Capacity!$S$3:$T$258,MATCH(MOD(INDEX(Capacity!$V$3:$W$258,MATCH(INDEX($J117:$FE117,1,$FJ117),Capacity!$V$3:$V$258,0),2)+IW$9,255),Capacity!$S$3:$S$258,0),2)))</f>
        <v/>
      </c>
      <c r="IX118" t="str">
        <f>IF(IX117="","",IF($FI117="Y",0,INDEX(Capacity!$S$3:$T$258,MATCH(MOD(INDEX(Capacity!$V$3:$W$258,MATCH(INDEX($J117:$FE117,1,$FJ117),Capacity!$V$3:$V$258,0),2)+IX$9,255),Capacity!$S$3:$S$258,0),2)))</f>
        <v/>
      </c>
      <c r="IY118" t="str">
        <f>IF(IY117="","",IF($FI117="Y",0,INDEX(Capacity!$S$3:$T$258,MATCH(MOD(INDEX(Capacity!$V$3:$W$258,MATCH(INDEX($J117:$FE117,1,$FJ117),Capacity!$V$3:$V$258,0),2)+IY$9,255),Capacity!$S$3:$S$258,0),2)))</f>
        <v/>
      </c>
      <c r="IZ118" t="str">
        <f>IF(IZ117="","",IF($FI117="Y",0,INDEX(Capacity!$S$3:$T$258,MATCH(MOD(INDEX(Capacity!$V$3:$W$258,MATCH(INDEX($J117:$FE117,1,$FJ117),Capacity!$V$3:$V$258,0),2)+IZ$9,255),Capacity!$S$3:$S$258,0),2)))</f>
        <v/>
      </c>
      <c r="JA118" t="str">
        <f>IF(JA117="","",IF($FI117="Y",0,INDEX(Capacity!$S$3:$T$258,MATCH(MOD(INDEX(Capacity!$V$3:$W$258,MATCH(INDEX($J117:$FE117,1,$FJ117),Capacity!$V$3:$V$258,0),2)+JA$9,255),Capacity!$S$3:$S$258,0),2)))</f>
        <v/>
      </c>
      <c r="JB118" t="str">
        <f>IF(JB117="","",IF($FI117="Y",0,INDEX(Capacity!$S$3:$T$258,MATCH(MOD(INDEX(Capacity!$V$3:$W$258,MATCH(INDEX($J117:$FE117,1,$FJ117),Capacity!$V$3:$V$258,0),2)+JB$9,255),Capacity!$S$3:$S$258,0),2)))</f>
        <v/>
      </c>
      <c r="JC118" t="str">
        <f>IF(JC117="","",IF($FI117="Y",0,INDEX(Capacity!$S$3:$T$258,MATCH(MOD(INDEX(Capacity!$V$3:$W$258,MATCH(INDEX($J117:$FE117,1,$FJ117),Capacity!$V$3:$V$258,0),2)+JC$9,255),Capacity!$S$3:$S$258,0),2)))</f>
        <v/>
      </c>
      <c r="JD118" t="str">
        <f>IF(JD117="","",IF($FI117="Y",0,INDEX(Capacity!$S$3:$T$258,MATCH(MOD(INDEX(Capacity!$V$3:$W$258,MATCH(INDEX($J117:$FE117,1,$FJ117),Capacity!$V$3:$V$258,0),2)+JD$9,255),Capacity!$S$3:$S$258,0),2)))</f>
        <v/>
      </c>
      <c r="JE118" t="str">
        <f>IF(JE117="","",IF($FI117="Y",0,INDEX(Capacity!$S$3:$T$258,MATCH(MOD(INDEX(Capacity!$V$3:$W$258,MATCH(INDEX($J117:$FE117,1,$FJ117),Capacity!$V$3:$V$258,0),2)+JE$9,255),Capacity!$S$3:$S$258,0),2)))</f>
        <v/>
      </c>
      <c r="JF118" t="str">
        <f>IF(JF117="","",IF($FI117="Y",0,INDEX(Capacity!$S$3:$T$258,MATCH(MOD(INDEX(Capacity!$V$3:$W$258,MATCH(INDEX($J117:$FE117,1,$FJ117),Capacity!$V$3:$V$258,0),2)+JF$9,255),Capacity!$S$3:$S$258,0),2)))</f>
        <v/>
      </c>
      <c r="JG118" t="str">
        <f>IF(JG117="","",IF($FI117="Y",0,INDEX(Capacity!$S$3:$T$258,MATCH(MOD(INDEX(Capacity!$V$3:$W$258,MATCH(INDEX($J117:$FE117,1,$FJ117),Capacity!$V$3:$V$258,0),2)+JG$9,255),Capacity!$S$3:$S$258,0),2)))</f>
        <v/>
      </c>
      <c r="JH118" t="str">
        <f>IF(JH117="","",IF($FI117="Y",0,INDEX(Capacity!$S$3:$T$258,MATCH(MOD(INDEX(Capacity!$V$3:$W$258,MATCH(INDEX($J117:$FE117,1,$FJ117),Capacity!$V$3:$V$258,0),2)+JH$9,255),Capacity!$S$3:$S$258,0),2)))</f>
        <v/>
      </c>
      <c r="JI118" t="str">
        <f>IF(JI117="","",IF($FI117="Y",0,INDEX(Capacity!$S$3:$T$258,MATCH(MOD(INDEX(Capacity!$V$3:$W$258,MATCH(INDEX($J117:$FE117,1,$FJ117),Capacity!$V$3:$V$258,0),2)+JI$9,255),Capacity!$S$3:$S$258,0),2)))</f>
        <v/>
      </c>
      <c r="JJ118" t="str">
        <f>IF(JJ117="","",IF($FI117="Y",0,INDEX(Capacity!$S$3:$T$258,MATCH(MOD(INDEX(Capacity!$V$3:$W$258,MATCH(INDEX($J117:$FE117,1,$FJ117),Capacity!$V$3:$V$258,0),2)+JJ$9,255),Capacity!$S$3:$S$258,0),2)))</f>
        <v/>
      </c>
      <c r="JK118" t="str">
        <f>IF(JK117="","",IF($FI117="Y",0,INDEX(Capacity!$S$3:$T$258,MATCH(MOD(INDEX(Capacity!$V$3:$W$258,MATCH(INDEX($J117:$FE117,1,$FJ117),Capacity!$V$3:$V$258,0),2)+JK$9,255),Capacity!$S$3:$S$258,0),2)))</f>
        <v/>
      </c>
      <c r="JL118" t="str">
        <f>IF(JL117="","",IF($FI117="Y",0,INDEX(Capacity!$S$3:$T$258,MATCH(MOD(INDEX(Capacity!$V$3:$W$258,MATCH(INDEX($J117:$FE117,1,$FJ117),Capacity!$V$3:$V$258,0),2)+JL$9,255),Capacity!$S$3:$S$258,0),2)))</f>
        <v/>
      </c>
      <c r="JM118" t="str">
        <f>IF(JM117="","",IF($FI117="Y",0,INDEX(Capacity!$S$3:$T$258,MATCH(MOD(INDEX(Capacity!$V$3:$W$258,MATCH(INDEX($J117:$FE117,1,$FJ117),Capacity!$V$3:$V$258,0),2)+JM$9,255),Capacity!$S$3:$S$258,0),2)))</f>
        <v/>
      </c>
      <c r="JN118" t="str">
        <f>IF(JN117="","",IF($FI117="Y",0,INDEX(Capacity!$S$3:$T$258,MATCH(MOD(INDEX(Capacity!$V$3:$W$258,MATCH(INDEX($J117:$FE117,1,$FJ117),Capacity!$V$3:$V$258,0),2)+JN$9,255),Capacity!$S$3:$S$258,0),2)))</f>
        <v/>
      </c>
      <c r="JO118" t="str">
        <f>IF(JO117="","",IF($FI117="Y",0,INDEX(Capacity!$S$3:$T$258,MATCH(MOD(INDEX(Capacity!$V$3:$W$258,MATCH(INDEX($J117:$FE117,1,$FJ117),Capacity!$V$3:$V$258,0),2)+JO$9,255),Capacity!$S$3:$S$258,0),2)))</f>
        <v/>
      </c>
      <c r="JP118" t="str">
        <f>IF(JP117="","",IF($FI117="Y",0,INDEX(Capacity!$S$3:$T$258,MATCH(MOD(INDEX(Capacity!$V$3:$W$258,MATCH(INDEX($J117:$FE117,1,$FJ117),Capacity!$V$3:$V$258,0),2)+JP$9,255),Capacity!$S$3:$S$258,0),2)))</f>
        <v/>
      </c>
      <c r="JQ118" t="str">
        <f>IF(JQ117="","",IF($FI117="Y",0,INDEX(Capacity!$S$3:$T$258,MATCH(MOD(INDEX(Capacity!$V$3:$W$258,MATCH(INDEX($J117:$FE117,1,$FJ117),Capacity!$V$3:$V$258,0),2)+JQ$9,255),Capacity!$S$3:$S$258,0),2)))</f>
        <v/>
      </c>
      <c r="JR118" t="str">
        <f>IF(JR117="","",IF($FI117="Y",0,INDEX(Capacity!$S$3:$T$258,MATCH(MOD(INDEX(Capacity!$V$3:$W$258,MATCH(INDEX($J117:$FE117,1,$FJ117),Capacity!$V$3:$V$258,0),2)+JR$9,255),Capacity!$S$3:$S$258,0),2)))</f>
        <v/>
      </c>
      <c r="JS118" t="str">
        <f>IF(JS117="","",IF($FI117="Y",0,INDEX(Capacity!$S$3:$T$258,MATCH(MOD(INDEX(Capacity!$V$3:$W$258,MATCH(INDEX($J117:$FE117,1,$FJ117),Capacity!$V$3:$V$258,0),2)+JS$9,255),Capacity!$S$3:$S$258,0),2)))</f>
        <v/>
      </c>
      <c r="JT118" t="str">
        <f>IF(JT117="","",IF($FI117="Y",0,INDEX(Capacity!$S$3:$T$258,MATCH(MOD(INDEX(Capacity!$V$3:$W$258,MATCH(INDEX($J117:$FE117,1,$FJ117),Capacity!$V$3:$V$258,0),2)+JT$9,255),Capacity!$S$3:$S$258,0),2)))</f>
        <v/>
      </c>
      <c r="JU118" t="str">
        <f>IF(JU117="","",IF($FI117="Y",0,INDEX(Capacity!$S$3:$T$258,MATCH(MOD(INDEX(Capacity!$V$3:$W$258,MATCH(INDEX($J117:$FE117,1,$FJ117),Capacity!$V$3:$V$258,0),2)+JU$9,255),Capacity!$S$3:$S$258,0),2)))</f>
        <v/>
      </c>
      <c r="JV118" t="str">
        <f>IF(JV117="","",IF($FI117="Y",0,INDEX(Capacity!$S$3:$T$258,MATCH(MOD(INDEX(Capacity!$V$3:$W$258,MATCH(INDEX($J117:$FE117,1,$FJ117),Capacity!$V$3:$V$258,0),2)+JV$9,255),Capacity!$S$3:$S$258,0),2)))</f>
        <v/>
      </c>
      <c r="JW118" t="str">
        <f>IF(JW117="","",IF($FI117="Y",0,INDEX(Capacity!$S$3:$T$258,MATCH(MOD(INDEX(Capacity!$V$3:$W$258,MATCH(INDEX($J117:$FE117,1,$FJ117),Capacity!$V$3:$V$258,0),2)+JW$9,255),Capacity!$S$3:$S$258,0),2)))</f>
        <v/>
      </c>
      <c r="JX118" t="str">
        <f>IF(JX117="","",IF($FI117="Y",0,INDEX(Capacity!$S$3:$T$258,MATCH(MOD(INDEX(Capacity!$V$3:$W$258,MATCH(INDEX($J117:$FE117,1,$FJ117),Capacity!$V$3:$V$258,0),2)+JX$9,255),Capacity!$S$3:$S$258,0),2)))</f>
        <v/>
      </c>
      <c r="JY118" t="str">
        <f>IF(JY117="","",IF($FI117="Y",0,INDEX(Capacity!$S$3:$T$258,MATCH(MOD(INDEX(Capacity!$V$3:$W$258,MATCH(INDEX($J117:$FE117,1,$FJ117),Capacity!$V$3:$V$258,0),2)+JY$9,255),Capacity!$S$3:$S$258,0),2)))</f>
        <v/>
      </c>
      <c r="JZ118" t="str">
        <f>IF(JZ117="","",IF($FI117="Y",0,INDEX(Capacity!$S$3:$T$258,MATCH(MOD(INDEX(Capacity!$V$3:$W$258,MATCH(INDEX($J117:$FE117,1,$FJ117),Capacity!$V$3:$V$258,0),2)+JZ$9,255),Capacity!$S$3:$S$258,0),2)))</f>
        <v/>
      </c>
      <c r="KA118" t="str">
        <f>IF(KA117="","",IF($FI117="Y",0,INDEX(Capacity!$S$3:$T$258,MATCH(MOD(INDEX(Capacity!$V$3:$W$258,MATCH(INDEX($J117:$FE117,1,$FJ117),Capacity!$V$3:$V$258,0),2)+KA$9,255),Capacity!$S$3:$S$258,0),2)))</f>
        <v/>
      </c>
      <c r="KB118" t="str">
        <f>IF(KB117="","",IF($FI117="Y",0,INDEX(Capacity!$S$3:$T$258,MATCH(MOD(INDEX(Capacity!$V$3:$W$258,MATCH(INDEX($J117:$FE117,1,$FJ117),Capacity!$V$3:$V$258,0),2)+KB$9,255),Capacity!$S$3:$S$258,0),2)))</f>
        <v/>
      </c>
      <c r="KC118" t="str">
        <f>IF(KC117="","",IF($FI117="Y",0,INDEX(Capacity!$S$3:$T$258,MATCH(MOD(INDEX(Capacity!$V$3:$W$258,MATCH(INDEX($J117:$FE117,1,$FJ117),Capacity!$V$3:$V$258,0),2)+KC$9,255),Capacity!$S$3:$S$258,0),2)))</f>
        <v/>
      </c>
      <c r="KD118" t="str">
        <f>IF(KD117="","",IF($FI117="Y",0,INDEX(Capacity!$S$3:$T$258,MATCH(MOD(INDEX(Capacity!$V$3:$W$258,MATCH(INDEX($J117:$FE117,1,$FJ117),Capacity!$V$3:$V$258,0),2)+KD$9,255),Capacity!$S$3:$S$258,0),2)))</f>
        <v/>
      </c>
      <c r="KE118" t="str">
        <f>IF(KE117="","",IF($FI117="Y",0,INDEX(Capacity!$S$3:$T$258,MATCH(MOD(INDEX(Capacity!$V$3:$W$258,MATCH(INDEX($J117:$FE117,1,$FJ117),Capacity!$V$3:$V$258,0),2)+KE$9,255),Capacity!$S$3:$S$258,0),2)))</f>
        <v/>
      </c>
      <c r="KF118" t="str">
        <f>IF(KF117="","",IF($FI117="Y",0,INDEX(Capacity!$S$3:$T$258,MATCH(MOD(INDEX(Capacity!$V$3:$W$258,MATCH(INDEX($J117:$FE117,1,$FJ117),Capacity!$V$3:$V$258,0),2)+KF$9,255),Capacity!$S$3:$S$258,0),2)))</f>
        <v/>
      </c>
      <c r="KG118" t="str">
        <f>IF(KG117="","",IF($FI117="Y",0,INDEX(Capacity!$S$3:$T$258,MATCH(MOD(INDEX(Capacity!$V$3:$W$258,MATCH(INDEX($J117:$FE117,1,$FJ117),Capacity!$V$3:$V$258,0),2)+KG$9,255),Capacity!$S$3:$S$258,0),2)))</f>
        <v/>
      </c>
      <c r="KH118" t="str">
        <f>IF(KH117="","",IF($FI117="Y",0,INDEX(Capacity!$S$3:$T$258,MATCH(MOD(INDEX(Capacity!$V$3:$W$258,MATCH(INDEX($J117:$FE117,1,$FJ117),Capacity!$V$3:$V$258,0),2)+KH$9,255),Capacity!$S$3:$S$258,0),2)))</f>
        <v/>
      </c>
      <c r="KI118" t="str">
        <f>IF(KI117="","",IF($FI117="Y",0,INDEX(Capacity!$S$3:$T$258,MATCH(MOD(INDEX(Capacity!$V$3:$W$258,MATCH(INDEX($J117:$FE117,1,$FJ117),Capacity!$V$3:$V$258,0),2)+KI$9,255),Capacity!$S$3:$S$258,0),2)))</f>
        <v/>
      </c>
      <c r="KJ118" t="str">
        <f>IF(KJ117="","",IF($FI117="Y",0,INDEX(Capacity!$S$3:$T$258,MATCH(MOD(INDEX(Capacity!$V$3:$W$258,MATCH(INDEX($J117:$FE117,1,$FJ117),Capacity!$V$3:$V$258,0),2)+KJ$9,255),Capacity!$S$3:$S$258,0),2)))</f>
        <v/>
      </c>
      <c r="KK118" t="str">
        <f>IF(KK117="","",IF($FI117="Y",0,INDEX(Capacity!$S$3:$T$258,MATCH(MOD(INDEX(Capacity!$V$3:$W$258,MATCH(INDEX($J117:$FE117,1,$FJ117),Capacity!$V$3:$V$258,0),2)+KK$9,255),Capacity!$S$3:$S$258,0),2)))</f>
        <v/>
      </c>
      <c r="KL118" t="str">
        <f>IF(KL117="","",IF($FI117="Y",0,INDEX(Capacity!$S$3:$T$258,MATCH(MOD(INDEX(Capacity!$V$3:$W$258,MATCH(INDEX($J117:$FE117,1,$FJ117),Capacity!$V$3:$V$258,0),2)+KL$9,255),Capacity!$S$3:$S$258,0),2)))</f>
        <v/>
      </c>
      <c r="KM118" t="str">
        <f>IF(KM117="","",IF($FI117="Y",0,INDEX(Capacity!$S$3:$T$258,MATCH(MOD(INDEX(Capacity!$V$3:$W$258,MATCH(INDEX($J117:$FE117,1,$FJ117),Capacity!$V$3:$V$258,0),2)+KM$9,255),Capacity!$S$3:$S$258,0),2)))</f>
        <v/>
      </c>
      <c r="KN118" t="str">
        <f>IF(KN117="","",IF($FI117="Y",0,INDEX(Capacity!$S$3:$T$258,MATCH(MOD(INDEX(Capacity!$V$3:$W$258,MATCH(INDEX($J117:$FE117,1,$FJ117),Capacity!$V$3:$V$258,0),2)+KN$9,255),Capacity!$S$3:$S$258,0),2)))</f>
        <v/>
      </c>
      <c r="KO118" t="str">
        <f>IF(KO117="","",IF($FI117="Y",0,INDEX(Capacity!$S$3:$T$258,MATCH(MOD(INDEX(Capacity!$V$3:$W$258,MATCH(INDEX($J117:$FE117,1,$FJ117),Capacity!$V$3:$V$258,0),2)+KO$9,255),Capacity!$S$3:$S$258,0),2)))</f>
        <v/>
      </c>
      <c r="KP118" t="str">
        <f>IF(KP117="","",IF($FI117="Y",0,INDEX(Capacity!$S$3:$T$258,MATCH(MOD(INDEX(Capacity!$V$3:$W$258,MATCH(INDEX($J117:$FE117,1,$FJ117),Capacity!$V$3:$V$258,0),2)+KP$9,255),Capacity!$S$3:$S$258,0),2)))</f>
        <v/>
      </c>
      <c r="KQ118" t="str">
        <f>IF(KQ117="","",IF($FI117="Y",0,INDEX(Capacity!$S$3:$T$258,MATCH(MOD(INDEX(Capacity!$V$3:$W$258,MATCH(INDEX($J117:$FE117,1,$FJ117),Capacity!$V$3:$V$258,0),2)+KQ$9,255),Capacity!$S$3:$S$258,0),2)))</f>
        <v/>
      </c>
      <c r="KR118" t="str">
        <f>IF(KR117="","",IF($FI117="Y",0,INDEX(Capacity!$S$3:$T$258,MATCH(MOD(INDEX(Capacity!$V$3:$W$258,MATCH(INDEX($J117:$FE117,1,$FJ117),Capacity!$V$3:$V$258,0),2)+KR$9,255),Capacity!$S$3:$S$258,0),2)))</f>
        <v/>
      </c>
      <c r="KS118" t="str">
        <f>IF(KS117="","",IF($FI117="Y",0,INDEX(Capacity!$S$3:$T$258,MATCH(MOD(INDEX(Capacity!$V$3:$W$258,MATCH(INDEX($J117:$FE117,1,$FJ117),Capacity!$V$3:$V$258,0),2)+KS$9,255),Capacity!$S$3:$S$258,0),2)))</f>
        <v/>
      </c>
      <c r="KT118" t="str">
        <f>IF(KT117="","",IF($FI117="Y",0,INDEX(Capacity!$S$3:$T$258,MATCH(MOD(INDEX(Capacity!$V$3:$W$258,MATCH(INDEX($J117:$FE117,1,$FJ117),Capacity!$V$3:$V$258,0),2)+KT$9,255),Capacity!$S$3:$S$258,0),2)))</f>
        <v/>
      </c>
      <c r="KU118" t="str">
        <f>IF(KU117="","",IF($FI117="Y",0,INDEX(Capacity!$S$3:$T$258,MATCH(MOD(INDEX(Capacity!$V$3:$W$258,MATCH(INDEX($J117:$FE117,1,$FJ117),Capacity!$V$3:$V$258,0),2)+KU$9,255),Capacity!$S$3:$S$258,0),2)))</f>
        <v/>
      </c>
      <c r="KV118" t="str">
        <f>IF(KV117="","",IF($FI117="Y",0,INDEX(Capacity!$S$3:$T$258,MATCH(MOD(INDEX(Capacity!$V$3:$W$258,MATCH(INDEX($J117:$FE117,1,$FJ117),Capacity!$V$3:$V$258,0),2)+KV$9,255),Capacity!$S$3:$S$258,0),2)))</f>
        <v/>
      </c>
      <c r="KW118" t="str">
        <f>IF(KW117="","",IF($FI117="Y",0,INDEX(Capacity!$S$3:$T$258,MATCH(MOD(INDEX(Capacity!$V$3:$W$258,MATCH(INDEX($J117:$FE117,1,$FJ117),Capacity!$V$3:$V$258,0),2)+KW$9,255),Capacity!$S$3:$S$258,0),2)))</f>
        <v/>
      </c>
      <c r="KX118" t="str">
        <f>IF(KX117="","",IF($FI117="Y",0,INDEX(Capacity!$S$3:$T$258,MATCH(MOD(INDEX(Capacity!$V$3:$W$258,MATCH(INDEX($J117:$FE117,1,$FJ117),Capacity!$V$3:$V$258,0),2)+KX$9,255),Capacity!$S$3:$S$258,0),2)))</f>
        <v/>
      </c>
      <c r="KY118" t="str">
        <f>IF(KY117="","",IF($FI117="Y",0,INDEX(Capacity!$S$3:$T$258,MATCH(MOD(INDEX(Capacity!$V$3:$W$258,MATCH(INDEX($J117:$FE117,1,$FJ117),Capacity!$V$3:$V$258,0),2)+KY$9,255),Capacity!$S$3:$S$258,0),2)))</f>
        <v/>
      </c>
      <c r="KZ118" t="str">
        <f>IF(KZ117="","",IF($FI117="Y",0,INDEX(Capacity!$S$3:$T$258,MATCH(MOD(INDEX(Capacity!$V$3:$W$258,MATCH(INDEX($J117:$FE117,1,$FJ117),Capacity!$V$3:$V$258,0),2)+KZ$9,255),Capacity!$S$3:$S$258,0),2)))</f>
        <v/>
      </c>
      <c r="LA118" t="str">
        <f>IF(LA117="","",IF($FI117="Y",0,INDEX(Capacity!$S$3:$T$258,MATCH(MOD(INDEX(Capacity!$V$3:$W$258,MATCH(INDEX($J117:$FE117,1,$FJ117),Capacity!$V$3:$V$258,0),2)+LA$9,255),Capacity!$S$3:$S$258,0),2)))</f>
        <v/>
      </c>
      <c r="LB118" t="str">
        <f>IF(LB117="","",IF($FI117="Y",0,INDEX(Capacity!$S$3:$T$258,MATCH(MOD(INDEX(Capacity!$V$3:$W$258,MATCH(INDEX($J117:$FE117,1,$FJ117),Capacity!$V$3:$V$258,0),2)+LB$9,255),Capacity!$S$3:$S$258,0),2)))</f>
        <v/>
      </c>
      <c r="LC118" t="str">
        <f>IF(LC117="","",IF($FI117="Y",0,INDEX(Capacity!$S$3:$T$258,MATCH(MOD(INDEX(Capacity!$V$3:$W$258,MATCH(INDEX($J117:$FE117,1,$FJ117),Capacity!$V$3:$V$258,0),2)+LC$9,255),Capacity!$S$3:$S$258,0),2)))</f>
        <v/>
      </c>
      <c r="LD118" t="str">
        <f>IF(LD117="","",IF($FI117="Y",0,INDEX(Capacity!$S$3:$T$258,MATCH(MOD(INDEX(Capacity!$V$3:$W$258,MATCH(INDEX($J117:$FE117,1,$FJ117),Capacity!$V$3:$V$258,0),2)+LD$9,255),Capacity!$S$3:$S$258,0),2)))</f>
        <v/>
      </c>
      <c r="LE118" t="str">
        <f>IF(LE117="","",IF($FI117="Y",0,INDEX(Capacity!$S$3:$T$258,MATCH(MOD(INDEX(Capacity!$V$3:$W$258,MATCH(INDEX($J117:$FE117,1,$FJ117),Capacity!$V$3:$V$258,0),2)+LE$9,255),Capacity!$S$3:$S$258,0),2)))</f>
        <v/>
      </c>
      <c r="LF118" t="str">
        <f>IF(LF117="","",IF($FI117="Y",0,INDEX(Capacity!$S$3:$T$258,MATCH(MOD(INDEX(Capacity!$V$3:$W$258,MATCH(INDEX($J117:$FE117,1,$FJ117),Capacity!$V$3:$V$258,0),2)+LF$9,255),Capacity!$S$3:$S$258,0),2)))</f>
        <v/>
      </c>
      <c r="LG118" t="str">
        <f>IF(LG117="","",IF($FI117="Y",0,INDEX(Capacity!$S$3:$T$258,MATCH(MOD(INDEX(Capacity!$V$3:$W$258,MATCH(INDEX($J117:$FE117,1,$FJ117),Capacity!$V$3:$V$258,0),2)+LG$9,255),Capacity!$S$3:$S$258,0),2)))</f>
        <v/>
      </c>
      <c r="LH118" t="str">
        <f>IF(LH117="","",IF($FI117="Y",0,INDEX(Capacity!$S$3:$T$258,MATCH(MOD(INDEX(Capacity!$V$3:$W$258,MATCH(INDEX($J117:$FE117,1,$FJ117),Capacity!$V$3:$V$258,0),2)+LH$9,255),Capacity!$S$3:$S$258,0),2)))</f>
        <v/>
      </c>
    </row>
    <row r="119" spans="9:320" x14ac:dyDescent="0.25">
      <c r="I119" s="7"/>
    </row>
    <row r="120" spans="9:320" x14ac:dyDescent="0.25">
      <c r="I120" s="7"/>
    </row>
    <row r="121" spans="9:320" x14ac:dyDescent="0.25">
      <c r="I121" s="7"/>
    </row>
    <row r="122" spans="9:320" x14ac:dyDescent="0.25">
      <c r="I122" s="7"/>
    </row>
    <row r="123" spans="9:320" x14ac:dyDescent="0.25">
      <c r="I123" s="7"/>
      <c r="J123" s="30" t="str">
        <f t="shared" ref="J123:BU123" si="115">IF(AND(J7&lt;0,ABS(J7)&lt;=$FM$7),DEC2BIN(INDEX($J$10:$FE$118,$J$7+1,COLUMN(J122)-COLUMN($I$123)),8),"")</f>
        <v/>
      </c>
      <c r="K123" s="4" t="str">
        <f t="shared" si="115"/>
        <v/>
      </c>
      <c r="L123" s="4" t="str">
        <f t="shared" si="115"/>
        <v/>
      </c>
      <c r="M123" s="4" t="str">
        <f t="shared" si="115"/>
        <v/>
      </c>
      <c r="N123" s="4" t="str">
        <f t="shared" si="115"/>
        <v/>
      </c>
      <c r="O123" s="4" t="str">
        <f t="shared" si="115"/>
        <v/>
      </c>
      <c r="P123" s="4" t="str">
        <f t="shared" si="115"/>
        <v/>
      </c>
      <c r="Q123" s="4" t="str">
        <f t="shared" si="115"/>
        <v/>
      </c>
      <c r="R123" s="4" t="str">
        <f t="shared" si="115"/>
        <v/>
      </c>
      <c r="S123" s="4" t="str">
        <f t="shared" si="115"/>
        <v/>
      </c>
      <c r="T123" s="4" t="str">
        <f t="shared" si="115"/>
        <v/>
      </c>
      <c r="U123" s="4" t="str">
        <f t="shared" si="115"/>
        <v/>
      </c>
      <c r="V123" s="4" t="str">
        <f t="shared" si="115"/>
        <v/>
      </c>
      <c r="W123" s="4" t="str">
        <f t="shared" si="115"/>
        <v/>
      </c>
      <c r="X123" s="4" t="str">
        <f t="shared" si="115"/>
        <v/>
      </c>
      <c r="Y123" s="4" t="str">
        <f t="shared" si="115"/>
        <v/>
      </c>
      <c r="Z123" s="4" t="str">
        <f t="shared" si="115"/>
        <v/>
      </c>
      <c r="AA123" s="4" t="str">
        <f t="shared" si="115"/>
        <v/>
      </c>
      <c r="AB123" s="4" t="str">
        <f t="shared" si="115"/>
        <v/>
      </c>
      <c r="AC123" s="4" t="str">
        <f t="shared" si="115"/>
        <v/>
      </c>
      <c r="AD123" s="4" t="str">
        <f t="shared" si="115"/>
        <v/>
      </c>
      <c r="AE123" s="4" t="str">
        <f t="shared" si="115"/>
        <v/>
      </c>
      <c r="AF123" s="4" t="str">
        <f t="shared" si="115"/>
        <v/>
      </c>
      <c r="AG123" s="4" t="str">
        <f t="shared" si="115"/>
        <v/>
      </c>
      <c r="AH123" s="4" t="str">
        <f t="shared" si="115"/>
        <v/>
      </c>
      <c r="AI123" s="4" t="str">
        <f t="shared" si="115"/>
        <v/>
      </c>
      <c r="AJ123" s="4" t="str">
        <f t="shared" si="115"/>
        <v/>
      </c>
      <c r="AK123" s="4" t="str">
        <f t="shared" si="115"/>
        <v/>
      </c>
      <c r="AL123" s="4" t="str">
        <f t="shared" si="115"/>
        <v/>
      </c>
      <c r="AM123" s="4" t="str">
        <f t="shared" si="115"/>
        <v/>
      </c>
      <c r="AN123" s="4" t="str">
        <f t="shared" si="115"/>
        <v/>
      </c>
      <c r="AO123" s="4" t="str">
        <f t="shared" si="115"/>
        <v/>
      </c>
      <c r="AP123" s="4" t="str">
        <f t="shared" si="115"/>
        <v/>
      </c>
      <c r="AQ123" s="4" t="str">
        <f t="shared" si="115"/>
        <v/>
      </c>
      <c r="AR123" s="4" t="str">
        <f t="shared" si="115"/>
        <v>11010011</v>
      </c>
      <c r="AS123" s="4" t="str">
        <f t="shared" si="115"/>
        <v>10101000</v>
      </c>
      <c r="AT123" s="4" t="str">
        <f t="shared" si="115"/>
        <v>00110001</v>
      </c>
      <c r="AU123" s="4" t="str">
        <f t="shared" si="115"/>
        <v>10110001</v>
      </c>
      <c r="AV123" s="4" t="str">
        <f t="shared" si="115"/>
        <v>00010001</v>
      </c>
      <c r="AW123" s="4" t="str">
        <f t="shared" si="115"/>
        <v>11101100</v>
      </c>
      <c r="AX123" s="4" t="str">
        <f t="shared" si="115"/>
        <v>10110011</v>
      </c>
      <c r="AY123" s="4" t="str">
        <f t="shared" si="115"/>
        <v>11011001</v>
      </c>
      <c r="AZ123" s="4" t="str">
        <f t="shared" si="115"/>
        <v>00100100</v>
      </c>
      <c r="BA123" s="4" t="str">
        <f t="shared" si="115"/>
        <v>01010100</v>
      </c>
      <c r="BB123" s="4" t="str">
        <f t="shared" si="115"/>
        <v/>
      </c>
      <c r="BC123" s="4" t="str">
        <f t="shared" si="115"/>
        <v/>
      </c>
      <c r="BD123" s="4" t="str">
        <f t="shared" si="115"/>
        <v/>
      </c>
      <c r="BE123" s="4" t="str">
        <f t="shared" si="115"/>
        <v/>
      </c>
      <c r="BF123" s="4" t="str">
        <f t="shared" si="115"/>
        <v/>
      </c>
      <c r="BG123" s="4" t="str">
        <f t="shared" si="115"/>
        <v/>
      </c>
      <c r="BH123" s="4" t="str">
        <f t="shared" si="115"/>
        <v/>
      </c>
      <c r="BI123" s="4" t="str">
        <f t="shared" si="115"/>
        <v/>
      </c>
      <c r="BJ123" s="4" t="str">
        <f t="shared" si="115"/>
        <v/>
      </c>
      <c r="BK123" s="4" t="str">
        <f t="shared" si="115"/>
        <v/>
      </c>
      <c r="BL123" s="4" t="str">
        <f t="shared" si="115"/>
        <v/>
      </c>
      <c r="BM123" s="4" t="str">
        <f t="shared" si="115"/>
        <v/>
      </c>
      <c r="BN123" s="4" t="str">
        <f t="shared" si="115"/>
        <v/>
      </c>
      <c r="BO123" s="4" t="str">
        <f t="shared" si="115"/>
        <v/>
      </c>
      <c r="BP123" s="4" t="str">
        <f t="shared" si="115"/>
        <v/>
      </c>
      <c r="BQ123" s="4" t="str">
        <f t="shared" si="115"/>
        <v/>
      </c>
      <c r="BR123" s="4" t="str">
        <f t="shared" si="115"/>
        <v/>
      </c>
      <c r="BS123" s="4" t="str">
        <f t="shared" si="115"/>
        <v/>
      </c>
      <c r="BT123" s="4" t="str">
        <f t="shared" si="115"/>
        <v/>
      </c>
      <c r="BU123" s="4" t="str">
        <f t="shared" si="115"/>
        <v/>
      </c>
      <c r="BV123" s="4" t="str">
        <f t="shared" ref="BV123:EG123" si="116">IF(AND(BV7&lt;0,ABS(BV7)&lt;=$FM$7),DEC2BIN(INDEX($J$10:$FE$118,$J$7+1,COLUMN(BV122)-COLUMN($I$123)),8),"")</f>
        <v/>
      </c>
      <c r="BW123" s="4" t="str">
        <f t="shared" si="116"/>
        <v/>
      </c>
      <c r="BX123" s="4" t="str">
        <f t="shared" si="116"/>
        <v/>
      </c>
      <c r="BY123" s="4" t="str">
        <f t="shared" si="116"/>
        <v/>
      </c>
      <c r="BZ123" s="4" t="str">
        <f t="shared" si="116"/>
        <v/>
      </c>
      <c r="CA123" s="4" t="str">
        <f t="shared" si="116"/>
        <v/>
      </c>
      <c r="CB123" s="4" t="str">
        <f t="shared" si="116"/>
        <v/>
      </c>
      <c r="CC123" s="4" t="str">
        <f t="shared" si="116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6"/>
        <v/>
      </c>
      <c r="CO123" s="4" t="str">
        <f t="shared" si="116"/>
        <v/>
      </c>
      <c r="CP123" s="4" t="str">
        <f t="shared" si="116"/>
        <v/>
      </c>
      <c r="CQ123" s="4" t="str">
        <f t="shared" si="116"/>
        <v/>
      </c>
      <c r="CR123" s="4" t="str">
        <f t="shared" si="116"/>
        <v/>
      </c>
      <c r="CS123" s="4" t="str">
        <f t="shared" si="116"/>
        <v/>
      </c>
      <c r="CT123" s="4" t="str">
        <f t="shared" si="116"/>
        <v/>
      </c>
      <c r="CU123" s="4" t="str">
        <f t="shared" si="116"/>
        <v/>
      </c>
      <c r="CV123" s="4" t="str">
        <f t="shared" si="116"/>
        <v/>
      </c>
      <c r="CW123" s="4" t="str">
        <f t="shared" si="116"/>
        <v/>
      </c>
      <c r="CX123" s="4" t="str">
        <f t="shared" si="116"/>
        <v/>
      </c>
      <c r="CY123" s="4" t="str">
        <f t="shared" si="116"/>
        <v/>
      </c>
      <c r="CZ123" s="4" t="str">
        <f t="shared" si="116"/>
        <v/>
      </c>
      <c r="DA123" s="4" t="str">
        <f t="shared" si="116"/>
        <v/>
      </c>
      <c r="DB123" s="4" t="str">
        <f t="shared" si="116"/>
        <v/>
      </c>
      <c r="DC123" s="4" t="str">
        <f t="shared" si="116"/>
        <v/>
      </c>
      <c r="DD123" s="4" t="str">
        <f t="shared" si="116"/>
        <v/>
      </c>
      <c r="DE123" s="4" t="str">
        <f t="shared" si="116"/>
        <v/>
      </c>
      <c r="DF123" s="4" t="str">
        <f t="shared" si="116"/>
        <v/>
      </c>
      <c r="DG123" s="4" t="str">
        <f t="shared" si="116"/>
        <v/>
      </c>
      <c r="DH123" s="4" t="str">
        <f t="shared" si="116"/>
        <v/>
      </c>
      <c r="DI123" s="4" t="str">
        <f t="shared" si="116"/>
        <v/>
      </c>
      <c r="DJ123" s="4" t="str">
        <f t="shared" si="116"/>
        <v/>
      </c>
      <c r="DK123" s="4" t="str">
        <f t="shared" si="116"/>
        <v/>
      </c>
      <c r="DL123" s="4" t="str">
        <f t="shared" si="116"/>
        <v/>
      </c>
      <c r="DM123" s="4" t="str">
        <f t="shared" si="116"/>
        <v/>
      </c>
      <c r="DN123" s="4" t="str">
        <f t="shared" si="116"/>
        <v/>
      </c>
      <c r="DO123" s="4" t="str">
        <f t="shared" si="116"/>
        <v/>
      </c>
      <c r="DP123" s="4" t="str">
        <f t="shared" si="116"/>
        <v/>
      </c>
      <c r="DQ123" s="4" t="str">
        <f t="shared" si="116"/>
        <v/>
      </c>
      <c r="DR123" s="4" t="str">
        <f t="shared" si="116"/>
        <v/>
      </c>
      <c r="DS123" s="4" t="str">
        <f t="shared" si="116"/>
        <v/>
      </c>
      <c r="DT123" s="4" t="str">
        <f t="shared" si="116"/>
        <v/>
      </c>
      <c r="DU123" s="4" t="str">
        <f t="shared" si="116"/>
        <v/>
      </c>
      <c r="DV123" s="4" t="str">
        <f t="shared" si="116"/>
        <v/>
      </c>
      <c r="DW123" s="4" t="str">
        <f t="shared" si="116"/>
        <v/>
      </c>
      <c r="DX123" s="4" t="str">
        <f t="shared" si="116"/>
        <v/>
      </c>
      <c r="DY123" s="4" t="str">
        <f t="shared" si="116"/>
        <v/>
      </c>
      <c r="DZ123" s="4" t="str">
        <f t="shared" si="116"/>
        <v/>
      </c>
      <c r="EA123" s="4" t="str">
        <f t="shared" si="116"/>
        <v/>
      </c>
      <c r="EB123" s="4" t="str">
        <f t="shared" si="116"/>
        <v/>
      </c>
      <c r="EC123" s="4" t="str">
        <f t="shared" si="116"/>
        <v/>
      </c>
      <c r="ED123" s="4" t="str">
        <f t="shared" si="116"/>
        <v/>
      </c>
      <c r="EE123" s="4" t="str">
        <f t="shared" si="116"/>
        <v/>
      </c>
      <c r="EF123" s="4" t="str">
        <f t="shared" si="116"/>
        <v/>
      </c>
      <c r="EG123" s="4" t="str">
        <f t="shared" si="116"/>
        <v/>
      </c>
      <c r="EH123" s="4" t="str">
        <f t="shared" ref="EH123:FE123" si="117">IF(AND(EH7&lt;0,ABS(EH7)&lt;=$FM$7),DEC2BIN(INDEX($J$10:$FE$118,$J$7+1,COLUMN(EH122)-COLUMN($I$123)),8),"")</f>
        <v/>
      </c>
      <c r="EI123" s="4" t="str">
        <f t="shared" si="117"/>
        <v/>
      </c>
      <c r="EJ123" s="4" t="str">
        <f t="shared" si="117"/>
        <v/>
      </c>
      <c r="EK123" s="4" t="str">
        <f t="shared" si="117"/>
        <v/>
      </c>
      <c r="EL123" s="4" t="str">
        <f t="shared" si="117"/>
        <v/>
      </c>
      <c r="EM123" s="4" t="str">
        <f t="shared" si="117"/>
        <v/>
      </c>
      <c r="EN123" s="4" t="str">
        <f t="shared" si="117"/>
        <v/>
      </c>
      <c r="EO123" s="4" t="str">
        <f t="shared" si="117"/>
        <v/>
      </c>
      <c r="EP123" s="4" t="str">
        <f t="shared" si="117"/>
        <v/>
      </c>
      <c r="EQ123" s="4" t="str">
        <f t="shared" si="117"/>
        <v/>
      </c>
      <c r="ER123" s="4" t="str">
        <f t="shared" si="117"/>
        <v/>
      </c>
      <c r="ES123" s="4" t="str">
        <f t="shared" si="117"/>
        <v/>
      </c>
      <c r="ET123" s="4" t="str">
        <f t="shared" si="117"/>
        <v/>
      </c>
      <c r="EU123" s="4" t="str">
        <f t="shared" si="117"/>
        <v/>
      </c>
      <c r="EV123" s="4" t="str">
        <f t="shared" si="117"/>
        <v/>
      </c>
      <c r="EW123" s="4" t="str">
        <f t="shared" si="117"/>
        <v/>
      </c>
      <c r="EX123" s="4" t="str">
        <f t="shared" si="117"/>
        <v/>
      </c>
      <c r="EY123" s="4" t="str">
        <f t="shared" si="117"/>
        <v/>
      </c>
      <c r="EZ123" s="4" t="str">
        <f t="shared" si="117"/>
        <v/>
      </c>
      <c r="FA123" s="4" t="str">
        <f t="shared" si="117"/>
        <v/>
      </c>
      <c r="FB123" s="4" t="str">
        <f t="shared" si="117"/>
        <v/>
      </c>
      <c r="FC123" s="4" t="str">
        <f t="shared" si="117"/>
        <v/>
      </c>
      <c r="FD123" s="4" t="str">
        <f t="shared" si="117"/>
        <v/>
      </c>
      <c r="FE123" s="5" t="str">
        <f t="shared" si="117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D2651-AC32-496E-B123-2948A04F8719}">
  <sheetPr codeName="Sheet5"/>
  <dimension ref="A1:BN258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6" width="14.7109375" customWidth="1"/>
    <col min="9" max="16" width="14.7109375" customWidth="1"/>
    <col min="19" max="23" width="14.7109375" customWidth="1"/>
    <col min="26" max="27" width="14.7109375" customWidth="1"/>
    <col min="28" max="28" width="29.28515625" bestFit="1" customWidth="1"/>
    <col min="31" max="31" width="14.7109375" customWidth="1"/>
    <col min="32" max="32" width="30.28515625" bestFit="1" customWidth="1"/>
    <col min="35" max="35" width="20" bestFit="1" customWidth="1"/>
  </cols>
  <sheetData>
    <row r="1" spans="1:66" ht="15.75" thickBot="1" x14ac:dyDescent="0.3">
      <c r="A1" s="10" t="s">
        <v>10</v>
      </c>
      <c r="I1" s="10"/>
      <c r="S1" s="10" t="s">
        <v>344</v>
      </c>
      <c r="Z1" s="2" t="s">
        <v>356</v>
      </c>
      <c r="AE1" s="2" t="s">
        <v>358</v>
      </c>
      <c r="AK1">
        <v>1</v>
      </c>
      <c r="AL1">
        <f t="shared" ref="AL1:BN1" si="0">AK1+1</f>
        <v>2</v>
      </c>
      <c r="AM1">
        <f t="shared" si="0"/>
        <v>3</v>
      </c>
      <c r="AN1">
        <f t="shared" si="0"/>
        <v>4</v>
      </c>
      <c r="AO1">
        <f t="shared" si="0"/>
        <v>5</v>
      </c>
      <c r="AP1">
        <f t="shared" si="0"/>
        <v>6</v>
      </c>
      <c r="AQ1">
        <f t="shared" si="0"/>
        <v>7</v>
      </c>
      <c r="AR1">
        <f t="shared" si="0"/>
        <v>8</v>
      </c>
      <c r="AS1">
        <f t="shared" si="0"/>
        <v>9</v>
      </c>
      <c r="AT1">
        <f t="shared" si="0"/>
        <v>10</v>
      </c>
      <c r="AU1">
        <f t="shared" si="0"/>
        <v>11</v>
      </c>
      <c r="AV1">
        <f t="shared" si="0"/>
        <v>12</v>
      </c>
      <c r="AW1">
        <f t="shared" si="0"/>
        <v>13</v>
      </c>
      <c r="AX1">
        <f t="shared" si="0"/>
        <v>14</v>
      </c>
      <c r="AY1">
        <f t="shared" si="0"/>
        <v>15</v>
      </c>
      <c r="AZ1">
        <f t="shared" si="0"/>
        <v>16</v>
      </c>
      <c r="BA1">
        <f t="shared" si="0"/>
        <v>17</v>
      </c>
      <c r="BB1">
        <f t="shared" si="0"/>
        <v>18</v>
      </c>
      <c r="BC1">
        <f t="shared" si="0"/>
        <v>19</v>
      </c>
      <c r="BD1">
        <f t="shared" si="0"/>
        <v>20</v>
      </c>
      <c r="BE1">
        <f t="shared" si="0"/>
        <v>21</v>
      </c>
      <c r="BF1">
        <f t="shared" si="0"/>
        <v>22</v>
      </c>
      <c r="BG1">
        <f t="shared" si="0"/>
        <v>23</v>
      </c>
      <c r="BH1">
        <f t="shared" si="0"/>
        <v>24</v>
      </c>
      <c r="BI1">
        <f t="shared" si="0"/>
        <v>25</v>
      </c>
      <c r="BJ1">
        <f t="shared" si="0"/>
        <v>26</v>
      </c>
      <c r="BK1">
        <f t="shared" si="0"/>
        <v>27</v>
      </c>
      <c r="BL1">
        <f t="shared" si="0"/>
        <v>28</v>
      </c>
      <c r="BM1">
        <f t="shared" si="0"/>
        <v>29</v>
      </c>
      <c r="BN1">
        <f t="shared" si="0"/>
        <v>30</v>
      </c>
    </row>
    <row r="2" spans="1:66" ht="76.5" thickTop="1" thickBot="1" x14ac:dyDescent="0.3">
      <c r="A2" s="34" t="s">
        <v>5</v>
      </c>
      <c r="B2" s="35" t="s">
        <v>4</v>
      </c>
      <c r="C2" s="35" t="s">
        <v>11</v>
      </c>
      <c r="D2" s="35" t="s">
        <v>12</v>
      </c>
      <c r="E2" s="35" t="s">
        <v>7</v>
      </c>
      <c r="F2" s="35" t="s">
        <v>13</v>
      </c>
      <c r="I2" s="35" t="s">
        <v>14</v>
      </c>
      <c r="J2" s="35" t="s">
        <v>15</v>
      </c>
      <c r="K2" s="35" t="s">
        <v>16</v>
      </c>
      <c r="L2" s="35" t="s">
        <v>17</v>
      </c>
      <c r="M2" s="35" t="s">
        <v>18</v>
      </c>
      <c r="N2" s="35" t="s">
        <v>19</v>
      </c>
      <c r="O2" s="35" t="s">
        <v>20</v>
      </c>
      <c r="P2" s="35" t="s">
        <v>21</v>
      </c>
      <c r="S2" s="35" t="s">
        <v>341</v>
      </c>
      <c r="T2" s="35" t="s">
        <v>342</v>
      </c>
      <c r="U2" s="35" t="s">
        <v>343</v>
      </c>
      <c r="V2" s="35" t="s">
        <v>342</v>
      </c>
      <c r="W2" s="35" t="s">
        <v>341</v>
      </c>
      <c r="Z2" s="35" t="s">
        <v>353</v>
      </c>
      <c r="AA2" s="35" t="s">
        <v>354</v>
      </c>
      <c r="AB2" s="35" t="s">
        <v>355</v>
      </c>
      <c r="AE2" s="35" t="s">
        <v>5</v>
      </c>
      <c r="AF2" s="35" t="s">
        <v>357</v>
      </c>
      <c r="AI2" s="53" t="s">
        <v>452</v>
      </c>
      <c r="AJ2" s="54" t="s">
        <v>453</v>
      </c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6"/>
    </row>
    <row r="3" spans="1:66" ht="16.5" thickTop="1" thickBot="1" x14ac:dyDescent="0.3">
      <c r="A3" s="36">
        <v>1</v>
      </c>
      <c r="B3" s="37" t="s">
        <v>1</v>
      </c>
      <c r="C3" s="37">
        <v>41</v>
      </c>
      <c r="D3" s="37">
        <v>25</v>
      </c>
      <c r="E3" s="37">
        <v>17</v>
      </c>
      <c r="F3" s="37">
        <v>10</v>
      </c>
      <c r="I3" s="36" t="s">
        <v>22</v>
      </c>
      <c r="J3" s="37">
        <v>19</v>
      </c>
      <c r="K3" s="37">
        <v>7</v>
      </c>
      <c r="L3" s="37">
        <v>1</v>
      </c>
      <c r="M3" s="37">
        <v>19</v>
      </c>
      <c r="N3" s="37"/>
      <c r="O3" s="37"/>
      <c r="P3" s="37" t="s">
        <v>23</v>
      </c>
      <c r="S3" s="38">
        <v>0</v>
      </c>
      <c r="T3" s="38">
        <v>1</v>
      </c>
      <c r="U3" s="38"/>
      <c r="V3" s="38"/>
      <c r="W3" s="38"/>
      <c r="X3" s="33" t="s">
        <v>439</v>
      </c>
      <c r="Z3" s="38" t="s">
        <v>1</v>
      </c>
      <c r="AA3" s="38">
        <v>0</v>
      </c>
      <c r="AB3" s="39" t="s">
        <v>360</v>
      </c>
      <c r="AE3" s="38">
        <v>7</v>
      </c>
      <c r="AF3" s="40" t="s">
        <v>391</v>
      </c>
      <c r="AI3" s="57" t="s">
        <v>454</v>
      </c>
      <c r="AJ3" s="58">
        <v>30</v>
      </c>
      <c r="AK3" s="59">
        <v>29</v>
      </c>
      <c r="AL3" s="59">
        <v>28</v>
      </c>
      <c r="AM3" s="59">
        <v>27</v>
      </c>
      <c r="AN3" s="59">
        <v>26</v>
      </c>
      <c r="AO3" s="59">
        <v>25</v>
      </c>
      <c r="AP3" s="59">
        <v>24</v>
      </c>
      <c r="AQ3" s="59">
        <v>23</v>
      </c>
      <c r="AR3" s="59">
        <v>22</v>
      </c>
      <c r="AS3" s="59">
        <v>21</v>
      </c>
      <c r="AT3" s="59">
        <v>20</v>
      </c>
      <c r="AU3" s="59">
        <v>19</v>
      </c>
      <c r="AV3" s="59">
        <v>18</v>
      </c>
      <c r="AW3" s="59">
        <v>17</v>
      </c>
      <c r="AX3" s="59">
        <v>16</v>
      </c>
      <c r="AY3" s="59">
        <v>15</v>
      </c>
      <c r="AZ3" s="59">
        <v>14</v>
      </c>
      <c r="BA3" s="59">
        <v>13</v>
      </c>
      <c r="BB3" s="59">
        <v>12</v>
      </c>
      <c r="BC3" s="59">
        <v>11</v>
      </c>
      <c r="BD3" s="59">
        <v>10</v>
      </c>
      <c r="BE3" s="59">
        <v>9</v>
      </c>
      <c r="BF3" s="59">
        <v>8</v>
      </c>
      <c r="BG3" s="59">
        <v>7</v>
      </c>
      <c r="BH3" s="59">
        <v>6</v>
      </c>
      <c r="BI3" s="59">
        <v>5</v>
      </c>
      <c r="BJ3" s="59">
        <v>4</v>
      </c>
      <c r="BK3" s="59">
        <v>3</v>
      </c>
      <c r="BL3" s="59">
        <v>2</v>
      </c>
      <c r="BM3" s="59">
        <v>1</v>
      </c>
      <c r="BN3" s="60">
        <v>0</v>
      </c>
    </row>
    <row r="4" spans="1:66" ht="15.75" thickBot="1" x14ac:dyDescent="0.3">
      <c r="A4" s="41">
        <v>1</v>
      </c>
      <c r="B4" s="37" t="s">
        <v>2</v>
      </c>
      <c r="C4" s="37">
        <v>34</v>
      </c>
      <c r="D4" s="37">
        <v>20</v>
      </c>
      <c r="E4" s="37">
        <v>14</v>
      </c>
      <c r="F4" s="37">
        <v>8</v>
      </c>
      <c r="I4" s="41" t="s">
        <v>24</v>
      </c>
      <c r="J4" s="37">
        <v>16</v>
      </c>
      <c r="K4" s="37">
        <v>10</v>
      </c>
      <c r="L4" s="37">
        <v>1</v>
      </c>
      <c r="M4" s="37">
        <v>16</v>
      </c>
      <c r="N4" s="37"/>
      <c r="O4" s="37"/>
      <c r="P4" s="37" t="s">
        <v>25</v>
      </c>
      <c r="S4" s="38">
        <v>1</v>
      </c>
      <c r="T4" s="38">
        <v>2</v>
      </c>
      <c r="U4" s="38"/>
      <c r="V4" s="38">
        <v>1</v>
      </c>
      <c r="W4" s="38">
        <v>0</v>
      </c>
      <c r="Z4" s="38" t="s">
        <v>1</v>
      </c>
      <c r="AA4" s="38">
        <v>1</v>
      </c>
      <c r="AB4" s="39" t="s">
        <v>361</v>
      </c>
      <c r="AE4" s="38">
        <v>8</v>
      </c>
      <c r="AF4" s="40" t="s">
        <v>392</v>
      </c>
      <c r="AI4" s="61">
        <v>7</v>
      </c>
      <c r="AJ4" s="62"/>
      <c r="BG4">
        <v>0</v>
      </c>
      <c r="BH4">
        <v>87</v>
      </c>
      <c r="BI4">
        <v>229</v>
      </c>
      <c r="BJ4">
        <v>146</v>
      </c>
      <c r="BK4">
        <v>149</v>
      </c>
      <c r="BL4">
        <v>238</v>
      </c>
      <c r="BM4">
        <v>102</v>
      </c>
      <c r="BN4" s="63">
        <v>21</v>
      </c>
    </row>
    <row r="5" spans="1:66" ht="15.75" thickBot="1" x14ac:dyDescent="0.3">
      <c r="A5" s="41">
        <v>1</v>
      </c>
      <c r="B5" s="37" t="s">
        <v>3</v>
      </c>
      <c r="C5" s="37">
        <v>27</v>
      </c>
      <c r="D5" s="37">
        <v>16</v>
      </c>
      <c r="E5" s="37">
        <v>11</v>
      </c>
      <c r="F5" s="37">
        <v>7</v>
      </c>
      <c r="I5" s="41" t="s">
        <v>26</v>
      </c>
      <c r="J5" s="37">
        <v>13</v>
      </c>
      <c r="K5" s="37">
        <v>13</v>
      </c>
      <c r="L5" s="37">
        <v>1</v>
      </c>
      <c r="M5" s="37">
        <v>13</v>
      </c>
      <c r="N5" s="37"/>
      <c r="O5" s="37"/>
      <c r="P5" s="37" t="s">
        <v>27</v>
      </c>
      <c r="S5" s="38">
        <v>2</v>
      </c>
      <c r="T5" s="38">
        <v>4</v>
      </c>
      <c r="U5" s="38"/>
      <c r="V5" s="38">
        <v>2</v>
      </c>
      <c r="W5" s="38">
        <v>1</v>
      </c>
      <c r="Z5" s="38" t="s">
        <v>1</v>
      </c>
      <c r="AA5" s="38">
        <v>2</v>
      </c>
      <c r="AB5" s="39" t="s">
        <v>362</v>
      </c>
      <c r="AE5" s="38">
        <v>9</v>
      </c>
      <c r="AF5" s="40" t="s">
        <v>393</v>
      </c>
      <c r="AI5" s="61">
        <v>10</v>
      </c>
      <c r="AJ5" s="62"/>
      <c r="BD5">
        <v>0</v>
      </c>
      <c r="BE5">
        <v>251</v>
      </c>
      <c r="BF5">
        <v>67</v>
      </c>
      <c r="BG5">
        <v>46</v>
      </c>
      <c r="BH5">
        <v>61</v>
      </c>
      <c r="BI5">
        <v>118</v>
      </c>
      <c r="BJ5">
        <v>70</v>
      </c>
      <c r="BK5">
        <v>64</v>
      </c>
      <c r="BL5">
        <v>94</v>
      </c>
      <c r="BM5">
        <v>32</v>
      </c>
      <c r="BN5" s="63">
        <v>45</v>
      </c>
    </row>
    <row r="6" spans="1:66" ht="15.75" thickBot="1" x14ac:dyDescent="0.3">
      <c r="A6" s="42">
        <v>1</v>
      </c>
      <c r="B6" s="37" t="s">
        <v>0</v>
      </c>
      <c r="C6" s="37">
        <v>17</v>
      </c>
      <c r="D6" s="37">
        <v>10</v>
      </c>
      <c r="E6" s="37">
        <v>7</v>
      </c>
      <c r="F6" s="37">
        <v>4</v>
      </c>
      <c r="I6" s="42" t="s">
        <v>28</v>
      </c>
      <c r="J6" s="37">
        <v>9</v>
      </c>
      <c r="K6" s="37">
        <v>17</v>
      </c>
      <c r="L6" s="37">
        <v>1</v>
      </c>
      <c r="M6" s="37">
        <v>9</v>
      </c>
      <c r="N6" s="37"/>
      <c r="O6" s="37"/>
      <c r="P6" s="37" t="s">
        <v>29</v>
      </c>
      <c r="S6" s="38">
        <v>3</v>
      </c>
      <c r="T6" s="38">
        <v>8</v>
      </c>
      <c r="U6" s="38"/>
      <c r="V6" s="38">
        <v>3</v>
      </c>
      <c r="W6" s="38">
        <v>25</v>
      </c>
      <c r="Z6" s="38" t="s">
        <v>1</v>
      </c>
      <c r="AA6" s="38">
        <v>3</v>
      </c>
      <c r="AB6" s="39" t="s">
        <v>363</v>
      </c>
      <c r="AE6" s="38">
        <v>10</v>
      </c>
      <c r="AF6" s="40" t="s">
        <v>394</v>
      </c>
      <c r="AI6" s="61">
        <v>13</v>
      </c>
      <c r="AJ6" s="62"/>
      <c r="BA6">
        <v>0</v>
      </c>
      <c r="BB6">
        <v>74</v>
      </c>
      <c r="BC6">
        <v>152</v>
      </c>
      <c r="BD6">
        <v>176</v>
      </c>
      <c r="BE6">
        <v>100</v>
      </c>
      <c r="BF6">
        <v>86</v>
      </c>
      <c r="BG6">
        <v>100</v>
      </c>
      <c r="BH6">
        <v>106</v>
      </c>
      <c r="BI6">
        <v>104</v>
      </c>
      <c r="BJ6">
        <v>130</v>
      </c>
      <c r="BK6">
        <v>218</v>
      </c>
      <c r="BL6">
        <v>206</v>
      </c>
      <c r="BM6">
        <v>140</v>
      </c>
      <c r="BN6" s="63">
        <v>78</v>
      </c>
    </row>
    <row r="7" spans="1:66" ht="15.75" thickBot="1" x14ac:dyDescent="0.3">
      <c r="A7" s="43">
        <v>2</v>
      </c>
      <c r="B7" s="37" t="s">
        <v>1</v>
      </c>
      <c r="C7" s="37">
        <v>77</v>
      </c>
      <c r="D7" s="37">
        <v>47</v>
      </c>
      <c r="E7" s="37">
        <v>32</v>
      </c>
      <c r="F7" s="37">
        <v>20</v>
      </c>
      <c r="I7" s="43" t="s">
        <v>30</v>
      </c>
      <c r="J7" s="37">
        <v>34</v>
      </c>
      <c r="K7" s="37">
        <v>10</v>
      </c>
      <c r="L7" s="37">
        <v>1</v>
      </c>
      <c r="M7" s="37">
        <v>34</v>
      </c>
      <c r="N7" s="37"/>
      <c r="O7" s="37"/>
      <c r="P7" s="37" t="s">
        <v>31</v>
      </c>
      <c r="S7" s="38">
        <v>4</v>
      </c>
      <c r="T7" s="38">
        <v>16</v>
      </c>
      <c r="U7" s="38"/>
      <c r="V7" s="38">
        <v>4</v>
      </c>
      <c r="W7" s="38">
        <v>2</v>
      </c>
      <c r="Z7" s="38" t="s">
        <v>1</v>
      </c>
      <c r="AA7" s="38">
        <v>4</v>
      </c>
      <c r="AB7" s="39" t="s">
        <v>364</v>
      </c>
      <c r="AE7" s="38">
        <v>11</v>
      </c>
      <c r="AF7" s="40" t="s">
        <v>395</v>
      </c>
      <c r="AI7" s="61">
        <v>15</v>
      </c>
      <c r="AJ7" s="62"/>
      <c r="AY7">
        <v>0</v>
      </c>
      <c r="AZ7">
        <v>8</v>
      </c>
      <c r="BA7">
        <v>183</v>
      </c>
      <c r="BB7">
        <v>61</v>
      </c>
      <c r="BC7">
        <v>91</v>
      </c>
      <c r="BD7">
        <v>202</v>
      </c>
      <c r="BE7">
        <v>37</v>
      </c>
      <c r="BF7">
        <v>51</v>
      </c>
      <c r="BG7">
        <v>58</v>
      </c>
      <c r="BH7">
        <v>58</v>
      </c>
      <c r="BI7">
        <v>237</v>
      </c>
      <c r="BJ7">
        <v>140</v>
      </c>
      <c r="BK7">
        <v>124</v>
      </c>
      <c r="BL7">
        <v>5</v>
      </c>
      <c r="BM7">
        <v>99</v>
      </c>
      <c r="BN7" s="63">
        <v>105</v>
      </c>
    </row>
    <row r="8" spans="1:66" ht="15.75" thickBot="1" x14ac:dyDescent="0.3">
      <c r="A8" s="41">
        <v>2</v>
      </c>
      <c r="B8" s="37" t="s">
        <v>2</v>
      </c>
      <c r="C8" s="37">
        <v>63</v>
      </c>
      <c r="D8" s="37">
        <v>38</v>
      </c>
      <c r="E8" s="37">
        <v>26</v>
      </c>
      <c r="F8" s="37">
        <v>16</v>
      </c>
      <c r="I8" s="41" t="s">
        <v>32</v>
      </c>
      <c r="J8" s="37">
        <v>28</v>
      </c>
      <c r="K8" s="37">
        <v>16</v>
      </c>
      <c r="L8" s="37">
        <v>1</v>
      </c>
      <c r="M8" s="37">
        <v>28</v>
      </c>
      <c r="N8" s="37"/>
      <c r="O8" s="37"/>
      <c r="P8" s="37" t="s">
        <v>33</v>
      </c>
      <c r="S8" s="38">
        <v>5</v>
      </c>
      <c r="T8" s="38">
        <v>32</v>
      </c>
      <c r="U8" s="38"/>
      <c r="V8" s="38">
        <v>5</v>
      </c>
      <c r="W8" s="38">
        <v>50</v>
      </c>
      <c r="Z8" s="38" t="s">
        <v>1</v>
      </c>
      <c r="AA8" s="38">
        <v>5</v>
      </c>
      <c r="AB8" s="39" t="s">
        <v>365</v>
      </c>
      <c r="AE8" s="38">
        <v>12</v>
      </c>
      <c r="AF8" s="40" t="s">
        <v>396</v>
      </c>
      <c r="AI8" s="61">
        <v>16</v>
      </c>
      <c r="AJ8" s="62"/>
      <c r="AX8">
        <v>0</v>
      </c>
      <c r="AY8">
        <v>120</v>
      </c>
      <c r="AZ8">
        <v>104</v>
      </c>
      <c r="BA8">
        <v>107</v>
      </c>
      <c r="BB8">
        <v>109</v>
      </c>
      <c r="BC8">
        <v>102</v>
      </c>
      <c r="BD8">
        <v>161</v>
      </c>
      <c r="BE8">
        <v>76</v>
      </c>
      <c r="BF8">
        <v>3</v>
      </c>
      <c r="BG8">
        <v>91</v>
      </c>
      <c r="BH8">
        <v>191</v>
      </c>
      <c r="BI8">
        <v>147</v>
      </c>
      <c r="BJ8">
        <v>169</v>
      </c>
      <c r="BK8">
        <v>182</v>
      </c>
      <c r="BL8">
        <v>194</v>
      </c>
      <c r="BM8">
        <v>225</v>
      </c>
      <c r="BN8" s="63">
        <v>120</v>
      </c>
    </row>
    <row r="9" spans="1:66" ht="15.75" thickBot="1" x14ac:dyDescent="0.3">
      <c r="A9" s="41">
        <v>2</v>
      </c>
      <c r="B9" s="37" t="s">
        <v>3</v>
      </c>
      <c r="C9" s="37">
        <v>48</v>
      </c>
      <c r="D9" s="37">
        <v>29</v>
      </c>
      <c r="E9" s="37">
        <v>20</v>
      </c>
      <c r="F9" s="37">
        <v>12</v>
      </c>
      <c r="I9" s="41" t="s">
        <v>34</v>
      </c>
      <c r="J9" s="37">
        <v>22</v>
      </c>
      <c r="K9" s="37">
        <v>22</v>
      </c>
      <c r="L9" s="37">
        <v>1</v>
      </c>
      <c r="M9" s="37">
        <v>22</v>
      </c>
      <c r="N9" s="37"/>
      <c r="O9" s="37"/>
      <c r="P9" s="37" t="s">
        <v>35</v>
      </c>
      <c r="S9" s="38">
        <v>6</v>
      </c>
      <c r="T9" s="38">
        <v>64</v>
      </c>
      <c r="U9" s="38"/>
      <c r="V9" s="38">
        <v>6</v>
      </c>
      <c r="W9" s="38">
        <v>26</v>
      </c>
      <c r="Z9" s="38" t="s">
        <v>1</v>
      </c>
      <c r="AA9" s="38">
        <v>6</v>
      </c>
      <c r="AB9" s="39" t="s">
        <v>366</v>
      </c>
      <c r="AE9" s="38">
        <v>13</v>
      </c>
      <c r="AF9" s="40" t="s">
        <v>397</v>
      </c>
      <c r="AI9" s="61">
        <v>17</v>
      </c>
      <c r="AJ9" s="62"/>
      <c r="AW9">
        <v>0</v>
      </c>
      <c r="AX9">
        <v>43</v>
      </c>
      <c r="AY9">
        <v>139</v>
      </c>
      <c r="AZ9">
        <v>206</v>
      </c>
      <c r="BA9">
        <v>78</v>
      </c>
      <c r="BB9">
        <v>43</v>
      </c>
      <c r="BC9">
        <v>239</v>
      </c>
      <c r="BD9">
        <v>123</v>
      </c>
      <c r="BE9">
        <v>206</v>
      </c>
      <c r="BF9">
        <v>214</v>
      </c>
      <c r="BG9">
        <v>147</v>
      </c>
      <c r="BH9">
        <v>24</v>
      </c>
      <c r="BI9">
        <v>99</v>
      </c>
      <c r="BJ9">
        <v>150</v>
      </c>
      <c r="BK9">
        <v>39</v>
      </c>
      <c r="BL9">
        <v>243</v>
      </c>
      <c r="BM9">
        <v>163</v>
      </c>
      <c r="BN9" s="63">
        <v>136</v>
      </c>
    </row>
    <row r="10" spans="1:66" ht="15.75" thickBot="1" x14ac:dyDescent="0.3">
      <c r="A10" s="42">
        <v>2</v>
      </c>
      <c r="B10" s="37" t="s">
        <v>0</v>
      </c>
      <c r="C10" s="37">
        <v>34</v>
      </c>
      <c r="D10" s="37">
        <v>20</v>
      </c>
      <c r="E10" s="37">
        <v>14</v>
      </c>
      <c r="F10" s="37">
        <v>8</v>
      </c>
      <c r="I10" s="42" t="s">
        <v>36</v>
      </c>
      <c r="J10" s="37">
        <v>16</v>
      </c>
      <c r="K10" s="37">
        <v>28</v>
      </c>
      <c r="L10" s="37">
        <v>1</v>
      </c>
      <c r="M10" s="37">
        <v>16</v>
      </c>
      <c r="N10" s="37"/>
      <c r="O10" s="37"/>
      <c r="P10" s="37" t="s">
        <v>25</v>
      </c>
      <c r="S10" s="38">
        <v>7</v>
      </c>
      <c r="T10" s="38">
        <v>128</v>
      </c>
      <c r="U10" s="38"/>
      <c r="V10" s="38">
        <v>7</v>
      </c>
      <c r="W10" s="38">
        <v>198</v>
      </c>
      <c r="Z10" s="38" t="s">
        <v>1</v>
      </c>
      <c r="AA10" s="38">
        <v>7</v>
      </c>
      <c r="AB10" s="39" t="s">
        <v>367</v>
      </c>
      <c r="AE10" s="38">
        <v>14</v>
      </c>
      <c r="AF10" s="40" t="s">
        <v>398</v>
      </c>
      <c r="AI10" s="61">
        <v>18</v>
      </c>
      <c r="AJ10" s="62"/>
      <c r="AV10">
        <v>0</v>
      </c>
      <c r="AW10">
        <v>215</v>
      </c>
      <c r="AX10">
        <v>234</v>
      </c>
      <c r="AY10">
        <v>158</v>
      </c>
      <c r="AZ10">
        <v>94</v>
      </c>
      <c r="BA10">
        <v>184</v>
      </c>
      <c r="BB10">
        <v>97</v>
      </c>
      <c r="BC10">
        <v>118</v>
      </c>
      <c r="BD10">
        <v>170</v>
      </c>
      <c r="BE10">
        <v>79</v>
      </c>
      <c r="BF10">
        <v>187</v>
      </c>
      <c r="BG10">
        <v>152</v>
      </c>
      <c r="BH10">
        <v>148</v>
      </c>
      <c r="BI10">
        <v>252</v>
      </c>
      <c r="BJ10">
        <v>179</v>
      </c>
      <c r="BK10">
        <v>5</v>
      </c>
      <c r="BL10">
        <v>98</v>
      </c>
      <c r="BM10">
        <v>96</v>
      </c>
      <c r="BN10" s="63">
        <v>153</v>
      </c>
    </row>
    <row r="11" spans="1:66" ht="15.75" thickBot="1" x14ac:dyDescent="0.3">
      <c r="A11" s="43">
        <v>3</v>
      </c>
      <c r="B11" s="37" t="s">
        <v>1</v>
      </c>
      <c r="C11" s="37">
        <v>127</v>
      </c>
      <c r="D11" s="37">
        <v>77</v>
      </c>
      <c r="E11" s="37">
        <v>53</v>
      </c>
      <c r="F11" s="37">
        <v>32</v>
      </c>
      <c r="I11" s="43" t="s">
        <v>37</v>
      </c>
      <c r="J11" s="37">
        <v>55</v>
      </c>
      <c r="K11" s="37">
        <v>15</v>
      </c>
      <c r="L11" s="37">
        <v>1</v>
      </c>
      <c r="M11" s="37">
        <v>55</v>
      </c>
      <c r="N11" s="37"/>
      <c r="O11" s="37"/>
      <c r="P11" s="37" t="s">
        <v>38</v>
      </c>
      <c r="S11" s="38">
        <v>8</v>
      </c>
      <c r="T11" s="38">
        <v>29</v>
      </c>
      <c r="U11" s="38"/>
      <c r="V11" s="38">
        <v>8</v>
      </c>
      <c r="W11" s="38">
        <v>3</v>
      </c>
      <c r="Z11" s="38" t="s">
        <v>2</v>
      </c>
      <c r="AA11" s="38">
        <v>0</v>
      </c>
      <c r="AB11" s="39" t="s">
        <v>368</v>
      </c>
      <c r="AE11" s="38">
        <v>15</v>
      </c>
      <c r="AF11" s="40" t="s">
        <v>399</v>
      </c>
      <c r="AI11" s="61">
        <v>20</v>
      </c>
      <c r="AJ11" s="62"/>
      <c r="AT11">
        <v>0</v>
      </c>
      <c r="AU11">
        <v>17</v>
      </c>
      <c r="AV11">
        <v>60</v>
      </c>
      <c r="AW11">
        <v>79</v>
      </c>
      <c r="AX11">
        <v>50</v>
      </c>
      <c r="AY11">
        <v>61</v>
      </c>
      <c r="AZ11">
        <v>163</v>
      </c>
      <c r="BA11">
        <v>26</v>
      </c>
      <c r="BB11">
        <v>187</v>
      </c>
      <c r="BC11">
        <v>202</v>
      </c>
      <c r="BD11">
        <v>180</v>
      </c>
      <c r="BE11">
        <v>221</v>
      </c>
      <c r="BF11">
        <v>225</v>
      </c>
      <c r="BG11">
        <v>83</v>
      </c>
      <c r="BH11">
        <v>239</v>
      </c>
      <c r="BI11">
        <v>156</v>
      </c>
      <c r="BJ11">
        <v>164</v>
      </c>
      <c r="BK11">
        <v>212</v>
      </c>
      <c r="BL11">
        <v>212</v>
      </c>
      <c r="BM11">
        <v>188</v>
      </c>
      <c r="BN11" s="63">
        <v>190</v>
      </c>
    </row>
    <row r="12" spans="1:66" ht="15.75" thickBot="1" x14ac:dyDescent="0.3">
      <c r="A12" s="41">
        <v>3</v>
      </c>
      <c r="B12" s="37" t="s">
        <v>2</v>
      </c>
      <c r="C12" s="37">
        <v>101</v>
      </c>
      <c r="D12" s="37">
        <v>61</v>
      </c>
      <c r="E12" s="37">
        <v>42</v>
      </c>
      <c r="F12" s="37">
        <v>26</v>
      </c>
      <c r="I12" s="41" t="s">
        <v>39</v>
      </c>
      <c r="J12" s="37">
        <v>44</v>
      </c>
      <c r="K12" s="37">
        <v>26</v>
      </c>
      <c r="L12" s="37">
        <v>1</v>
      </c>
      <c r="M12" s="37">
        <v>44</v>
      </c>
      <c r="N12" s="37"/>
      <c r="O12" s="37"/>
      <c r="P12" s="37" t="s">
        <v>40</v>
      </c>
      <c r="S12" s="38">
        <v>9</v>
      </c>
      <c r="T12" s="38">
        <v>58</v>
      </c>
      <c r="U12" s="38"/>
      <c r="V12" s="38">
        <v>9</v>
      </c>
      <c r="W12" s="38">
        <v>223</v>
      </c>
      <c r="Z12" s="38" t="s">
        <v>2</v>
      </c>
      <c r="AA12" s="38">
        <v>1</v>
      </c>
      <c r="AB12" s="39" t="s">
        <v>369</v>
      </c>
      <c r="AE12" s="38">
        <v>16</v>
      </c>
      <c r="AF12" s="40" t="s">
        <v>400</v>
      </c>
      <c r="AI12" s="61">
        <v>22</v>
      </c>
      <c r="AJ12" s="62"/>
      <c r="AR12">
        <v>0</v>
      </c>
      <c r="AS12">
        <v>210</v>
      </c>
      <c r="AT12">
        <v>171</v>
      </c>
      <c r="AU12">
        <v>247</v>
      </c>
      <c r="AV12">
        <v>242</v>
      </c>
      <c r="AW12">
        <v>93</v>
      </c>
      <c r="AX12">
        <v>230</v>
      </c>
      <c r="AY12">
        <v>14</v>
      </c>
      <c r="AZ12">
        <v>109</v>
      </c>
      <c r="BA12">
        <v>221</v>
      </c>
      <c r="BB12">
        <v>53</v>
      </c>
      <c r="BC12">
        <v>200</v>
      </c>
      <c r="BD12">
        <v>74</v>
      </c>
      <c r="BE12">
        <v>8</v>
      </c>
      <c r="BF12">
        <v>172</v>
      </c>
      <c r="BG12">
        <v>98</v>
      </c>
      <c r="BH12">
        <v>80</v>
      </c>
      <c r="BI12">
        <v>219</v>
      </c>
      <c r="BJ12">
        <v>134</v>
      </c>
      <c r="BK12">
        <v>160</v>
      </c>
      <c r="BL12">
        <v>105</v>
      </c>
      <c r="BM12">
        <v>165</v>
      </c>
      <c r="BN12" s="63">
        <v>231</v>
      </c>
    </row>
    <row r="13" spans="1:66" ht="15.75" thickBot="1" x14ac:dyDescent="0.3">
      <c r="A13" s="41">
        <v>3</v>
      </c>
      <c r="B13" s="37" t="s">
        <v>3</v>
      </c>
      <c r="C13" s="37">
        <v>77</v>
      </c>
      <c r="D13" s="37">
        <v>47</v>
      </c>
      <c r="E13" s="37">
        <v>32</v>
      </c>
      <c r="F13" s="37">
        <v>20</v>
      </c>
      <c r="I13" s="41" t="s">
        <v>41</v>
      </c>
      <c r="J13" s="37">
        <v>34</v>
      </c>
      <c r="K13" s="37">
        <v>18</v>
      </c>
      <c r="L13" s="37">
        <v>2</v>
      </c>
      <c r="M13" s="37">
        <v>17</v>
      </c>
      <c r="N13" s="37"/>
      <c r="O13" s="37"/>
      <c r="P13" s="37" t="s">
        <v>42</v>
      </c>
      <c r="S13" s="38">
        <v>10</v>
      </c>
      <c r="T13" s="38">
        <v>116</v>
      </c>
      <c r="U13" s="38"/>
      <c r="V13" s="38">
        <v>10</v>
      </c>
      <c r="W13" s="38">
        <v>51</v>
      </c>
      <c r="Z13" s="38" t="s">
        <v>2</v>
      </c>
      <c r="AA13" s="38">
        <v>2</v>
      </c>
      <c r="AB13" s="39" t="s">
        <v>370</v>
      </c>
      <c r="AE13" s="38">
        <v>17</v>
      </c>
      <c r="AF13" s="40" t="s">
        <v>401</v>
      </c>
      <c r="AI13" s="61">
        <v>24</v>
      </c>
      <c r="AJ13" s="62"/>
      <c r="AP13">
        <v>0</v>
      </c>
      <c r="AQ13">
        <v>229</v>
      </c>
      <c r="AR13">
        <v>121</v>
      </c>
      <c r="AS13">
        <v>135</v>
      </c>
      <c r="AT13">
        <v>48</v>
      </c>
      <c r="AU13">
        <v>211</v>
      </c>
      <c r="AV13">
        <v>117</v>
      </c>
      <c r="AW13">
        <v>251</v>
      </c>
      <c r="AX13">
        <v>126</v>
      </c>
      <c r="AY13">
        <v>159</v>
      </c>
      <c r="AZ13">
        <v>180</v>
      </c>
      <c r="BA13">
        <v>169</v>
      </c>
      <c r="BB13">
        <v>152</v>
      </c>
      <c r="BC13">
        <v>192</v>
      </c>
      <c r="BD13">
        <v>226</v>
      </c>
      <c r="BE13">
        <v>228</v>
      </c>
      <c r="BF13">
        <v>218</v>
      </c>
      <c r="BG13">
        <v>111</v>
      </c>
      <c r="BH13">
        <v>0</v>
      </c>
      <c r="BI13">
        <v>117</v>
      </c>
      <c r="BJ13">
        <v>232</v>
      </c>
      <c r="BK13">
        <v>87</v>
      </c>
      <c r="BL13">
        <v>96</v>
      </c>
      <c r="BM13">
        <v>227</v>
      </c>
      <c r="BN13" s="63">
        <v>21</v>
      </c>
    </row>
    <row r="14" spans="1:66" ht="15.75" thickBot="1" x14ac:dyDescent="0.3">
      <c r="A14" s="42">
        <v>3</v>
      </c>
      <c r="B14" s="37" t="s">
        <v>0</v>
      </c>
      <c r="C14" s="37">
        <v>58</v>
      </c>
      <c r="D14" s="37">
        <v>35</v>
      </c>
      <c r="E14" s="37">
        <v>24</v>
      </c>
      <c r="F14" s="37">
        <v>15</v>
      </c>
      <c r="I14" s="42" t="s">
        <v>43</v>
      </c>
      <c r="J14" s="37">
        <v>26</v>
      </c>
      <c r="K14" s="37">
        <v>22</v>
      </c>
      <c r="L14" s="37">
        <v>2</v>
      </c>
      <c r="M14" s="37">
        <v>13</v>
      </c>
      <c r="N14" s="37"/>
      <c r="O14" s="37"/>
      <c r="P14" s="37" t="s">
        <v>44</v>
      </c>
      <c r="S14" s="38">
        <v>11</v>
      </c>
      <c r="T14" s="38">
        <v>232</v>
      </c>
      <c r="U14" s="38"/>
      <c r="V14" s="38">
        <v>11</v>
      </c>
      <c r="W14" s="38">
        <v>238</v>
      </c>
      <c r="Z14" s="38" t="s">
        <v>2</v>
      </c>
      <c r="AA14" s="38">
        <v>3</v>
      </c>
      <c r="AB14" s="39" t="s">
        <v>371</v>
      </c>
      <c r="AE14" s="38">
        <v>18</v>
      </c>
      <c r="AF14" s="40" t="s">
        <v>402</v>
      </c>
      <c r="AI14" s="61">
        <v>26</v>
      </c>
      <c r="AJ14" s="62"/>
      <c r="AN14">
        <v>0</v>
      </c>
      <c r="AO14">
        <v>173</v>
      </c>
      <c r="AP14">
        <v>125</v>
      </c>
      <c r="AQ14">
        <v>158</v>
      </c>
      <c r="AR14">
        <v>2</v>
      </c>
      <c r="AS14">
        <v>103</v>
      </c>
      <c r="AT14">
        <v>182</v>
      </c>
      <c r="AU14">
        <v>118</v>
      </c>
      <c r="AV14">
        <v>17</v>
      </c>
      <c r="AW14">
        <v>145</v>
      </c>
      <c r="AX14">
        <v>201</v>
      </c>
      <c r="AY14">
        <v>111</v>
      </c>
      <c r="AZ14">
        <v>28</v>
      </c>
      <c r="BA14">
        <v>165</v>
      </c>
      <c r="BB14">
        <v>53</v>
      </c>
      <c r="BC14">
        <v>161</v>
      </c>
      <c r="BD14">
        <v>21</v>
      </c>
      <c r="BE14">
        <v>245</v>
      </c>
      <c r="BF14">
        <v>142</v>
      </c>
      <c r="BG14">
        <v>13</v>
      </c>
      <c r="BH14">
        <v>102</v>
      </c>
      <c r="BI14">
        <v>48</v>
      </c>
      <c r="BJ14">
        <v>227</v>
      </c>
      <c r="BK14">
        <v>153</v>
      </c>
      <c r="BL14">
        <v>145</v>
      </c>
      <c r="BM14">
        <v>218</v>
      </c>
      <c r="BN14" s="63">
        <v>70</v>
      </c>
    </row>
    <row r="15" spans="1:66" ht="15.75" thickBot="1" x14ac:dyDescent="0.3">
      <c r="A15" s="43">
        <v>4</v>
      </c>
      <c r="B15" s="37" t="s">
        <v>1</v>
      </c>
      <c r="C15" s="37">
        <v>187</v>
      </c>
      <c r="D15" s="37">
        <v>114</v>
      </c>
      <c r="E15" s="37">
        <v>78</v>
      </c>
      <c r="F15" s="37">
        <v>48</v>
      </c>
      <c r="I15" s="43" t="s">
        <v>45</v>
      </c>
      <c r="J15" s="37">
        <v>80</v>
      </c>
      <c r="K15" s="37">
        <v>20</v>
      </c>
      <c r="L15" s="37">
        <v>1</v>
      </c>
      <c r="M15" s="37">
        <v>80</v>
      </c>
      <c r="N15" s="37"/>
      <c r="O15" s="37"/>
      <c r="P15" s="37" t="s">
        <v>46</v>
      </c>
      <c r="S15" s="38">
        <v>12</v>
      </c>
      <c r="T15" s="38">
        <v>205</v>
      </c>
      <c r="U15" s="38"/>
      <c r="V15" s="38">
        <v>12</v>
      </c>
      <c r="W15" s="38">
        <v>27</v>
      </c>
      <c r="Z15" s="38" t="s">
        <v>2</v>
      </c>
      <c r="AA15" s="38">
        <v>4</v>
      </c>
      <c r="AB15" s="39" t="s">
        <v>372</v>
      </c>
      <c r="AE15" s="38">
        <v>19</v>
      </c>
      <c r="AF15" s="40" t="s">
        <v>403</v>
      </c>
      <c r="AI15" s="61">
        <v>28</v>
      </c>
      <c r="AJ15" s="62"/>
      <c r="AL15">
        <v>0</v>
      </c>
      <c r="AM15">
        <v>168</v>
      </c>
      <c r="AN15">
        <v>223</v>
      </c>
      <c r="AO15">
        <v>200</v>
      </c>
      <c r="AP15">
        <v>104</v>
      </c>
      <c r="AQ15">
        <v>224</v>
      </c>
      <c r="AR15">
        <v>234</v>
      </c>
      <c r="AS15">
        <v>108</v>
      </c>
      <c r="AT15">
        <v>180</v>
      </c>
      <c r="AU15">
        <v>110</v>
      </c>
      <c r="AV15">
        <v>190</v>
      </c>
      <c r="AW15">
        <v>195</v>
      </c>
      <c r="AX15">
        <v>147</v>
      </c>
      <c r="AY15">
        <v>205</v>
      </c>
      <c r="AZ15">
        <v>27</v>
      </c>
      <c r="BA15">
        <v>232</v>
      </c>
      <c r="BB15">
        <v>201</v>
      </c>
      <c r="BC15">
        <v>21</v>
      </c>
      <c r="BD15">
        <v>43</v>
      </c>
      <c r="BE15">
        <v>245</v>
      </c>
      <c r="BF15">
        <v>87</v>
      </c>
      <c r="BG15">
        <v>42</v>
      </c>
      <c r="BH15">
        <v>195</v>
      </c>
      <c r="BI15">
        <v>212</v>
      </c>
      <c r="BJ15">
        <v>119</v>
      </c>
      <c r="BK15">
        <v>242</v>
      </c>
      <c r="BL15">
        <v>37</v>
      </c>
      <c r="BM15">
        <v>9</v>
      </c>
      <c r="BN15" s="63">
        <v>123</v>
      </c>
    </row>
    <row r="16" spans="1:66" ht="15.75" thickBot="1" x14ac:dyDescent="0.3">
      <c r="A16" s="41">
        <v>4</v>
      </c>
      <c r="B16" s="37" t="s">
        <v>2</v>
      </c>
      <c r="C16" s="37">
        <v>149</v>
      </c>
      <c r="D16" s="37">
        <v>90</v>
      </c>
      <c r="E16" s="37">
        <v>62</v>
      </c>
      <c r="F16" s="37">
        <v>38</v>
      </c>
      <c r="I16" s="41" t="s">
        <v>47</v>
      </c>
      <c r="J16" s="37">
        <v>64</v>
      </c>
      <c r="K16" s="37">
        <v>18</v>
      </c>
      <c r="L16" s="37">
        <v>2</v>
      </c>
      <c r="M16" s="37">
        <v>32</v>
      </c>
      <c r="N16" s="37"/>
      <c r="O16" s="37"/>
      <c r="P16" s="37" t="s">
        <v>48</v>
      </c>
      <c r="S16" s="38">
        <v>13</v>
      </c>
      <c r="T16" s="38">
        <v>135</v>
      </c>
      <c r="U16" s="38"/>
      <c r="V16" s="38">
        <v>13</v>
      </c>
      <c r="W16" s="38">
        <v>104</v>
      </c>
      <c r="Z16" s="38" t="s">
        <v>2</v>
      </c>
      <c r="AA16" s="38">
        <v>5</v>
      </c>
      <c r="AB16" s="39" t="s">
        <v>373</v>
      </c>
      <c r="AE16" s="38">
        <v>20</v>
      </c>
      <c r="AF16" s="40" t="s">
        <v>404</v>
      </c>
      <c r="AI16" s="64">
        <v>30</v>
      </c>
      <c r="AJ16" s="65">
        <v>0</v>
      </c>
      <c r="AK16" s="66">
        <v>41</v>
      </c>
      <c r="AL16" s="66">
        <v>173</v>
      </c>
      <c r="AM16" s="66">
        <v>145</v>
      </c>
      <c r="AN16" s="66">
        <v>152</v>
      </c>
      <c r="AO16" s="66">
        <v>216</v>
      </c>
      <c r="AP16" s="66">
        <v>31</v>
      </c>
      <c r="AQ16" s="66">
        <v>179</v>
      </c>
      <c r="AR16" s="66">
        <v>182</v>
      </c>
      <c r="AS16" s="66">
        <v>50</v>
      </c>
      <c r="AT16" s="66">
        <v>48</v>
      </c>
      <c r="AU16" s="66">
        <v>110</v>
      </c>
      <c r="AV16" s="66">
        <v>86</v>
      </c>
      <c r="AW16" s="66">
        <v>239</v>
      </c>
      <c r="AX16" s="66">
        <v>96</v>
      </c>
      <c r="AY16" s="66">
        <v>222</v>
      </c>
      <c r="AZ16" s="66">
        <v>125</v>
      </c>
      <c r="BA16" s="66">
        <v>42</v>
      </c>
      <c r="BB16" s="66">
        <v>173</v>
      </c>
      <c r="BC16" s="66">
        <v>226</v>
      </c>
      <c r="BD16" s="66">
        <v>193</v>
      </c>
      <c r="BE16" s="66">
        <v>224</v>
      </c>
      <c r="BF16" s="66">
        <v>130</v>
      </c>
      <c r="BG16" s="66">
        <v>156</v>
      </c>
      <c r="BH16" s="66">
        <v>37</v>
      </c>
      <c r="BI16" s="66">
        <v>251</v>
      </c>
      <c r="BJ16" s="66">
        <v>216</v>
      </c>
      <c r="BK16" s="66">
        <v>238</v>
      </c>
      <c r="BL16" s="66">
        <v>40</v>
      </c>
      <c r="BM16" s="66">
        <v>192</v>
      </c>
      <c r="BN16" s="67">
        <v>180</v>
      </c>
    </row>
    <row r="17" spans="1:37" ht="15.75" thickBot="1" x14ac:dyDescent="0.3">
      <c r="A17" s="41">
        <v>4</v>
      </c>
      <c r="B17" s="37" t="s">
        <v>3</v>
      </c>
      <c r="C17" s="37">
        <v>111</v>
      </c>
      <c r="D17" s="37">
        <v>67</v>
      </c>
      <c r="E17" s="37">
        <v>46</v>
      </c>
      <c r="F17" s="37">
        <v>28</v>
      </c>
      <c r="I17" s="41" t="s">
        <v>49</v>
      </c>
      <c r="J17" s="37">
        <v>48</v>
      </c>
      <c r="K17" s="37">
        <v>26</v>
      </c>
      <c r="L17" s="37">
        <v>2</v>
      </c>
      <c r="M17" s="37">
        <v>24</v>
      </c>
      <c r="N17" s="37"/>
      <c r="O17" s="37"/>
      <c r="P17" s="37" t="s">
        <v>50</v>
      </c>
      <c r="S17" s="38">
        <v>14</v>
      </c>
      <c r="T17" s="38">
        <v>19</v>
      </c>
      <c r="U17" s="38"/>
      <c r="V17" s="38">
        <v>14</v>
      </c>
      <c r="W17" s="38">
        <v>199</v>
      </c>
      <c r="Z17" s="38" t="s">
        <v>2</v>
      </c>
      <c r="AA17" s="38">
        <v>6</v>
      </c>
      <c r="AB17" s="39" t="s">
        <v>374</v>
      </c>
      <c r="AE17" s="38">
        <v>21</v>
      </c>
      <c r="AF17" s="40" t="s">
        <v>405</v>
      </c>
    </row>
    <row r="18" spans="1:37" ht="15.75" thickBot="1" x14ac:dyDescent="0.3">
      <c r="A18" s="42">
        <v>4</v>
      </c>
      <c r="B18" s="37" t="s">
        <v>0</v>
      </c>
      <c r="C18" s="37">
        <v>82</v>
      </c>
      <c r="D18" s="37">
        <v>50</v>
      </c>
      <c r="E18" s="37">
        <v>34</v>
      </c>
      <c r="F18" s="37">
        <v>21</v>
      </c>
      <c r="I18" s="42" t="s">
        <v>51</v>
      </c>
      <c r="J18" s="37">
        <v>36</v>
      </c>
      <c r="K18" s="37">
        <v>16</v>
      </c>
      <c r="L18" s="37">
        <v>4</v>
      </c>
      <c r="M18" s="37">
        <v>9</v>
      </c>
      <c r="N18" s="37"/>
      <c r="O18" s="37"/>
      <c r="P18" s="37" t="s">
        <v>52</v>
      </c>
      <c r="S18" s="38">
        <v>15</v>
      </c>
      <c r="T18" s="38">
        <v>38</v>
      </c>
      <c r="U18" s="38"/>
      <c r="V18" s="38">
        <v>15</v>
      </c>
      <c r="W18" s="38">
        <v>75</v>
      </c>
      <c r="Z18" s="38" t="s">
        <v>2</v>
      </c>
      <c r="AA18" s="38">
        <v>7</v>
      </c>
      <c r="AB18" s="39" t="s">
        <v>375</v>
      </c>
      <c r="AE18" s="38">
        <v>22</v>
      </c>
      <c r="AF18" s="40" t="s">
        <v>406</v>
      </c>
      <c r="AI18" t="s">
        <v>455</v>
      </c>
    </row>
    <row r="19" spans="1:37" ht="15.75" thickBot="1" x14ac:dyDescent="0.3">
      <c r="A19" s="43">
        <v>5</v>
      </c>
      <c r="B19" s="37" t="s">
        <v>1</v>
      </c>
      <c r="C19" s="37">
        <v>255</v>
      </c>
      <c r="D19" s="37">
        <v>154</v>
      </c>
      <c r="E19" s="37">
        <v>106</v>
      </c>
      <c r="F19" s="37">
        <v>65</v>
      </c>
      <c r="I19" s="43" t="s">
        <v>53</v>
      </c>
      <c r="J19" s="37">
        <v>108</v>
      </c>
      <c r="K19" s="37">
        <v>26</v>
      </c>
      <c r="L19" s="37">
        <v>1</v>
      </c>
      <c r="M19" s="37">
        <v>108</v>
      </c>
      <c r="N19" s="37"/>
      <c r="O19" s="37"/>
      <c r="P19" s="37" t="s">
        <v>54</v>
      </c>
      <c r="S19" s="38">
        <v>16</v>
      </c>
      <c r="T19" s="38">
        <v>76</v>
      </c>
      <c r="U19" s="38"/>
      <c r="V19" s="38">
        <v>16</v>
      </c>
      <c r="W19" s="38">
        <v>4</v>
      </c>
      <c r="Z19" s="38" t="s">
        <v>3</v>
      </c>
      <c r="AA19" s="38">
        <v>0</v>
      </c>
      <c r="AB19" s="44" t="s">
        <v>359</v>
      </c>
      <c r="AE19" s="38">
        <v>23</v>
      </c>
      <c r="AF19" s="40" t="s">
        <v>407</v>
      </c>
      <c r="AI19">
        <v>22</v>
      </c>
      <c r="AJ19" s="2" t="s">
        <v>456</v>
      </c>
      <c r="AK19" s="2"/>
    </row>
    <row r="20" spans="1:37" ht="15.75" thickBot="1" x14ac:dyDescent="0.3">
      <c r="A20" s="41">
        <v>5</v>
      </c>
      <c r="B20" s="37" t="s">
        <v>2</v>
      </c>
      <c r="C20" s="37">
        <v>202</v>
      </c>
      <c r="D20" s="37">
        <v>122</v>
      </c>
      <c r="E20" s="37">
        <v>84</v>
      </c>
      <c r="F20" s="37">
        <v>52</v>
      </c>
      <c r="I20" s="41" t="s">
        <v>55</v>
      </c>
      <c r="J20" s="37">
        <v>86</v>
      </c>
      <c r="K20" s="37">
        <v>24</v>
      </c>
      <c r="L20" s="37">
        <v>2</v>
      </c>
      <c r="M20" s="37">
        <v>43</v>
      </c>
      <c r="N20" s="37"/>
      <c r="O20" s="37"/>
      <c r="P20" s="37" t="s">
        <v>56</v>
      </c>
      <c r="S20" s="38">
        <v>17</v>
      </c>
      <c r="T20" s="38">
        <v>152</v>
      </c>
      <c r="U20" s="38"/>
      <c r="V20" s="38">
        <v>17</v>
      </c>
      <c r="W20" s="38">
        <v>100</v>
      </c>
      <c r="Z20" s="38" t="s">
        <v>3</v>
      </c>
      <c r="AA20" s="38">
        <v>1</v>
      </c>
      <c r="AB20" s="44" t="s">
        <v>376</v>
      </c>
      <c r="AE20" s="38">
        <v>24</v>
      </c>
      <c r="AF20" s="40" t="s">
        <v>408</v>
      </c>
      <c r="AI20">
        <v>24</v>
      </c>
      <c r="AJ20" s="2" t="s">
        <v>457</v>
      </c>
      <c r="AK20" s="2"/>
    </row>
    <row r="21" spans="1:37" ht="15.75" thickBot="1" x14ac:dyDescent="0.3">
      <c r="A21" s="41">
        <v>5</v>
      </c>
      <c r="B21" s="37" t="s">
        <v>3</v>
      </c>
      <c r="C21" s="37">
        <v>144</v>
      </c>
      <c r="D21" s="37">
        <v>87</v>
      </c>
      <c r="E21" s="37">
        <v>60</v>
      </c>
      <c r="F21" s="37">
        <v>37</v>
      </c>
      <c r="I21" s="41" t="s">
        <v>57</v>
      </c>
      <c r="J21" s="37">
        <v>62</v>
      </c>
      <c r="K21" s="37">
        <v>18</v>
      </c>
      <c r="L21" s="37">
        <v>2</v>
      </c>
      <c r="M21" s="37">
        <v>15</v>
      </c>
      <c r="N21" s="37">
        <v>2</v>
      </c>
      <c r="O21" s="37">
        <v>16</v>
      </c>
      <c r="P21" s="37" t="s">
        <v>58</v>
      </c>
      <c r="S21" s="38">
        <v>18</v>
      </c>
      <c r="T21" s="38">
        <v>45</v>
      </c>
      <c r="U21" s="38"/>
      <c r="V21" s="38">
        <v>18</v>
      </c>
      <c r="W21" s="38">
        <v>224</v>
      </c>
      <c r="Z21" s="38" t="s">
        <v>3</v>
      </c>
      <c r="AA21" s="38">
        <v>2</v>
      </c>
      <c r="AB21" s="44" t="s">
        <v>377</v>
      </c>
      <c r="AE21" s="38">
        <v>25</v>
      </c>
      <c r="AF21" s="40" t="s">
        <v>409</v>
      </c>
      <c r="AI21">
        <v>30</v>
      </c>
      <c r="AJ21" s="2" t="s">
        <v>458</v>
      </c>
      <c r="AK21" s="2"/>
    </row>
    <row r="22" spans="1:37" ht="15.75" thickBot="1" x14ac:dyDescent="0.3">
      <c r="A22" s="42">
        <v>5</v>
      </c>
      <c r="B22" s="37" t="s">
        <v>0</v>
      </c>
      <c r="C22" s="37">
        <v>106</v>
      </c>
      <c r="D22" s="37">
        <v>64</v>
      </c>
      <c r="E22" s="37">
        <v>44</v>
      </c>
      <c r="F22" s="37">
        <v>27</v>
      </c>
      <c r="I22" s="42" t="s">
        <v>59</v>
      </c>
      <c r="J22" s="37">
        <v>46</v>
      </c>
      <c r="K22" s="37">
        <v>22</v>
      </c>
      <c r="L22" s="37">
        <v>2</v>
      </c>
      <c r="M22" s="37">
        <v>11</v>
      </c>
      <c r="N22" s="37">
        <v>2</v>
      </c>
      <c r="O22" s="37">
        <v>12</v>
      </c>
      <c r="P22" s="37" t="s">
        <v>60</v>
      </c>
      <c r="S22" s="38">
        <v>19</v>
      </c>
      <c r="T22" s="38">
        <v>90</v>
      </c>
      <c r="U22" s="38"/>
      <c r="V22" s="38">
        <v>19</v>
      </c>
      <c r="W22" s="38">
        <v>14</v>
      </c>
      <c r="Z22" s="38" t="s">
        <v>3</v>
      </c>
      <c r="AA22" s="38">
        <v>3</v>
      </c>
      <c r="AB22" s="44" t="s">
        <v>378</v>
      </c>
      <c r="AE22" s="38">
        <v>26</v>
      </c>
      <c r="AF22" s="40" t="s">
        <v>410</v>
      </c>
    </row>
    <row r="23" spans="1:37" ht="15.75" thickBot="1" x14ac:dyDescent="0.3">
      <c r="A23" s="43">
        <v>6</v>
      </c>
      <c r="B23" s="37" t="s">
        <v>1</v>
      </c>
      <c r="C23" s="37">
        <v>322</v>
      </c>
      <c r="D23" s="37">
        <v>195</v>
      </c>
      <c r="E23" s="37">
        <v>134</v>
      </c>
      <c r="F23" s="37">
        <v>82</v>
      </c>
      <c r="I23" s="43" t="s">
        <v>61</v>
      </c>
      <c r="J23" s="37">
        <v>136</v>
      </c>
      <c r="K23" s="37">
        <v>18</v>
      </c>
      <c r="L23" s="37">
        <v>2</v>
      </c>
      <c r="M23" s="37">
        <v>68</v>
      </c>
      <c r="N23" s="37"/>
      <c r="O23" s="37"/>
      <c r="P23" s="37" t="s">
        <v>62</v>
      </c>
      <c r="S23" s="38">
        <v>20</v>
      </c>
      <c r="T23" s="38">
        <v>180</v>
      </c>
      <c r="U23" s="38"/>
      <c r="V23" s="38">
        <v>20</v>
      </c>
      <c r="W23" s="38">
        <v>52</v>
      </c>
      <c r="Z23" s="38" t="s">
        <v>3</v>
      </c>
      <c r="AA23" s="38">
        <v>4</v>
      </c>
      <c r="AB23" s="44" t="s">
        <v>379</v>
      </c>
      <c r="AE23" s="38">
        <v>27</v>
      </c>
      <c r="AF23" s="40" t="s">
        <v>411</v>
      </c>
    </row>
    <row r="24" spans="1:37" ht="15.75" thickBot="1" x14ac:dyDescent="0.3">
      <c r="A24" s="41">
        <v>6</v>
      </c>
      <c r="B24" s="37" t="s">
        <v>2</v>
      </c>
      <c r="C24" s="37">
        <v>255</v>
      </c>
      <c r="D24" s="37">
        <v>154</v>
      </c>
      <c r="E24" s="37">
        <v>106</v>
      </c>
      <c r="F24" s="37">
        <v>65</v>
      </c>
      <c r="I24" s="41" t="s">
        <v>63</v>
      </c>
      <c r="J24" s="37">
        <v>108</v>
      </c>
      <c r="K24" s="37">
        <v>16</v>
      </c>
      <c r="L24" s="37">
        <v>4</v>
      </c>
      <c r="M24" s="37">
        <v>27</v>
      </c>
      <c r="N24" s="37"/>
      <c r="O24" s="37"/>
      <c r="P24" s="37" t="s">
        <v>64</v>
      </c>
      <c r="S24" s="38">
        <v>21</v>
      </c>
      <c r="T24" s="38">
        <v>117</v>
      </c>
      <c r="U24" s="38"/>
      <c r="V24" s="38">
        <v>21</v>
      </c>
      <c r="W24" s="38">
        <v>141</v>
      </c>
      <c r="Z24" s="38" t="s">
        <v>3</v>
      </c>
      <c r="AA24" s="38">
        <v>5</v>
      </c>
      <c r="AB24" s="44" t="s">
        <v>380</v>
      </c>
      <c r="AE24" s="38">
        <v>28</v>
      </c>
      <c r="AF24" s="40" t="s">
        <v>412</v>
      </c>
    </row>
    <row r="25" spans="1:37" ht="15.75" thickBot="1" x14ac:dyDescent="0.3">
      <c r="A25" s="41">
        <v>6</v>
      </c>
      <c r="B25" s="37" t="s">
        <v>3</v>
      </c>
      <c r="C25" s="37">
        <v>178</v>
      </c>
      <c r="D25" s="37">
        <v>108</v>
      </c>
      <c r="E25" s="37">
        <v>74</v>
      </c>
      <c r="F25" s="37">
        <v>45</v>
      </c>
      <c r="I25" s="41" t="s">
        <v>65</v>
      </c>
      <c r="J25" s="37">
        <v>76</v>
      </c>
      <c r="K25" s="37">
        <v>24</v>
      </c>
      <c r="L25" s="37">
        <v>4</v>
      </c>
      <c r="M25" s="37">
        <v>19</v>
      </c>
      <c r="N25" s="37"/>
      <c r="O25" s="37"/>
      <c r="P25" s="37" t="s">
        <v>66</v>
      </c>
      <c r="S25" s="38">
        <v>22</v>
      </c>
      <c r="T25" s="38">
        <v>234</v>
      </c>
      <c r="U25" s="38"/>
      <c r="V25" s="38">
        <v>22</v>
      </c>
      <c r="W25" s="38">
        <v>239</v>
      </c>
      <c r="Z25" s="38" t="s">
        <v>3</v>
      </c>
      <c r="AA25" s="38">
        <v>6</v>
      </c>
      <c r="AB25" s="44" t="s">
        <v>381</v>
      </c>
      <c r="AE25" s="38">
        <v>29</v>
      </c>
      <c r="AF25" s="40" t="s">
        <v>413</v>
      </c>
    </row>
    <row r="26" spans="1:37" ht="15.75" thickBot="1" x14ac:dyDescent="0.3">
      <c r="A26" s="42">
        <v>6</v>
      </c>
      <c r="B26" s="37" t="s">
        <v>0</v>
      </c>
      <c r="C26" s="37">
        <v>139</v>
      </c>
      <c r="D26" s="37">
        <v>84</v>
      </c>
      <c r="E26" s="37">
        <v>58</v>
      </c>
      <c r="F26" s="37">
        <v>36</v>
      </c>
      <c r="I26" s="42" t="s">
        <v>67</v>
      </c>
      <c r="J26" s="37">
        <v>60</v>
      </c>
      <c r="K26" s="37">
        <v>28</v>
      </c>
      <c r="L26" s="37">
        <v>4</v>
      </c>
      <c r="M26" s="37">
        <v>15</v>
      </c>
      <c r="N26" s="37"/>
      <c r="O26" s="37"/>
      <c r="P26" s="37" t="s">
        <v>68</v>
      </c>
      <c r="S26" s="38">
        <v>23</v>
      </c>
      <c r="T26" s="38">
        <v>201</v>
      </c>
      <c r="U26" s="38"/>
      <c r="V26" s="38">
        <v>23</v>
      </c>
      <c r="W26" s="38">
        <v>129</v>
      </c>
      <c r="Z26" s="38" t="s">
        <v>3</v>
      </c>
      <c r="AA26" s="38">
        <v>7</v>
      </c>
      <c r="AB26" s="44" t="s">
        <v>382</v>
      </c>
      <c r="AE26" s="38">
        <v>30</v>
      </c>
      <c r="AF26" s="40" t="s">
        <v>414</v>
      </c>
    </row>
    <row r="27" spans="1:37" ht="15.75" thickBot="1" x14ac:dyDescent="0.3">
      <c r="A27" s="43">
        <v>7</v>
      </c>
      <c r="B27" s="37" t="s">
        <v>1</v>
      </c>
      <c r="C27" s="37">
        <v>370</v>
      </c>
      <c r="D27" s="37">
        <v>224</v>
      </c>
      <c r="E27" s="37">
        <v>154</v>
      </c>
      <c r="F27" s="37">
        <v>95</v>
      </c>
      <c r="I27" s="43" t="s">
        <v>69</v>
      </c>
      <c r="J27" s="37">
        <v>156</v>
      </c>
      <c r="K27" s="37">
        <v>20</v>
      </c>
      <c r="L27" s="37">
        <v>2</v>
      </c>
      <c r="M27" s="37">
        <v>78</v>
      </c>
      <c r="N27" s="37"/>
      <c r="O27" s="37"/>
      <c r="P27" s="37" t="s">
        <v>70</v>
      </c>
      <c r="S27" s="38">
        <v>24</v>
      </c>
      <c r="T27" s="38">
        <v>143</v>
      </c>
      <c r="U27" s="38"/>
      <c r="V27" s="38">
        <v>24</v>
      </c>
      <c r="W27" s="38">
        <v>28</v>
      </c>
      <c r="Z27" s="38" t="s">
        <v>0</v>
      </c>
      <c r="AA27" s="38">
        <v>0</v>
      </c>
      <c r="AB27" s="44" t="s">
        <v>383</v>
      </c>
      <c r="AE27" s="38">
        <v>31</v>
      </c>
      <c r="AF27" s="40" t="s">
        <v>415</v>
      </c>
    </row>
    <row r="28" spans="1:37" ht="15.75" thickBot="1" x14ac:dyDescent="0.3">
      <c r="A28" s="41">
        <v>7</v>
      </c>
      <c r="B28" s="37" t="s">
        <v>2</v>
      </c>
      <c r="C28" s="37">
        <v>293</v>
      </c>
      <c r="D28" s="37">
        <v>178</v>
      </c>
      <c r="E28" s="37">
        <v>122</v>
      </c>
      <c r="F28" s="37">
        <v>75</v>
      </c>
      <c r="I28" s="41" t="s">
        <v>71</v>
      </c>
      <c r="J28" s="37">
        <v>124</v>
      </c>
      <c r="K28" s="37">
        <v>18</v>
      </c>
      <c r="L28" s="37">
        <v>4</v>
      </c>
      <c r="M28" s="37">
        <v>31</v>
      </c>
      <c r="N28" s="37"/>
      <c r="O28" s="37"/>
      <c r="P28" s="37" t="s">
        <v>72</v>
      </c>
      <c r="S28" s="38">
        <v>25</v>
      </c>
      <c r="T28" s="38">
        <v>3</v>
      </c>
      <c r="U28" s="38"/>
      <c r="V28" s="38">
        <v>25</v>
      </c>
      <c r="W28" s="38">
        <v>193</v>
      </c>
      <c r="Z28" s="38" t="s">
        <v>0</v>
      </c>
      <c r="AA28" s="38">
        <v>1</v>
      </c>
      <c r="AB28" s="44" t="s">
        <v>384</v>
      </c>
      <c r="AE28" s="38">
        <v>32</v>
      </c>
      <c r="AF28" s="40" t="s">
        <v>416</v>
      </c>
    </row>
    <row r="29" spans="1:37" ht="15.75" thickBot="1" x14ac:dyDescent="0.3">
      <c r="A29" s="41">
        <v>7</v>
      </c>
      <c r="B29" s="37" t="s">
        <v>3</v>
      </c>
      <c r="C29" s="37">
        <v>207</v>
      </c>
      <c r="D29" s="37">
        <v>125</v>
      </c>
      <c r="E29" s="37">
        <v>86</v>
      </c>
      <c r="F29" s="37">
        <v>53</v>
      </c>
      <c r="I29" s="41" t="s">
        <v>73</v>
      </c>
      <c r="J29" s="37">
        <v>88</v>
      </c>
      <c r="K29" s="37">
        <v>18</v>
      </c>
      <c r="L29" s="37">
        <v>2</v>
      </c>
      <c r="M29" s="37">
        <v>14</v>
      </c>
      <c r="N29" s="37">
        <v>4</v>
      </c>
      <c r="O29" s="37">
        <v>15</v>
      </c>
      <c r="P29" s="37" t="s">
        <v>74</v>
      </c>
      <c r="S29" s="38">
        <v>26</v>
      </c>
      <c r="T29" s="38">
        <v>6</v>
      </c>
      <c r="U29" s="38"/>
      <c r="V29" s="38">
        <v>26</v>
      </c>
      <c r="W29" s="38">
        <v>105</v>
      </c>
      <c r="Z29" s="38" t="s">
        <v>0</v>
      </c>
      <c r="AA29" s="38">
        <v>2</v>
      </c>
      <c r="AB29" s="44" t="s">
        <v>385</v>
      </c>
      <c r="AE29" s="38">
        <v>33</v>
      </c>
      <c r="AF29" s="40" t="s">
        <v>417</v>
      </c>
    </row>
    <row r="30" spans="1:37" ht="15.75" thickBot="1" x14ac:dyDescent="0.3">
      <c r="A30" s="42">
        <v>7</v>
      </c>
      <c r="B30" s="37" t="s">
        <v>0</v>
      </c>
      <c r="C30" s="37">
        <v>154</v>
      </c>
      <c r="D30" s="37">
        <v>93</v>
      </c>
      <c r="E30" s="37">
        <v>64</v>
      </c>
      <c r="F30" s="37">
        <v>39</v>
      </c>
      <c r="I30" s="42" t="s">
        <v>75</v>
      </c>
      <c r="J30" s="37">
        <v>66</v>
      </c>
      <c r="K30" s="37">
        <v>26</v>
      </c>
      <c r="L30" s="37">
        <v>4</v>
      </c>
      <c r="M30" s="37">
        <v>13</v>
      </c>
      <c r="N30" s="37">
        <v>1</v>
      </c>
      <c r="O30" s="37">
        <v>14</v>
      </c>
      <c r="P30" s="37" t="s">
        <v>76</v>
      </c>
      <c r="S30" s="38">
        <v>27</v>
      </c>
      <c r="T30" s="38">
        <v>12</v>
      </c>
      <c r="U30" s="38"/>
      <c r="V30" s="38">
        <v>27</v>
      </c>
      <c r="W30" s="38">
        <v>248</v>
      </c>
      <c r="Z30" s="38" t="s">
        <v>0</v>
      </c>
      <c r="AA30" s="38">
        <v>3</v>
      </c>
      <c r="AB30" s="44" t="s">
        <v>386</v>
      </c>
      <c r="AE30" s="38">
        <v>34</v>
      </c>
      <c r="AF30" s="40" t="s">
        <v>418</v>
      </c>
    </row>
    <row r="31" spans="1:37" ht="15.75" thickBot="1" x14ac:dyDescent="0.3">
      <c r="A31" s="43">
        <v>8</v>
      </c>
      <c r="B31" s="37" t="s">
        <v>1</v>
      </c>
      <c r="C31" s="37">
        <v>461</v>
      </c>
      <c r="D31" s="37">
        <v>279</v>
      </c>
      <c r="E31" s="37">
        <v>192</v>
      </c>
      <c r="F31" s="37">
        <v>118</v>
      </c>
      <c r="I31" s="43" t="s">
        <v>77</v>
      </c>
      <c r="J31" s="37">
        <v>194</v>
      </c>
      <c r="K31" s="37">
        <v>24</v>
      </c>
      <c r="L31" s="37">
        <v>2</v>
      </c>
      <c r="M31" s="37">
        <v>97</v>
      </c>
      <c r="N31" s="37"/>
      <c r="O31" s="37"/>
      <c r="P31" s="37" t="s">
        <v>78</v>
      </c>
      <c r="S31" s="38">
        <v>28</v>
      </c>
      <c r="T31" s="38">
        <v>24</v>
      </c>
      <c r="U31" s="38"/>
      <c r="V31" s="38">
        <v>28</v>
      </c>
      <c r="W31" s="38">
        <v>200</v>
      </c>
      <c r="Z31" s="38" t="s">
        <v>0</v>
      </c>
      <c r="AA31" s="38">
        <v>4</v>
      </c>
      <c r="AB31" s="44" t="s">
        <v>387</v>
      </c>
      <c r="AE31" s="38">
        <v>35</v>
      </c>
      <c r="AF31" s="40" t="s">
        <v>419</v>
      </c>
    </row>
    <row r="32" spans="1:37" ht="15.75" thickBot="1" x14ac:dyDescent="0.3">
      <c r="A32" s="41">
        <v>8</v>
      </c>
      <c r="B32" s="37" t="s">
        <v>2</v>
      </c>
      <c r="C32" s="37">
        <v>365</v>
      </c>
      <c r="D32" s="37">
        <v>221</v>
      </c>
      <c r="E32" s="37">
        <v>152</v>
      </c>
      <c r="F32" s="37">
        <v>93</v>
      </c>
      <c r="I32" s="41" t="s">
        <v>79</v>
      </c>
      <c r="J32" s="37">
        <v>154</v>
      </c>
      <c r="K32" s="37">
        <v>22</v>
      </c>
      <c r="L32" s="37">
        <v>2</v>
      </c>
      <c r="M32" s="37">
        <v>38</v>
      </c>
      <c r="N32" s="37">
        <v>2</v>
      </c>
      <c r="O32" s="37">
        <v>39</v>
      </c>
      <c r="P32" s="37" t="s">
        <v>80</v>
      </c>
      <c r="S32" s="38">
        <v>29</v>
      </c>
      <c r="T32" s="38">
        <v>48</v>
      </c>
      <c r="U32" s="38"/>
      <c r="V32" s="38">
        <v>29</v>
      </c>
      <c r="W32" s="38">
        <v>8</v>
      </c>
      <c r="Z32" s="38" t="s">
        <v>0</v>
      </c>
      <c r="AA32" s="38">
        <v>5</v>
      </c>
      <c r="AB32" s="44" t="s">
        <v>388</v>
      </c>
      <c r="AE32" s="38">
        <v>36</v>
      </c>
      <c r="AF32" s="40" t="s">
        <v>420</v>
      </c>
    </row>
    <row r="33" spans="1:32" ht="15.75" thickBot="1" x14ac:dyDescent="0.3">
      <c r="A33" s="41">
        <v>8</v>
      </c>
      <c r="B33" s="37" t="s">
        <v>3</v>
      </c>
      <c r="C33" s="37">
        <v>259</v>
      </c>
      <c r="D33" s="37">
        <v>157</v>
      </c>
      <c r="E33" s="37">
        <v>108</v>
      </c>
      <c r="F33" s="37">
        <v>66</v>
      </c>
      <c r="I33" s="41" t="s">
        <v>81</v>
      </c>
      <c r="J33" s="37">
        <v>110</v>
      </c>
      <c r="K33" s="37">
        <v>22</v>
      </c>
      <c r="L33" s="37">
        <v>4</v>
      </c>
      <c r="M33" s="37">
        <v>18</v>
      </c>
      <c r="N33" s="37">
        <v>2</v>
      </c>
      <c r="O33" s="37">
        <v>19</v>
      </c>
      <c r="P33" s="37" t="s">
        <v>82</v>
      </c>
      <c r="S33" s="38">
        <v>30</v>
      </c>
      <c r="T33" s="38">
        <v>96</v>
      </c>
      <c r="U33" s="38"/>
      <c r="V33" s="38">
        <v>30</v>
      </c>
      <c r="W33" s="38">
        <v>76</v>
      </c>
      <c r="Z33" s="38" t="s">
        <v>0</v>
      </c>
      <c r="AA33" s="38">
        <v>6</v>
      </c>
      <c r="AB33" s="44" t="s">
        <v>389</v>
      </c>
      <c r="AE33" s="38">
        <v>37</v>
      </c>
      <c r="AF33" s="40" t="s">
        <v>421</v>
      </c>
    </row>
    <row r="34" spans="1:32" ht="15.75" thickBot="1" x14ac:dyDescent="0.3">
      <c r="A34" s="42">
        <v>8</v>
      </c>
      <c r="B34" s="37" t="s">
        <v>0</v>
      </c>
      <c r="C34" s="37">
        <v>202</v>
      </c>
      <c r="D34" s="37">
        <v>122</v>
      </c>
      <c r="E34" s="37">
        <v>84</v>
      </c>
      <c r="F34" s="37">
        <v>52</v>
      </c>
      <c r="I34" s="42" t="s">
        <v>83</v>
      </c>
      <c r="J34" s="37">
        <v>86</v>
      </c>
      <c r="K34" s="37">
        <v>26</v>
      </c>
      <c r="L34" s="37">
        <v>4</v>
      </c>
      <c r="M34" s="37">
        <v>14</v>
      </c>
      <c r="N34" s="37">
        <v>2</v>
      </c>
      <c r="O34" s="37">
        <v>15</v>
      </c>
      <c r="P34" s="37" t="s">
        <v>84</v>
      </c>
      <c r="S34" s="38">
        <v>31</v>
      </c>
      <c r="T34" s="38">
        <v>192</v>
      </c>
      <c r="U34" s="38"/>
      <c r="V34" s="38">
        <v>31</v>
      </c>
      <c r="W34" s="38">
        <v>113</v>
      </c>
      <c r="Z34" s="38" t="s">
        <v>0</v>
      </c>
      <c r="AA34" s="38">
        <v>7</v>
      </c>
      <c r="AB34" s="44" t="s">
        <v>390</v>
      </c>
      <c r="AE34" s="38">
        <v>38</v>
      </c>
      <c r="AF34" s="40" t="s">
        <v>422</v>
      </c>
    </row>
    <row r="35" spans="1:32" ht="15.75" thickBot="1" x14ac:dyDescent="0.3">
      <c r="A35" s="43">
        <v>9</v>
      </c>
      <c r="B35" s="37" t="s">
        <v>1</v>
      </c>
      <c r="C35" s="37">
        <v>552</v>
      </c>
      <c r="D35" s="37">
        <v>335</v>
      </c>
      <c r="E35" s="37">
        <v>230</v>
      </c>
      <c r="F35" s="37">
        <v>141</v>
      </c>
      <c r="I35" s="43" t="s">
        <v>85</v>
      </c>
      <c r="J35" s="37">
        <v>232</v>
      </c>
      <c r="K35" s="37">
        <v>30</v>
      </c>
      <c r="L35" s="37">
        <v>2</v>
      </c>
      <c r="M35" s="37">
        <v>116</v>
      </c>
      <c r="N35" s="37"/>
      <c r="O35" s="37"/>
      <c r="P35" s="37" t="s">
        <v>86</v>
      </c>
      <c r="S35" s="38">
        <v>32</v>
      </c>
      <c r="T35" s="38">
        <v>157</v>
      </c>
      <c r="U35" s="38"/>
      <c r="V35" s="38">
        <v>32</v>
      </c>
      <c r="W35" s="38">
        <v>5</v>
      </c>
      <c r="AE35" s="38">
        <v>39</v>
      </c>
      <c r="AF35" s="40" t="s">
        <v>423</v>
      </c>
    </row>
    <row r="36" spans="1:32" ht="15.75" thickBot="1" x14ac:dyDescent="0.3">
      <c r="A36" s="41">
        <v>9</v>
      </c>
      <c r="B36" s="37" t="s">
        <v>2</v>
      </c>
      <c r="C36" s="37">
        <v>432</v>
      </c>
      <c r="D36" s="37">
        <v>262</v>
      </c>
      <c r="E36" s="37">
        <v>180</v>
      </c>
      <c r="F36" s="37">
        <v>111</v>
      </c>
      <c r="I36" s="41" t="s">
        <v>87</v>
      </c>
      <c r="J36" s="37">
        <v>182</v>
      </c>
      <c r="K36" s="37">
        <v>22</v>
      </c>
      <c r="L36" s="37">
        <v>3</v>
      </c>
      <c r="M36" s="37">
        <v>36</v>
      </c>
      <c r="N36" s="37">
        <v>2</v>
      </c>
      <c r="O36" s="37">
        <v>37</v>
      </c>
      <c r="P36" s="37" t="s">
        <v>88</v>
      </c>
      <c r="S36" s="38">
        <v>33</v>
      </c>
      <c r="T36" s="38">
        <v>39</v>
      </c>
      <c r="U36" s="38"/>
      <c r="V36" s="38">
        <v>33</v>
      </c>
      <c r="W36" s="38">
        <v>138</v>
      </c>
      <c r="AE36" s="38">
        <v>40</v>
      </c>
      <c r="AF36" s="40" t="s">
        <v>424</v>
      </c>
    </row>
    <row r="37" spans="1:32" ht="15.75" thickBot="1" x14ac:dyDescent="0.3">
      <c r="A37" s="41">
        <v>9</v>
      </c>
      <c r="B37" s="37" t="s">
        <v>3</v>
      </c>
      <c r="C37" s="37">
        <v>312</v>
      </c>
      <c r="D37" s="37">
        <v>189</v>
      </c>
      <c r="E37" s="37">
        <v>130</v>
      </c>
      <c r="F37" s="37">
        <v>80</v>
      </c>
      <c r="I37" s="41" t="s">
        <v>89</v>
      </c>
      <c r="J37" s="37">
        <v>132</v>
      </c>
      <c r="K37" s="37">
        <v>20</v>
      </c>
      <c r="L37" s="37">
        <v>4</v>
      </c>
      <c r="M37" s="37">
        <v>16</v>
      </c>
      <c r="N37" s="37">
        <v>4</v>
      </c>
      <c r="O37" s="37">
        <v>17</v>
      </c>
      <c r="P37" s="37" t="s">
        <v>90</v>
      </c>
      <c r="S37" s="38">
        <v>34</v>
      </c>
      <c r="T37" s="38">
        <v>78</v>
      </c>
      <c r="U37" s="38"/>
      <c r="V37" s="38">
        <v>34</v>
      </c>
      <c r="W37" s="38">
        <v>101</v>
      </c>
    </row>
    <row r="38" spans="1:32" ht="15.75" thickBot="1" x14ac:dyDescent="0.3">
      <c r="A38" s="42">
        <v>9</v>
      </c>
      <c r="B38" s="37" t="s">
        <v>0</v>
      </c>
      <c r="C38" s="37">
        <v>235</v>
      </c>
      <c r="D38" s="37">
        <v>143</v>
      </c>
      <c r="E38" s="37">
        <v>98</v>
      </c>
      <c r="F38" s="37">
        <v>60</v>
      </c>
      <c r="I38" s="42" t="s">
        <v>91</v>
      </c>
      <c r="J38" s="37">
        <v>100</v>
      </c>
      <c r="K38" s="37">
        <v>24</v>
      </c>
      <c r="L38" s="37">
        <v>4</v>
      </c>
      <c r="M38" s="37">
        <v>12</v>
      </c>
      <c r="N38" s="37">
        <v>4</v>
      </c>
      <c r="O38" s="37">
        <v>13</v>
      </c>
      <c r="P38" s="37" t="s">
        <v>92</v>
      </c>
      <c r="S38" s="38">
        <v>35</v>
      </c>
      <c r="T38" s="38">
        <v>156</v>
      </c>
      <c r="U38" s="38"/>
      <c r="V38" s="38">
        <v>35</v>
      </c>
      <c r="W38" s="38">
        <v>47</v>
      </c>
    </row>
    <row r="39" spans="1:32" ht="15.75" thickBot="1" x14ac:dyDescent="0.3">
      <c r="A39" s="43">
        <v>10</v>
      </c>
      <c r="B39" s="37" t="s">
        <v>1</v>
      </c>
      <c r="C39" s="37">
        <v>652</v>
      </c>
      <c r="D39" s="37">
        <v>395</v>
      </c>
      <c r="E39" s="37">
        <v>271</v>
      </c>
      <c r="F39" s="37">
        <v>167</v>
      </c>
      <c r="I39" s="43" t="s">
        <v>93</v>
      </c>
      <c r="J39" s="37">
        <v>274</v>
      </c>
      <c r="K39" s="37">
        <v>18</v>
      </c>
      <c r="L39" s="37">
        <v>2</v>
      </c>
      <c r="M39" s="37">
        <v>68</v>
      </c>
      <c r="N39" s="37">
        <v>2</v>
      </c>
      <c r="O39" s="37">
        <v>69</v>
      </c>
      <c r="P39" s="37" t="s">
        <v>94</v>
      </c>
      <c r="S39" s="38">
        <v>36</v>
      </c>
      <c r="T39" s="38">
        <v>37</v>
      </c>
      <c r="U39" s="38"/>
      <c r="V39" s="38">
        <v>36</v>
      </c>
      <c r="W39" s="38">
        <v>225</v>
      </c>
    </row>
    <row r="40" spans="1:32" ht="15.75" thickBot="1" x14ac:dyDescent="0.3">
      <c r="A40" s="41">
        <v>10</v>
      </c>
      <c r="B40" s="37" t="s">
        <v>2</v>
      </c>
      <c r="C40" s="37">
        <v>513</v>
      </c>
      <c r="D40" s="37">
        <v>311</v>
      </c>
      <c r="E40" s="37">
        <v>213</v>
      </c>
      <c r="F40" s="37">
        <v>131</v>
      </c>
      <c r="I40" s="41" t="s">
        <v>95</v>
      </c>
      <c r="J40" s="37">
        <v>216</v>
      </c>
      <c r="K40" s="37">
        <v>26</v>
      </c>
      <c r="L40" s="37">
        <v>4</v>
      </c>
      <c r="M40" s="37">
        <v>43</v>
      </c>
      <c r="N40" s="37">
        <v>1</v>
      </c>
      <c r="O40" s="37">
        <v>44</v>
      </c>
      <c r="P40" s="37" t="s">
        <v>96</v>
      </c>
      <c r="S40" s="38">
        <v>37</v>
      </c>
      <c r="T40" s="38">
        <v>74</v>
      </c>
      <c r="U40" s="38"/>
      <c r="V40" s="38">
        <v>37</v>
      </c>
      <c r="W40" s="38">
        <v>36</v>
      </c>
    </row>
    <row r="41" spans="1:32" ht="15.75" thickBot="1" x14ac:dyDescent="0.3">
      <c r="A41" s="41">
        <v>10</v>
      </c>
      <c r="B41" s="37" t="s">
        <v>3</v>
      </c>
      <c r="C41" s="37">
        <v>364</v>
      </c>
      <c r="D41" s="37">
        <v>221</v>
      </c>
      <c r="E41" s="37">
        <v>151</v>
      </c>
      <c r="F41" s="37">
        <v>93</v>
      </c>
      <c r="I41" s="41" t="s">
        <v>97</v>
      </c>
      <c r="J41" s="37">
        <v>154</v>
      </c>
      <c r="K41" s="37">
        <v>24</v>
      </c>
      <c r="L41" s="37">
        <v>6</v>
      </c>
      <c r="M41" s="37">
        <v>19</v>
      </c>
      <c r="N41" s="37">
        <v>2</v>
      </c>
      <c r="O41" s="37">
        <v>20</v>
      </c>
      <c r="P41" s="37" t="s">
        <v>98</v>
      </c>
      <c r="S41" s="38">
        <v>38</v>
      </c>
      <c r="T41" s="38">
        <v>148</v>
      </c>
      <c r="U41" s="38"/>
      <c r="V41" s="38">
        <v>38</v>
      </c>
      <c r="W41" s="38">
        <v>15</v>
      </c>
    </row>
    <row r="42" spans="1:32" ht="15.75" thickBot="1" x14ac:dyDescent="0.3">
      <c r="A42" s="42">
        <v>10</v>
      </c>
      <c r="B42" s="37" t="s">
        <v>0</v>
      </c>
      <c r="C42" s="37">
        <v>288</v>
      </c>
      <c r="D42" s="37">
        <v>174</v>
      </c>
      <c r="E42" s="37">
        <v>119</v>
      </c>
      <c r="F42" s="37">
        <v>74</v>
      </c>
      <c r="I42" s="42" t="s">
        <v>99</v>
      </c>
      <c r="J42" s="37">
        <v>122</v>
      </c>
      <c r="K42" s="37">
        <v>28</v>
      </c>
      <c r="L42" s="37">
        <v>6</v>
      </c>
      <c r="M42" s="37">
        <v>15</v>
      </c>
      <c r="N42" s="37">
        <v>2</v>
      </c>
      <c r="O42" s="37">
        <v>16</v>
      </c>
      <c r="P42" s="37" t="s">
        <v>100</v>
      </c>
      <c r="S42" s="38">
        <v>39</v>
      </c>
      <c r="T42" s="38">
        <v>53</v>
      </c>
      <c r="U42" s="38"/>
      <c r="V42" s="38">
        <v>39</v>
      </c>
      <c r="W42" s="38">
        <v>33</v>
      </c>
    </row>
    <row r="43" spans="1:32" ht="15.75" thickBot="1" x14ac:dyDescent="0.3">
      <c r="A43" s="43">
        <v>11</v>
      </c>
      <c r="B43" s="37" t="s">
        <v>1</v>
      </c>
      <c r="C43" s="37">
        <v>772</v>
      </c>
      <c r="D43" s="37">
        <v>468</v>
      </c>
      <c r="E43" s="37">
        <v>321</v>
      </c>
      <c r="F43" s="37">
        <v>198</v>
      </c>
      <c r="I43" s="43" t="s">
        <v>101</v>
      </c>
      <c r="J43" s="37">
        <v>324</v>
      </c>
      <c r="K43" s="37">
        <v>20</v>
      </c>
      <c r="L43" s="37">
        <v>4</v>
      </c>
      <c r="M43" s="37">
        <v>81</v>
      </c>
      <c r="N43" s="37"/>
      <c r="O43" s="37"/>
      <c r="P43" s="37" t="s">
        <v>102</v>
      </c>
      <c r="S43" s="38">
        <v>40</v>
      </c>
      <c r="T43" s="38">
        <v>106</v>
      </c>
      <c r="U43" s="38"/>
      <c r="V43" s="38">
        <v>40</v>
      </c>
      <c r="W43" s="38">
        <v>53</v>
      </c>
    </row>
    <row r="44" spans="1:32" ht="15.75" thickBot="1" x14ac:dyDescent="0.3">
      <c r="A44" s="41">
        <v>11</v>
      </c>
      <c r="B44" s="37" t="s">
        <v>2</v>
      </c>
      <c r="C44" s="37">
        <v>604</v>
      </c>
      <c r="D44" s="37">
        <v>366</v>
      </c>
      <c r="E44" s="37">
        <v>251</v>
      </c>
      <c r="F44" s="37">
        <v>155</v>
      </c>
      <c r="I44" s="41" t="s">
        <v>103</v>
      </c>
      <c r="J44" s="37">
        <v>254</v>
      </c>
      <c r="K44" s="37">
        <v>30</v>
      </c>
      <c r="L44" s="37">
        <v>1</v>
      </c>
      <c r="M44" s="37">
        <v>50</v>
      </c>
      <c r="N44" s="37">
        <v>4</v>
      </c>
      <c r="O44" s="37">
        <v>51</v>
      </c>
      <c r="P44" s="37" t="s">
        <v>104</v>
      </c>
      <c r="S44" s="38">
        <v>41</v>
      </c>
      <c r="T44" s="38">
        <v>212</v>
      </c>
      <c r="U44" s="38"/>
      <c r="V44" s="38">
        <v>41</v>
      </c>
      <c r="W44" s="38">
        <v>147</v>
      </c>
    </row>
    <row r="45" spans="1:32" ht="15.75" thickBot="1" x14ac:dyDescent="0.3">
      <c r="A45" s="41">
        <v>11</v>
      </c>
      <c r="B45" s="37" t="s">
        <v>3</v>
      </c>
      <c r="C45" s="37">
        <v>427</v>
      </c>
      <c r="D45" s="37">
        <v>259</v>
      </c>
      <c r="E45" s="37">
        <v>177</v>
      </c>
      <c r="F45" s="37">
        <v>109</v>
      </c>
      <c r="I45" s="41" t="s">
        <v>105</v>
      </c>
      <c r="J45" s="37">
        <v>180</v>
      </c>
      <c r="K45" s="37">
        <v>28</v>
      </c>
      <c r="L45" s="37">
        <v>4</v>
      </c>
      <c r="M45" s="37">
        <v>22</v>
      </c>
      <c r="N45" s="37">
        <v>4</v>
      </c>
      <c r="O45" s="37">
        <v>23</v>
      </c>
      <c r="P45" s="37" t="s">
        <v>106</v>
      </c>
      <c r="S45" s="38">
        <v>42</v>
      </c>
      <c r="T45" s="38">
        <v>181</v>
      </c>
      <c r="U45" s="38"/>
      <c r="V45" s="38">
        <v>42</v>
      </c>
      <c r="W45" s="38">
        <v>142</v>
      </c>
    </row>
    <row r="46" spans="1:32" ht="15.75" thickBot="1" x14ac:dyDescent="0.3">
      <c r="A46" s="42">
        <v>11</v>
      </c>
      <c r="B46" s="37" t="s">
        <v>0</v>
      </c>
      <c r="C46" s="37">
        <v>331</v>
      </c>
      <c r="D46" s="37">
        <v>200</v>
      </c>
      <c r="E46" s="37">
        <v>137</v>
      </c>
      <c r="F46" s="37">
        <v>85</v>
      </c>
      <c r="I46" s="42" t="s">
        <v>107</v>
      </c>
      <c r="J46" s="37">
        <v>140</v>
      </c>
      <c r="K46" s="37">
        <v>24</v>
      </c>
      <c r="L46" s="37">
        <v>3</v>
      </c>
      <c r="M46" s="37">
        <v>12</v>
      </c>
      <c r="N46" s="37">
        <v>8</v>
      </c>
      <c r="O46" s="37">
        <v>13</v>
      </c>
      <c r="P46" s="37" t="s">
        <v>108</v>
      </c>
      <c r="S46" s="38">
        <v>43</v>
      </c>
      <c r="T46" s="38">
        <v>119</v>
      </c>
      <c r="U46" s="38"/>
      <c r="V46" s="38">
        <v>43</v>
      </c>
      <c r="W46" s="38">
        <v>218</v>
      </c>
    </row>
    <row r="47" spans="1:32" ht="15.75" thickBot="1" x14ac:dyDescent="0.3">
      <c r="A47" s="43">
        <v>12</v>
      </c>
      <c r="B47" s="37" t="s">
        <v>1</v>
      </c>
      <c r="C47" s="37">
        <v>883</v>
      </c>
      <c r="D47" s="37">
        <v>535</v>
      </c>
      <c r="E47" s="37">
        <v>367</v>
      </c>
      <c r="F47" s="37">
        <v>226</v>
      </c>
      <c r="I47" s="43" t="s">
        <v>109</v>
      </c>
      <c r="J47" s="37">
        <v>370</v>
      </c>
      <c r="K47" s="37">
        <v>24</v>
      </c>
      <c r="L47" s="37">
        <v>2</v>
      </c>
      <c r="M47" s="37">
        <v>92</v>
      </c>
      <c r="N47" s="37">
        <v>2</v>
      </c>
      <c r="O47" s="37">
        <v>93</v>
      </c>
      <c r="P47" s="37" t="s">
        <v>110</v>
      </c>
      <c r="S47" s="38">
        <v>44</v>
      </c>
      <c r="T47" s="38">
        <v>238</v>
      </c>
      <c r="U47" s="38"/>
      <c r="V47" s="38">
        <v>44</v>
      </c>
      <c r="W47" s="38">
        <v>240</v>
      </c>
    </row>
    <row r="48" spans="1:32" ht="15.75" thickBot="1" x14ac:dyDescent="0.3">
      <c r="A48" s="41">
        <v>12</v>
      </c>
      <c r="B48" s="37" t="s">
        <v>2</v>
      </c>
      <c r="C48" s="37">
        <v>691</v>
      </c>
      <c r="D48" s="37">
        <v>419</v>
      </c>
      <c r="E48" s="37">
        <v>287</v>
      </c>
      <c r="F48" s="37">
        <v>177</v>
      </c>
      <c r="I48" s="41" t="s">
        <v>111</v>
      </c>
      <c r="J48" s="37">
        <v>290</v>
      </c>
      <c r="K48" s="37">
        <v>22</v>
      </c>
      <c r="L48" s="37">
        <v>6</v>
      </c>
      <c r="M48" s="37">
        <v>36</v>
      </c>
      <c r="N48" s="37">
        <v>2</v>
      </c>
      <c r="O48" s="37">
        <v>37</v>
      </c>
      <c r="P48" s="37" t="s">
        <v>112</v>
      </c>
      <c r="S48" s="38">
        <v>45</v>
      </c>
      <c r="T48" s="38">
        <v>193</v>
      </c>
      <c r="U48" s="38"/>
      <c r="V48" s="38">
        <v>45</v>
      </c>
      <c r="W48" s="38">
        <v>18</v>
      </c>
    </row>
    <row r="49" spans="1:23" ht="15.75" thickBot="1" x14ac:dyDescent="0.3">
      <c r="A49" s="41">
        <v>12</v>
      </c>
      <c r="B49" s="37" t="s">
        <v>3</v>
      </c>
      <c r="C49" s="37">
        <v>489</v>
      </c>
      <c r="D49" s="37">
        <v>296</v>
      </c>
      <c r="E49" s="37">
        <v>203</v>
      </c>
      <c r="F49" s="37">
        <v>125</v>
      </c>
      <c r="I49" s="41" t="s">
        <v>113</v>
      </c>
      <c r="J49" s="37">
        <v>206</v>
      </c>
      <c r="K49" s="37">
        <v>26</v>
      </c>
      <c r="L49" s="37">
        <v>4</v>
      </c>
      <c r="M49" s="37">
        <v>20</v>
      </c>
      <c r="N49" s="37">
        <v>6</v>
      </c>
      <c r="O49" s="37">
        <v>21</v>
      </c>
      <c r="P49" s="37" t="s">
        <v>114</v>
      </c>
      <c r="S49" s="38">
        <v>46</v>
      </c>
      <c r="T49" s="38">
        <v>159</v>
      </c>
      <c r="U49" s="38"/>
      <c r="V49" s="38">
        <v>46</v>
      </c>
      <c r="W49" s="38">
        <v>130</v>
      </c>
    </row>
    <row r="50" spans="1:23" ht="15.75" thickBot="1" x14ac:dyDescent="0.3">
      <c r="A50" s="42">
        <v>12</v>
      </c>
      <c r="B50" s="37" t="s">
        <v>0</v>
      </c>
      <c r="C50" s="37">
        <v>374</v>
      </c>
      <c r="D50" s="37">
        <v>227</v>
      </c>
      <c r="E50" s="37">
        <v>155</v>
      </c>
      <c r="F50" s="37">
        <v>96</v>
      </c>
      <c r="I50" s="42" t="s">
        <v>115</v>
      </c>
      <c r="J50" s="37">
        <v>158</v>
      </c>
      <c r="K50" s="37">
        <v>28</v>
      </c>
      <c r="L50" s="37">
        <v>7</v>
      </c>
      <c r="M50" s="37">
        <v>14</v>
      </c>
      <c r="N50" s="37">
        <v>4</v>
      </c>
      <c r="O50" s="37">
        <v>15</v>
      </c>
      <c r="P50" s="37" t="s">
        <v>116</v>
      </c>
      <c r="S50" s="38">
        <v>47</v>
      </c>
      <c r="T50" s="38">
        <v>35</v>
      </c>
      <c r="U50" s="38"/>
      <c r="V50" s="38">
        <v>47</v>
      </c>
      <c r="W50" s="38">
        <v>69</v>
      </c>
    </row>
    <row r="51" spans="1:23" ht="15.75" thickBot="1" x14ac:dyDescent="0.3">
      <c r="A51" s="43">
        <v>13</v>
      </c>
      <c r="B51" s="37" t="s">
        <v>1</v>
      </c>
      <c r="C51" s="37">
        <v>1022</v>
      </c>
      <c r="D51" s="37">
        <v>619</v>
      </c>
      <c r="E51" s="37">
        <v>425</v>
      </c>
      <c r="F51" s="37">
        <v>262</v>
      </c>
      <c r="I51" s="43" t="s">
        <v>117</v>
      </c>
      <c r="J51" s="37">
        <v>428</v>
      </c>
      <c r="K51" s="37">
        <v>26</v>
      </c>
      <c r="L51" s="37">
        <v>4</v>
      </c>
      <c r="M51" s="37">
        <v>107</v>
      </c>
      <c r="N51" s="37"/>
      <c r="O51" s="37"/>
      <c r="P51" s="37" t="s">
        <v>118</v>
      </c>
      <c r="S51" s="38">
        <v>48</v>
      </c>
      <c r="T51" s="38">
        <v>70</v>
      </c>
      <c r="U51" s="38"/>
      <c r="V51" s="38">
        <v>48</v>
      </c>
      <c r="W51" s="38">
        <v>29</v>
      </c>
    </row>
    <row r="52" spans="1:23" ht="15.75" thickBot="1" x14ac:dyDescent="0.3">
      <c r="A52" s="41">
        <v>13</v>
      </c>
      <c r="B52" s="37" t="s">
        <v>2</v>
      </c>
      <c r="C52" s="37">
        <v>796</v>
      </c>
      <c r="D52" s="37">
        <v>483</v>
      </c>
      <c r="E52" s="37">
        <v>331</v>
      </c>
      <c r="F52" s="37">
        <v>204</v>
      </c>
      <c r="I52" s="41" t="s">
        <v>119</v>
      </c>
      <c r="J52" s="37">
        <v>334</v>
      </c>
      <c r="K52" s="37">
        <v>22</v>
      </c>
      <c r="L52" s="37">
        <v>8</v>
      </c>
      <c r="M52" s="37">
        <v>37</v>
      </c>
      <c r="N52" s="37">
        <v>1</v>
      </c>
      <c r="O52" s="37">
        <v>38</v>
      </c>
      <c r="P52" s="37" t="s">
        <v>120</v>
      </c>
      <c r="S52" s="38">
        <v>49</v>
      </c>
      <c r="T52" s="38">
        <v>140</v>
      </c>
      <c r="U52" s="38"/>
      <c r="V52" s="38">
        <v>49</v>
      </c>
      <c r="W52" s="38">
        <v>181</v>
      </c>
    </row>
    <row r="53" spans="1:23" ht="15.75" thickBot="1" x14ac:dyDescent="0.3">
      <c r="A53" s="41">
        <v>13</v>
      </c>
      <c r="B53" s="37" t="s">
        <v>3</v>
      </c>
      <c r="C53" s="37">
        <v>580</v>
      </c>
      <c r="D53" s="37">
        <v>352</v>
      </c>
      <c r="E53" s="37">
        <v>241</v>
      </c>
      <c r="F53" s="37">
        <v>149</v>
      </c>
      <c r="I53" s="41" t="s">
        <v>121</v>
      </c>
      <c r="J53" s="37">
        <v>244</v>
      </c>
      <c r="K53" s="37">
        <v>24</v>
      </c>
      <c r="L53" s="37">
        <v>8</v>
      </c>
      <c r="M53" s="37">
        <v>20</v>
      </c>
      <c r="N53" s="37">
        <v>4</v>
      </c>
      <c r="O53" s="37">
        <v>21</v>
      </c>
      <c r="P53" s="37" t="s">
        <v>122</v>
      </c>
      <c r="S53" s="38">
        <v>50</v>
      </c>
      <c r="T53" s="38">
        <v>5</v>
      </c>
      <c r="U53" s="38"/>
      <c r="V53" s="38">
        <v>50</v>
      </c>
      <c r="W53" s="38">
        <v>194</v>
      </c>
    </row>
    <row r="54" spans="1:23" ht="15.75" thickBot="1" x14ac:dyDescent="0.3">
      <c r="A54" s="42">
        <v>13</v>
      </c>
      <c r="B54" s="37" t="s">
        <v>0</v>
      </c>
      <c r="C54" s="37">
        <v>427</v>
      </c>
      <c r="D54" s="37">
        <v>259</v>
      </c>
      <c r="E54" s="37">
        <v>177</v>
      </c>
      <c r="F54" s="37">
        <v>109</v>
      </c>
      <c r="I54" s="42" t="s">
        <v>123</v>
      </c>
      <c r="J54" s="37">
        <v>180</v>
      </c>
      <c r="K54" s="37">
        <v>22</v>
      </c>
      <c r="L54" s="37">
        <v>12</v>
      </c>
      <c r="M54" s="37">
        <v>11</v>
      </c>
      <c r="N54" s="37">
        <v>4</v>
      </c>
      <c r="O54" s="37">
        <v>12</v>
      </c>
      <c r="P54" s="37" t="s">
        <v>124</v>
      </c>
      <c r="S54" s="38">
        <v>51</v>
      </c>
      <c r="T54" s="38">
        <v>10</v>
      </c>
      <c r="U54" s="38"/>
      <c r="V54" s="38">
        <v>51</v>
      </c>
      <c r="W54" s="38">
        <v>125</v>
      </c>
    </row>
    <row r="55" spans="1:23" ht="15.75" thickBot="1" x14ac:dyDescent="0.3">
      <c r="A55" s="43">
        <v>14</v>
      </c>
      <c r="B55" s="37" t="s">
        <v>1</v>
      </c>
      <c r="C55" s="37">
        <v>1101</v>
      </c>
      <c r="D55" s="37">
        <v>667</v>
      </c>
      <c r="E55" s="37">
        <v>458</v>
      </c>
      <c r="F55" s="37">
        <v>282</v>
      </c>
      <c r="I55" s="43" t="s">
        <v>125</v>
      </c>
      <c r="J55" s="37">
        <v>461</v>
      </c>
      <c r="K55" s="37">
        <v>30</v>
      </c>
      <c r="L55" s="37">
        <v>3</v>
      </c>
      <c r="M55" s="37">
        <v>115</v>
      </c>
      <c r="N55" s="37">
        <v>1</v>
      </c>
      <c r="O55" s="37">
        <v>116</v>
      </c>
      <c r="P55" s="37" t="s">
        <v>126</v>
      </c>
      <c r="S55" s="38">
        <v>52</v>
      </c>
      <c r="T55" s="38">
        <v>20</v>
      </c>
      <c r="U55" s="38"/>
      <c r="V55" s="38">
        <v>52</v>
      </c>
      <c r="W55" s="38">
        <v>106</v>
      </c>
    </row>
    <row r="56" spans="1:23" ht="15.75" thickBot="1" x14ac:dyDescent="0.3">
      <c r="A56" s="41">
        <v>14</v>
      </c>
      <c r="B56" s="37" t="s">
        <v>2</v>
      </c>
      <c r="C56" s="37">
        <v>871</v>
      </c>
      <c r="D56" s="37">
        <v>528</v>
      </c>
      <c r="E56" s="37">
        <v>362</v>
      </c>
      <c r="F56" s="37">
        <v>223</v>
      </c>
      <c r="I56" s="41" t="s">
        <v>127</v>
      </c>
      <c r="J56" s="37">
        <v>365</v>
      </c>
      <c r="K56" s="37">
        <v>24</v>
      </c>
      <c r="L56" s="37">
        <v>4</v>
      </c>
      <c r="M56" s="37">
        <v>40</v>
      </c>
      <c r="N56" s="37">
        <v>5</v>
      </c>
      <c r="O56" s="37">
        <v>41</v>
      </c>
      <c r="P56" s="37" t="s">
        <v>128</v>
      </c>
      <c r="S56" s="38">
        <v>53</v>
      </c>
      <c r="T56" s="38">
        <v>40</v>
      </c>
      <c r="U56" s="38"/>
      <c r="V56" s="38">
        <v>53</v>
      </c>
      <c r="W56" s="38">
        <v>39</v>
      </c>
    </row>
    <row r="57" spans="1:23" ht="15.75" thickBot="1" x14ac:dyDescent="0.3">
      <c r="A57" s="41">
        <v>14</v>
      </c>
      <c r="B57" s="37" t="s">
        <v>3</v>
      </c>
      <c r="C57" s="37">
        <v>621</v>
      </c>
      <c r="D57" s="37">
        <v>376</v>
      </c>
      <c r="E57" s="37">
        <v>258</v>
      </c>
      <c r="F57" s="37">
        <v>159</v>
      </c>
      <c r="I57" s="41" t="s">
        <v>129</v>
      </c>
      <c r="J57" s="37">
        <v>261</v>
      </c>
      <c r="K57" s="37">
        <v>20</v>
      </c>
      <c r="L57" s="37">
        <v>11</v>
      </c>
      <c r="M57" s="37">
        <v>16</v>
      </c>
      <c r="N57" s="37">
        <v>5</v>
      </c>
      <c r="O57" s="37">
        <v>17</v>
      </c>
      <c r="P57" s="37" t="s">
        <v>130</v>
      </c>
      <c r="S57" s="38">
        <v>54</v>
      </c>
      <c r="T57" s="38">
        <v>80</v>
      </c>
      <c r="U57" s="38"/>
      <c r="V57" s="38">
        <v>54</v>
      </c>
      <c r="W57" s="38">
        <v>249</v>
      </c>
    </row>
    <row r="58" spans="1:23" ht="15.75" thickBot="1" x14ac:dyDescent="0.3">
      <c r="A58" s="42">
        <v>14</v>
      </c>
      <c r="B58" s="37" t="s">
        <v>0</v>
      </c>
      <c r="C58" s="37">
        <v>468</v>
      </c>
      <c r="D58" s="37">
        <v>283</v>
      </c>
      <c r="E58" s="37">
        <v>194</v>
      </c>
      <c r="F58" s="37">
        <v>120</v>
      </c>
      <c r="I58" s="42" t="s">
        <v>131</v>
      </c>
      <c r="J58" s="37">
        <v>197</v>
      </c>
      <c r="K58" s="37">
        <v>24</v>
      </c>
      <c r="L58" s="37">
        <v>11</v>
      </c>
      <c r="M58" s="37">
        <v>12</v>
      </c>
      <c r="N58" s="37">
        <v>5</v>
      </c>
      <c r="O58" s="37">
        <v>13</v>
      </c>
      <c r="P58" s="37" t="s">
        <v>132</v>
      </c>
      <c r="S58" s="38">
        <v>55</v>
      </c>
      <c r="T58" s="38">
        <v>160</v>
      </c>
      <c r="U58" s="38"/>
      <c r="V58" s="38">
        <v>55</v>
      </c>
      <c r="W58" s="38">
        <v>185</v>
      </c>
    </row>
    <row r="59" spans="1:23" ht="15.75" thickBot="1" x14ac:dyDescent="0.3">
      <c r="A59" s="43">
        <v>15</v>
      </c>
      <c r="B59" s="37" t="s">
        <v>1</v>
      </c>
      <c r="C59" s="37">
        <v>1250</v>
      </c>
      <c r="D59" s="37">
        <v>758</v>
      </c>
      <c r="E59" s="37">
        <v>520</v>
      </c>
      <c r="F59" s="37">
        <v>320</v>
      </c>
      <c r="I59" s="43" t="s">
        <v>133</v>
      </c>
      <c r="J59" s="37">
        <v>523</v>
      </c>
      <c r="K59" s="37">
        <v>22</v>
      </c>
      <c r="L59" s="37">
        <v>5</v>
      </c>
      <c r="M59" s="37">
        <v>87</v>
      </c>
      <c r="N59" s="37">
        <v>1</v>
      </c>
      <c r="O59" s="37">
        <v>88</v>
      </c>
      <c r="P59" s="37" t="s">
        <v>134</v>
      </c>
      <c r="S59" s="38">
        <v>56</v>
      </c>
      <c r="T59" s="38">
        <v>93</v>
      </c>
      <c r="U59" s="38"/>
      <c r="V59" s="38">
        <v>56</v>
      </c>
      <c r="W59" s="38">
        <v>201</v>
      </c>
    </row>
    <row r="60" spans="1:23" ht="15.75" thickBot="1" x14ac:dyDescent="0.3">
      <c r="A60" s="41">
        <v>15</v>
      </c>
      <c r="B60" s="37" t="s">
        <v>2</v>
      </c>
      <c r="C60" s="37">
        <v>991</v>
      </c>
      <c r="D60" s="37">
        <v>600</v>
      </c>
      <c r="E60" s="37">
        <v>412</v>
      </c>
      <c r="F60" s="37">
        <v>254</v>
      </c>
      <c r="I60" s="41" t="s">
        <v>135</v>
      </c>
      <c r="J60" s="37">
        <v>415</v>
      </c>
      <c r="K60" s="37">
        <v>24</v>
      </c>
      <c r="L60" s="37">
        <v>5</v>
      </c>
      <c r="M60" s="37">
        <v>41</v>
      </c>
      <c r="N60" s="37">
        <v>5</v>
      </c>
      <c r="O60" s="37">
        <v>42</v>
      </c>
      <c r="P60" s="37" t="s">
        <v>136</v>
      </c>
      <c r="S60" s="38">
        <v>57</v>
      </c>
      <c r="T60" s="38">
        <v>186</v>
      </c>
      <c r="U60" s="38"/>
      <c r="V60" s="38">
        <v>57</v>
      </c>
      <c r="W60" s="38">
        <v>154</v>
      </c>
    </row>
    <row r="61" spans="1:23" ht="15.75" thickBot="1" x14ac:dyDescent="0.3">
      <c r="A61" s="41">
        <v>15</v>
      </c>
      <c r="B61" s="37" t="s">
        <v>3</v>
      </c>
      <c r="C61" s="37">
        <v>703</v>
      </c>
      <c r="D61" s="37">
        <v>426</v>
      </c>
      <c r="E61" s="37">
        <v>292</v>
      </c>
      <c r="F61" s="37">
        <v>180</v>
      </c>
      <c r="I61" s="41" t="s">
        <v>137</v>
      </c>
      <c r="J61" s="37">
        <v>295</v>
      </c>
      <c r="K61" s="37">
        <v>30</v>
      </c>
      <c r="L61" s="37">
        <v>5</v>
      </c>
      <c r="M61" s="37">
        <v>24</v>
      </c>
      <c r="N61" s="37">
        <v>7</v>
      </c>
      <c r="O61" s="37">
        <v>25</v>
      </c>
      <c r="P61" s="37" t="s">
        <v>138</v>
      </c>
      <c r="S61" s="38">
        <v>58</v>
      </c>
      <c r="T61" s="38">
        <v>105</v>
      </c>
      <c r="U61" s="38"/>
      <c r="V61" s="38">
        <v>58</v>
      </c>
      <c r="W61" s="38">
        <v>9</v>
      </c>
    </row>
    <row r="62" spans="1:23" ht="15.75" thickBot="1" x14ac:dyDescent="0.3">
      <c r="A62" s="42">
        <v>15</v>
      </c>
      <c r="B62" s="37" t="s">
        <v>0</v>
      </c>
      <c r="C62" s="37">
        <v>530</v>
      </c>
      <c r="D62" s="37">
        <v>321</v>
      </c>
      <c r="E62" s="37">
        <v>220</v>
      </c>
      <c r="F62" s="37">
        <v>136</v>
      </c>
      <c r="I62" s="42" t="s">
        <v>139</v>
      </c>
      <c r="J62" s="37">
        <v>223</v>
      </c>
      <c r="K62" s="37">
        <v>24</v>
      </c>
      <c r="L62" s="37">
        <v>11</v>
      </c>
      <c r="M62" s="37">
        <v>12</v>
      </c>
      <c r="N62" s="37">
        <v>7</v>
      </c>
      <c r="O62" s="37">
        <v>13</v>
      </c>
      <c r="P62" s="37" t="s">
        <v>140</v>
      </c>
      <c r="S62" s="38">
        <v>59</v>
      </c>
      <c r="T62" s="38">
        <v>210</v>
      </c>
      <c r="U62" s="38"/>
      <c r="V62" s="38">
        <v>59</v>
      </c>
      <c r="W62" s="38">
        <v>120</v>
      </c>
    </row>
    <row r="63" spans="1:23" ht="15.75" thickBot="1" x14ac:dyDescent="0.3">
      <c r="A63" s="43">
        <v>16</v>
      </c>
      <c r="B63" s="37" t="s">
        <v>1</v>
      </c>
      <c r="C63" s="37">
        <v>1408</v>
      </c>
      <c r="D63" s="37">
        <v>854</v>
      </c>
      <c r="E63" s="37">
        <v>586</v>
      </c>
      <c r="F63" s="37">
        <v>361</v>
      </c>
      <c r="I63" s="43" t="s">
        <v>141</v>
      </c>
      <c r="J63" s="37">
        <v>589</v>
      </c>
      <c r="K63" s="37">
        <v>24</v>
      </c>
      <c r="L63" s="37">
        <v>5</v>
      </c>
      <c r="M63" s="37">
        <v>98</v>
      </c>
      <c r="N63" s="37">
        <v>1</v>
      </c>
      <c r="O63" s="37">
        <v>99</v>
      </c>
      <c r="P63" s="37" t="s">
        <v>142</v>
      </c>
      <c r="S63" s="38">
        <v>60</v>
      </c>
      <c r="T63" s="38">
        <v>185</v>
      </c>
      <c r="U63" s="38"/>
      <c r="V63" s="38">
        <v>60</v>
      </c>
      <c r="W63" s="38">
        <v>77</v>
      </c>
    </row>
    <row r="64" spans="1:23" ht="15.75" thickBot="1" x14ac:dyDescent="0.3">
      <c r="A64" s="41">
        <v>16</v>
      </c>
      <c r="B64" s="37" t="s">
        <v>2</v>
      </c>
      <c r="C64" s="37">
        <v>1082</v>
      </c>
      <c r="D64" s="37">
        <v>656</v>
      </c>
      <c r="E64" s="37">
        <v>450</v>
      </c>
      <c r="F64" s="37">
        <v>277</v>
      </c>
      <c r="I64" s="41" t="s">
        <v>143</v>
      </c>
      <c r="J64" s="37">
        <v>453</v>
      </c>
      <c r="K64" s="37">
        <v>28</v>
      </c>
      <c r="L64" s="37">
        <v>7</v>
      </c>
      <c r="M64" s="37">
        <v>45</v>
      </c>
      <c r="N64" s="37">
        <v>3</v>
      </c>
      <c r="O64" s="37">
        <v>46</v>
      </c>
      <c r="P64" s="37" t="s">
        <v>144</v>
      </c>
      <c r="S64" s="38">
        <v>61</v>
      </c>
      <c r="T64" s="38">
        <v>111</v>
      </c>
      <c r="U64" s="38"/>
      <c r="V64" s="38">
        <v>61</v>
      </c>
      <c r="W64" s="38">
        <v>228</v>
      </c>
    </row>
    <row r="65" spans="1:23" ht="15.75" thickBot="1" x14ac:dyDescent="0.3">
      <c r="A65" s="41">
        <v>16</v>
      </c>
      <c r="B65" s="37" t="s">
        <v>3</v>
      </c>
      <c r="C65" s="37">
        <v>775</v>
      </c>
      <c r="D65" s="37">
        <v>470</v>
      </c>
      <c r="E65" s="37">
        <v>322</v>
      </c>
      <c r="F65" s="37">
        <v>198</v>
      </c>
      <c r="I65" s="41" t="s">
        <v>145</v>
      </c>
      <c r="J65" s="37">
        <v>325</v>
      </c>
      <c r="K65" s="37">
        <v>24</v>
      </c>
      <c r="L65" s="37">
        <v>15</v>
      </c>
      <c r="M65" s="37">
        <v>19</v>
      </c>
      <c r="N65" s="37">
        <v>2</v>
      </c>
      <c r="O65" s="37">
        <v>20</v>
      </c>
      <c r="P65" s="37" t="s">
        <v>146</v>
      </c>
      <c r="S65" s="38">
        <v>62</v>
      </c>
      <c r="T65" s="38">
        <v>222</v>
      </c>
      <c r="U65" s="38"/>
      <c r="V65" s="38">
        <v>62</v>
      </c>
      <c r="W65" s="38">
        <v>114</v>
      </c>
    </row>
    <row r="66" spans="1:23" ht="15.75" thickBot="1" x14ac:dyDescent="0.3">
      <c r="A66" s="42">
        <v>16</v>
      </c>
      <c r="B66" s="37" t="s">
        <v>0</v>
      </c>
      <c r="C66" s="37">
        <v>602</v>
      </c>
      <c r="D66" s="37">
        <v>365</v>
      </c>
      <c r="E66" s="37">
        <v>250</v>
      </c>
      <c r="F66" s="37">
        <v>154</v>
      </c>
      <c r="I66" s="42" t="s">
        <v>147</v>
      </c>
      <c r="J66" s="37">
        <v>253</v>
      </c>
      <c r="K66" s="37">
        <v>30</v>
      </c>
      <c r="L66" s="37">
        <v>3</v>
      </c>
      <c r="M66" s="37">
        <v>15</v>
      </c>
      <c r="N66" s="37">
        <v>13</v>
      </c>
      <c r="O66" s="37">
        <v>16</v>
      </c>
      <c r="P66" s="37" t="s">
        <v>148</v>
      </c>
      <c r="S66" s="38">
        <v>63</v>
      </c>
      <c r="T66" s="38">
        <v>161</v>
      </c>
      <c r="U66" s="38"/>
      <c r="V66" s="38">
        <v>63</v>
      </c>
      <c r="W66" s="38">
        <v>166</v>
      </c>
    </row>
    <row r="67" spans="1:23" ht="15.75" thickBot="1" x14ac:dyDescent="0.3">
      <c r="A67" s="43">
        <v>17</v>
      </c>
      <c r="B67" s="37" t="s">
        <v>1</v>
      </c>
      <c r="C67" s="37">
        <v>1548</v>
      </c>
      <c r="D67" s="37">
        <v>938</v>
      </c>
      <c r="E67" s="37">
        <v>644</v>
      </c>
      <c r="F67" s="37">
        <v>397</v>
      </c>
      <c r="I67" s="43" t="s">
        <v>149</v>
      </c>
      <c r="J67" s="37">
        <v>647</v>
      </c>
      <c r="K67" s="37">
        <v>28</v>
      </c>
      <c r="L67" s="37">
        <v>1</v>
      </c>
      <c r="M67" s="37">
        <v>107</v>
      </c>
      <c r="N67" s="37">
        <v>5</v>
      </c>
      <c r="O67" s="37">
        <v>108</v>
      </c>
      <c r="P67" s="37" t="s">
        <v>150</v>
      </c>
      <c r="S67" s="38">
        <v>64</v>
      </c>
      <c r="T67" s="38">
        <v>95</v>
      </c>
      <c r="U67" s="38"/>
      <c r="V67" s="38">
        <v>64</v>
      </c>
      <c r="W67" s="38">
        <v>6</v>
      </c>
    </row>
    <row r="68" spans="1:23" ht="15.75" thickBot="1" x14ac:dyDescent="0.3">
      <c r="A68" s="41">
        <v>17</v>
      </c>
      <c r="B68" s="37" t="s">
        <v>2</v>
      </c>
      <c r="C68" s="37">
        <v>1212</v>
      </c>
      <c r="D68" s="37">
        <v>734</v>
      </c>
      <c r="E68" s="37">
        <v>504</v>
      </c>
      <c r="F68" s="37">
        <v>310</v>
      </c>
      <c r="I68" s="41" t="s">
        <v>151</v>
      </c>
      <c r="J68" s="37">
        <v>507</v>
      </c>
      <c r="K68" s="37">
        <v>28</v>
      </c>
      <c r="L68" s="37">
        <v>10</v>
      </c>
      <c r="M68" s="37">
        <v>46</v>
      </c>
      <c r="N68" s="37">
        <v>1</v>
      </c>
      <c r="O68" s="37">
        <v>47</v>
      </c>
      <c r="P68" s="37" t="s">
        <v>152</v>
      </c>
      <c r="S68" s="38">
        <v>65</v>
      </c>
      <c r="T68" s="38">
        <v>190</v>
      </c>
      <c r="U68" s="38"/>
      <c r="V68" s="38">
        <v>65</v>
      </c>
      <c r="W68" s="38">
        <v>191</v>
      </c>
    </row>
    <row r="69" spans="1:23" ht="15.75" thickBot="1" x14ac:dyDescent="0.3">
      <c r="A69" s="41">
        <v>17</v>
      </c>
      <c r="B69" s="37" t="s">
        <v>3</v>
      </c>
      <c r="C69" s="37">
        <v>876</v>
      </c>
      <c r="D69" s="37">
        <v>531</v>
      </c>
      <c r="E69" s="37">
        <v>364</v>
      </c>
      <c r="F69" s="37">
        <v>224</v>
      </c>
      <c r="I69" s="41" t="s">
        <v>153</v>
      </c>
      <c r="J69" s="37">
        <v>367</v>
      </c>
      <c r="K69" s="37">
        <v>28</v>
      </c>
      <c r="L69" s="37">
        <v>1</v>
      </c>
      <c r="M69" s="37">
        <v>22</v>
      </c>
      <c r="N69" s="37">
        <v>15</v>
      </c>
      <c r="O69" s="37">
        <v>23</v>
      </c>
      <c r="P69" s="37" t="s">
        <v>154</v>
      </c>
      <c r="S69" s="38">
        <v>66</v>
      </c>
      <c r="T69" s="38">
        <v>97</v>
      </c>
      <c r="U69" s="38"/>
      <c r="V69" s="38">
        <v>66</v>
      </c>
      <c r="W69" s="38">
        <v>139</v>
      </c>
    </row>
    <row r="70" spans="1:23" ht="15.75" thickBot="1" x14ac:dyDescent="0.3">
      <c r="A70" s="42">
        <v>17</v>
      </c>
      <c r="B70" s="37" t="s">
        <v>0</v>
      </c>
      <c r="C70" s="37">
        <v>674</v>
      </c>
      <c r="D70" s="37">
        <v>408</v>
      </c>
      <c r="E70" s="37">
        <v>280</v>
      </c>
      <c r="F70" s="37">
        <v>173</v>
      </c>
      <c r="I70" s="42" t="s">
        <v>155</v>
      </c>
      <c r="J70" s="37">
        <v>283</v>
      </c>
      <c r="K70" s="37">
        <v>28</v>
      </c>
      <c r="L70" s="37">
        <v>2</v>
      </c>
      <c r="M70" s="37">
        <v>14</v>
      </c>
      <c r="N70" s="37">
        <v>17</v>
      </c>
      <c r="O70" s="37">
        <v>15</v>
      </c>
      <c r="P70" s="37" t="s">
        <v>156</v>
      </c>
      <c r="S70" s="38">
        <v>67</v>
      </c>
      <c r="T70" s="38">
        <v>194</v>
      </c>
      <c r="U70" s="38"/>
      <c r="V70" s="38">
        <v>67</v>
      </c>
      <c r="W70" s="38">
        <v>98</v>
      </c>
    </row>
    <row r="71" spans="1:23" ht="15.75" thickBot="1" x14ac:dyDescent="0.3">
      <c r="A71" s="43">
        <v>18</v>
      </c>
      <c r="B71" s="37" t="s">
        <v>1</v>
      </c>
      <c r="C71" s="37">
        <v>1725</v>
      </c>
      <c r="D71" s="37">
        <v>1046</v>
      </c>
      <c r="E71" s="37">
        <v>718</v>
      </c>
      <c r="F71" s="37">
        <v>442</v>
      </c>
      <c r="I71" s="43" t="s">
        <v>157</v>
      </c>
      <c r="J71" s="37">
        <v>721</v>
      </c>
      <c r="K71" s="37">
        <v>30</v>
      </c>
      <c r="L71" s="37">
        <v>5</v>
      </c>
      <c r="M71" s="37">
        <v>120</v>
      </c>
      <c r="N71" s="37">
        <v>1</v>
      </c>
      <c r="O71" s="37">
        <v>121</v>
      </c>
      <c r="P71" s="37" t="s">
        <v>158</v>
      </c>
      <c r="S71" s="38">
        <v>68</v>
      </c>
      <c r="T71" s="38">
        <v>153</v>
      </c>
      <c r="U71" s="38"/>
      <c r="V71" s="38">
        <v>68</v>
      </c>
      <c r="W71" s="38">
        <v>102</v>
      </c>
    </row>
    <row r="72" spans="1:23" ht="15.75" thickBot="1" x14ac:dyDescent="0.3">
      <c r="A72" s="41">
        <v>18</v>
      </c>
      <c r="B72" s="37" t="s">
        <v>2</v>
      </c>
      <c r="C72" s="37">
        <v>1346</v>
      </c>
      <c r="D72" s="37">
        <v>816</v>
      </c>
      <c r="E72" s="37">
        <v>560</v>
      </c>
      <c r="F72" s="37">
        <v>345</v>
      </c>
      <c r="I72" s="41" t="s">
        <v>159</v>
      </c>
      <c r="J72" s="37">
        <v>563</v>
      </c>
      <c r="K72" s="37">
        <v>26</v>
      </c>
      <c r="L72" s="37">
        <v>9</v>
      </c>
      <c r="M72" s="37">
        <v>43</v>
      </c>
      <c r="N72" s="37">
        <v>4</v>
      </c>
      <c r="O72" s="37">
        <v>44</v>
      </c>
      <c r="P72" s="37" t="s">
        <v>160</v>
      </c>
      <c r="S72" s="38">
        <v>69</v>
      </c>
      <c r="T72" s="38">
        <v>47</v>
      </c>
      <c r="U72" s="38"/>
      <c r="V72" s="38">
        <v>69</v>
      </c>
      <c r="W72" s="38">
        <v>221</v>
      </c>
    </row>
    <row r="73" spans="1:23" ht="15.75" thickBot="1" x14ac:dyDescent="0.3">
      <c r="A73" s="41">
        <v>18</v>
      </c>
      <c r="B73" s="37" t="s">
        <v>3</v>
      </c>
      <c r="C73" s="37">
        <v>948</v>
      </c>
      <c r="D73" s="37">
        <v>574</v>
      </c>
      <c r="E73" s="37">
        <v>394</v>
      </c>
      <c r="F73" s="37">
        <v>243</v>
      </c>
      <c r="I73" s="41" t="s">
        <v>161</v>
      </c>
      <c r="J73" s="37">
        <v>397</v>
      </c>
      <c r="K73" s="37">
        <v>28</v>
      </c>
      <c r="L73" s="37">
        <v>17</v>
      </c>
      <c r="M73" s="37">
        <v>22</v>
      </c>
      <c r="N73" s="37">
        <v>1</v>
      </c>
      <c r="O73" s="37">
        <v>23</v>
      </c>
      <c r="P73" s="37" t="s">
        <v>162</v>
      </c>
      <c r="S73" s="38">
        <v>70</v>
      </c>
      <c r="T73" s="38">
        <v>94</v>
      </c>
      <c r="U73" s="38"/>
      <c r="V73" s="38">
        <v>70</v>
      </c>
      <c r="W73" s="38">
        <v>48</v>
      </c>
    </row>
    <row r="74" spans="1:23" ht="15.75" thickBot="1" x14ac:dyDescent="0.3">
      <c r="A74" s="42">
        <v>18</v>
      </c>
      <c r="B74" s="37" t="s">
        <v>0</v>
      </c>
      <c r="C74" s="37">
        <v>746</v>
      </c>
      <c r="D74" s="37">
        <v>452</v>
      </c>
      <c r="E74" s="37">
        <v>310</v>
      </c>
      <c r="F74" s="37">
        <v>191</v>
      </c>
      <c r="I74" s="42" t="s">
        <v>163</v>
      </c>
      <c r="J74" s="37">
        <v>313</v>
      </c>
      <c r="K74" s="37">
        <v>28</v>
      </c>
      <c r="L74" s="37">
        <v>2</v>
      </c>
      <c r="M74" s="37">
        <v>14</v>
      </c>
      <c r="N74" s="37">
        <v>19</v>
      </c>
      <c r="O74" s="37">
        <v>15</v>
      </c>
      <c r="P74" s="37" t="s">
        <v>164</v>
      </c>
      <c r="S74" s="38">
        <v>71</v>
      </c>
      <c r="T74" s="38">
        <v>188</v>
      </c>
      <c r="U74" s="38"/>
      <c r="V74" s="38">
        <v>71</v>
      </c>
      <c r="W74" s="38">
        <v>253</v>
      </c>
    </row>
    <row r="75" spans="1:23" ht="15.75" thickBot="1" x14ac:dyDescent="0.3">
      <c r="A75" s="43">
        <v>19</v>
      </c>
      <c r="B75" s="37" t="s">
        <v>1</v>
      </c>
      <c r="C75" s="37">
        <v>1903</v>
      </c>
      <c r="D75" s="37">
        <v>1153</v>
      </c>
      <c r="E75" s="37">
        <v>792</v>
      </c>
      <c r="F75" s="37">
        <v>488</v>
      </c>
      <c r="I75" s="43" t="s">
        <v>165</v>
      </c>
      <c r="J75" s="37">
        <v>795</v>
      </c>
      <c r="K75" s="37">
        <v>28</v>
      </c>
      <c r="L75" s="37">
        <v>3</v>
      </c>
      <c r="M75" s="37">
        <v>113</v>
      </c>
      <c r="N75" s="37">
        <v>4</v>
      </c>
      <c r="O75" s="37">
        <v>114</v>
      </c>
      <c r="P75" s="37" t="s">
        <v>166</v>
      </c>
      <c r="S75" s="38">
        <v>72</v>
      </c>
      <c r="T75" s="38">
        <v>101</v>
      </c>
      <c r="U75" s="38"/>
      <c r="V75" s="38">
        <v>72</v>
      </c>
      <c r="W75" s="38">
        <v>226</v>
      </c>
    </row>
    <row r="76" spans="1:23" ht="15.75" thickBot="1" x14ac:dyDescent="0.3">
      <c r="A76" s="41">
        <v>19</v>
      </c>
      <c r="B76" s="37" t="s">
        <v>2</v>
      </c>
      <c r="C76" s="37">
        <v>1500</v>
      </c>
      <c r="D76" s="37">
        <v>909</v>
      </c>
      <c r="E76" s="37">
        <v>624</v>
      </c>
      <c r="F76" s="37">
        <v>384</v>
      </c>
      <c r="I76" s="41" t="s">
        <v>167</v>
      </c>
      <c r="J76" s="37">
        <v>627</v>
      </c>
      <c r="K76" s="37">
        <v>26</v>
      </c>
      <c r="L76" s="37">
        <v>3</v>
      </c>
      <c r="M76" s="37">
        <v>44</v>
      </c>
      <c r="N76" s="37">
        <v>11</v>
      </c>
      <c r="O76" s="37">
        <v>45</v>
      </c>
      <c r="P76" s="37" t="s">
        <v>168</v>
      </c>
      <c r="S76" s="38">
        <v>73</v>
      </c>
      <c r="T76" s="38">
        <v>202</v>
      </c>
      <c r="U76" s="38"/>
      <c r="V76" s="38">
        <v>73</v>
      </c>
      <c r="W76" s="38">
        <v>152</v>
      </c>
    </row>
    <row r="77" spans="1:23" ht="15.75" thickBot="1" x14ac:dyDescent="0.3">
      <c r="A77" s="41">
        <v>19</v>
      </c>
      <c r="B77" s="37" t="s">
        <v>3</v>
      </c>
      <c r="C77" s="37">
        <v>1063</v>
      </c>
      <c r="D77" s="37">
        <v>644</v>
      </c>
      <c r="E77" s="37">
        <v>442</v>
      </c>
      <c r="F77" s="37">
        <v>272</v>
      </c>
      <c r="I77" s="41" t="s">
        <v>169</v>
      </c>
      <c r="J77" s="37">
        <v>445</v>
      </c>
      <c r="K77" s="37">
        <v>26</v>
      </c>
      <c r="L77" s="37">
        <v>17</v>
      </c>
      <c r="M77" s="37">
        <v>21</v>
      </c>
      <c r="N77" s="37">
        <v>4</v>
      </c>
      <c r="O77" s="37">
        <v>22</v>
      </c>
      <c r="P77" s="37" t="s">
        <v>170</v>
      </c>
      <c r="S77" s="38">
        <v>74</v>
      </c>
      <c r="T77" s="38">
        <v>137</v>
      </c>
      <c r="U77" s="38"/>
      <c r="V77" s="38">
        <v>74</v>
      </c>
      <c r="W77" s="38">
        <v>37</v>
      </c>
    </row>
    <row r="78" spans="1:23" ht="15.75" thickBot="1" x14ac:dyDescent="0.3">
      <c r="A78" s="42">
        <v>19</v>
      </c>
      <c r="B78" s="37" t="s">
        <v>0</v>
      </c>
      <c r="C78" s="37">
        <v>813</v>
      </c>
      <c r="D78" s="37">
        <v>493</v>
      </c>
      <c r="E78" s="37">
        <v>338</v>
      </c>
      <c r="F78" s="37">
        <v>208</v>
      </c>
      <c r="I78" s="42" t="s">
        <v>171</v>
      </c>
      <c r="J78" s="37">
        <v>341</v>
      </c>
      <c r="K78" s="37">
        <v>26</v>
      </c>
      <c r="L78" s="37">
        <v>9</v>
      </c>
      <c r="M78" s="37">
        <v>13</v>
      </c>
      <c r="N78" s="37">
        <v>16</v>
      </c>
      <c r="O78" s="37">
        <v>14</v>
      </c>
      <c r="P78" s="37" t="s">
        <v>172</v>
      </c>
      <c r="S78" s="38">
        <v>75</v>
      </c>
      <c r="T78" s="38">
        <v>15</v>
      </c>
      <c r="U78" s="38"/>
      <c r="V78" s="38">
        <v>75</v>
      </c>
      <c r="W78" s="38">
        <v>179</v>
      </c>
    </row>
    <row r="79" spans="1:23" ht="15.75" thickBot="1" x14ac:dyDescent="0.3">
      <c r="A79" s="43">
        <v>20</v>
      </c>
      <c r="B79" s="37" t="s">
        <v>1</v>
      </c>
      <c r="C79" s="37">
        <v>2061</v>
      </c>
      <c r="D79" s="37">
        <v>1249</v>
      </c>
      <c r="E79" s="37">
        <v>858</v>
      </c>
      <c r="F79" s="37">
        <v>528</v>
      </c>
      <c r="I79" s="43" t="s">
        <v>173</v>
      </c>
      <c r="J79" s="37">
        <v>861</v>
      </c>
      <c r="K79" s="37">
        <v>28</v>
      </c>
      <c r="L79" s="37">
        <v>3</v>
      </c>
      <c r="M79" s="37">
        <v>107</v>
      </c>
      <c r="N79" s="37">
        <v>5</v>
      </c>
      <c r="O79" s="37">
        <v>108</v>
      </c>
      <c r="P79" s="37" t="s">
        <v>174</v>
      </c>
      <c r="S79" s="38">
        <v>76</v>
      </c>
      <c r="T79" s="38">
        <v>30</v>
      </c>
      <c r="U79" s="38"/>
      <c r="V79" s="38">
        <v>76</v>
      </c>
      <c r="W79" s="38">
        <v>16</v>
      </c>
    </row>
    <row r="80" spans="1:23" ht="15.75" thickBot="1" x14ac:dyDescent="0.3">
      <c r="A80" s="41">
        <v>20</v>
      </c>
      <c r="B80" s="37" t="s">
        <v>2</v>
      </c>
      <c r="C80" s="37">
        <v>1600</v>
      </c>
      <c r="D80" s="37">
        <v>970</v>
      </c>
      <c r="E80" s="37">
        <v>666</v>
      </c>
      <c r="F80" s="37">
        <v>410</v>
      </c>
      <c r="I80" s="41" t="s">
        <v>175</v>
      </c>
      <c r="J80" s="37">
        <v>669</v>
      </c>
      <c r="K80" s="37">
        <v>26</v>
      </c>
      <c r="L80" s="37">
        <v>3</v>
      </c>
      <c r="M80" s="37">
        <v>41</v>
      </c>
      <c r="N80" s="37">
        <v>13</v>
      </c>
      <c r="O80" s="37">
        <v>42</v>
      </c>
      <c r="P80" s="37" t="s">
        <v>176</v>
      </c>
      <c r="S80" s="38">
        <v>77</v>
      </c>
      <c r="T80" s="38">
        <v>60</v>
      </c>
      <c r="U80" s="38"/>
      <c r="V80" s="38">
        <v>77</v>
      </c>
      <c r="W80" s="38">
        <v>145</v>
      </c>
    </row>
    <row r="81" spans="1:23" ht="15.75" thickBot="1" x14ac:dyDescent="0.3">
      <c r="A81" s="41">
        <v>20</v>
      </c>
      <c r="B81" s="37" t="s">
        <v>3</v>
      </c>
      <c r="C81" s="37">
        <v>1159</v>
      </c>
      <c r="D81" s="37">
        <v>702</v>
      </c>
      <c r="E81" s="37">
        <v>482</v>
      </c>
      <c r="F81" s="37">
        <v>297</v>
      </c>
      <c r="I81" s="41" t="s">
        <v>177</v>
      </c>
      <c r="J81" s="37">
        <v>485</v>
      </c>
      <c r="K81" s="37">
        <v>30</v>
      </c>
      <c r="L81" s="37">
        <v>15</v>
      </c>
      <c r="M81" s="37">
        <v>24</v>
      </c>
      <c r="N81" s="37">
        <v>5</v>
      </c>
      <c r="O81" s="37">
        <v>25</v>
      </c>
      <c r="P81" s="37" t="s">
        <v>178</v>
      </c>
      <c r="S81" s="38">
        <v>78</v>
      </c>
      <c r="T81" s="38">
        <v>120</v>
      </c>
      <c r="U81" s="38"/>
      <c r="V81" s="38">
        <v>78</v>
      </c>
      <c r="W81" s="38">
        <v>34</v>
      </c>
    </row>
    <row r="82" spans="1:23" ht="15.75" thickBot="1" x14ac:dyDescent="0.3">
      <c r="A82" s="42">
        <v>20</v>
      </c>
      <c r="B82" s="37" t="s">
        <v>0</v>
      </c>
      <c r="C82" s="37">
        <v>919</v>
      </c>
      <c r="D82" s="37">
        <v>557</v>
      </c>
      <c r="E82" s="37">
        <v>382</v>
      </c>
      <c r="F82" s="37">
        <v>235</v>
      </c>
      <c r="I82" s="42" t="s">
        <v>179</v>
      </c>
      <c r="J82" s="37">
        <v>385</v>
      </c>
      <c r="K82" s="37">
        <v>28</v>
      </c>
      <c r="L82" s="37">
        <v>15</v>
      </c>
      <c r="M82" s="37">
        <v>15</v>
      </c>
      <c r="N82" s="37">
        <v>10</v>
      </c>
      <c r="O82" s="37">
        <v>16</v>
      </c>
      <c r="P82" s="37" t="s">
        <v>180</v>
      </c>
      <c r="S82" s="38">
        <v>79</v>
      </c>
      <c r="T82" s="38">
        <v>240</v>
      </c>
      <c r="U82" s="38"/>
      <c r="V82" s="38">
        <v>79</v>
      </c>
      <c r="W82" s="38">
        <v>136</v>
      </c>
    </row>
    <row r="83" spans="1:23" ht="15.75" thickBot="1" x14ac:dyDescent="0.3">
      <c r="A83" s="43">
        <v>21</v>
      </c>
      <c r="B83" s="37" t="s">
        <v>1</v>
      </c>
      <c r="C83" s="37">
        <v>2232</v>
      </c>
      <c r="D83" s="37">
        <v>1352</v>
      </c>
      <c r="E83" s="37">
        <v>929</v>
      </c>
      <c r="F83" s="37">
        <v>572</v>
      </c>
      <c r="I83" s="43" t="s">
        <v>181</v>
      </c>
      <c r="J83" s="37">
        <v>932</v>
      </c>
      <c r="K83" s="37">
        <v>28</v>
      </c>
      <c r="L83" s="37">
        <v>4</v>
      </c>
      <c r="M83" s="37">
        <v>116</v>
      </c>
      <c r="N83" s="37">
        <v>4</v>
      </c>
      <c r="O83" s="37">
        <v>117</v>
      </c>
      <c r="P83" s="37" t="s">
        <v>182</v>
      </c>
      <c r="S83" s="38">
        <v>80</v>
      </c>
      <c r="T83" s="38">
        <v>253</v>
      </c>
      <c r="U83" s="38"/>
      <c r="V83" s="38">
        <v>80</v>
      </c>
      <c r="W83" s="38">
        <v>54</v>
      </c>
    </row>
    <row r="84" spans="1:23" ht="15.75" thickBot="1" x14ac:dyDescent="0.3">
      <c r="A84" s="41">
        <v>21</v>
      </c>
      <c r="B84" s="37" t="s">
        <v>2</v>
      </c>
      <c r="C84" s="37">
        <v>1708</v>
      </c>
      <c r="D84" s="37">
        <v>1035</v>
      </c>
      <c r="E84" s="37">
        <v>711</v>
      </c>
      <c r="F84" s="37">
        <v>438</v>
      </c>
      <c r="I84" s="41" t="s">
        <v>183</v>
      </c>
      <c r="J84" s="37">
        <v>714</v>
      </c>
      <c r="K84" s="37">
        <v>26</v>
      </c>
      <c r="L84" s="37">
        <v>17</v>
      </c>
      <c r="M84" s="37">
        <v>42</v>
      </c>
      <c r="N84" s="37"/>
      <c r="O84" s="37"/>
      <c r="P84" s="37" t="s">
        <v>184</v>
      </c>
      <c r="S84" s="38">
        <v>81</v>
      </c>
      <c r="T84" s="38">
        <v>231</v>
      </c>
      <c r="U84" s="38"/>
      <c r="V84" s="38">
        <v>81</v>
      </c>
      <c r="W84" s="38">
        <v>208</v>
      </c>
    </row>
    <row r="85" spans="1:23" ht="15.75" thickBot="1" x14ac:dyDescent="0.3">
      <c r="A85" s="41">
        <v>21</v>
      </c>
      <c r="B85" s="37" t="s">
        <v>3</v>
      </c>
      <c r="C85" s="37">
        <v>1224</v>
      </c>
      <c r="D85" s="37">
        <v>742</v>
      </c>
      <c r="E85" s="37">
        <v>509</v>
      </c>
      <c r="F85" s="37">
        <v>314</v>
      </c>
      <c r="I85" s="41" t="s">
        <v>185</v>
      </c>
      <c r="J85" s="37">
        <v>512</v>
      </c>
      <c r="K85" s="37">
        <v>28</v>
      </c>
      <c r="L85" s="37">
        <v>17</v>
      </c>
      <c r="M85" s="37">
        <v>22</v>
      </c>
      <c r="N85" s="37">
        <v>6</v>
      </c>
      <c r="O85" s="37">
        <v>23</v>
      </c>
      <c r="P85" s="37" t="s">
        <v>186</v>
      </c>
      <c r="S85" s="38">
        <v>82</v>
      </c>
      <c r="T85" s="38">
        <v>211</v>
      </c>
      <c r="U85" s="38"/>
      <c r="V85" s="38">
        <v>82</v>
      </c>
      <c r="W85" s="38">
        <v>148</v>
      </c>
    </row>
    <row r="86" spans="1:23" ht="15.75" thickBot="1" x14ac:dyDescent="0.3">
      <c r="A86" s="42">
        <v>21</v>
      </c>
      <c r="B86" s="37" t="s">
        <v>0</v>
      </c>
      <c r="C86" s="37">
        <v>969</v>
      </c>
      <c r="D86" s="37">
        <v>587</v>
      </c>
      <c r="E86" s="37">
        <v>403</v>
      </c>
      <c r="F86" s="37">
        <v>248</v>
      </c>
      <c r="I86" s="42" t="s">
        <v>187</v>
      </c>
      <c r="J86" s="37">
        <v>406</v>
      </c>
      <c r="K86" s="37">
        <v>30</v>
      </c>
      <c r="L86" s="37">
        <v>19</v>
      </c>
      <c r="M86" s="37">
        <v>16</v>
      </c>
      <c r="N86" s="37">
        <v>6</v>
      </c>
      <c r="O86" s="37">
        <v>17</v>
      </c>
      <c r="P86" s="37" t="s">
        <v>188</v>
      </c>
      <c r="S86" s="38">
        <v>83</v>
      </c>
      <c r="T86" s="38">
        <v>187</v>
      </c>
      <c r="U86" s="38"/>
      <c r="V86" s="38">
        <v>83</v>
      </c>
      <c r="W86" s="38">
        <v>206</v>
      </c>
    </row>
    <row r="87" spans="1:23" ht="15.75" thickBot="1" x14ac:dyDescent="0.3">
      <c r="A87" s="43">
        <v>22</v>
      </c>
      <c r="B87" s="37" t="s">
        <v>1</v>
      </c>
      <c r="C87" s="37">
        <v>2409</v>
      </c>
      <c r="D87" s="37">
        <v>1460</v>
      </c>
      <c r="E87" s="37">
        <v>1003</v>
      </c>
      <c r="F87" s="37">
        <v>618</v>
      </c>
      <c r="I87" s="43" t="s">
        <v>189</v>
      </c>
      <c r="J87" s="37">
        <v>1006</v>
      </c>
      <c r="K87" s="37">
        <v>28</v>
      </c>
      <c r="L87" s="37">
        <v>2</v>
      </c>
      <c r="M87" s="37">
        <v>111</v>
      </c>
      <c r="N87" s="37">
        <v>7</v>
      </c>
      <c r="O87" s="37">
        <v>112</v>
      </c>
      <c r="P87" s="37" t="s">
        <v>190</v>
      </c>
      <c r="S87" s="38">
        <v>84</v>
      </c>
      <c r="T87" s="38">
        <v>107</v>
      </c>
      <c r="U87" s="38"/>
      <c r="V87" s="38">
        <v>84</v>
      </c>
      <c r="W87" s="38">
        <v>143</v>
      </c>
    </row>
    <row r="88" spans="1:23" ht="15.75" thickBot="1" x14ac:dyDescent="0.3">
      <c r="A88" s="41">
        <v>22</v>
      </c>
      <c r="B88" s="37" t="s">
        <v>2</v>
      </c>
      <c r="C88" s="37">
        <v>1872</v>
      </c>
      <c r="D88" s="37">
        <v>1134</v>
      </c>
      <c r="E88" s="37">
        <v>779</v>
      </c>
      <c r="F88" s="37">
        <v>480</v>
      </c>
      <c r="I88" s="41" t="s">
        <v>191</v>
      </c>
      <c r="J88" s="37">
        <v>782</v>
      </c>
      <c r="K88" s="37">
        <v>28</v>
      </c>
      <c r="L88" s="37">
        <v>17</v>
      </c>
      <c r="M88" s="37">
        <v>46</v>
      </c>
      <c r="N88" s="37"/>
      <c r="O88" s="37"/>
      <c r="P88" s="37" t="s">
        <v>192</v>
      </c>
      <c r="S88" s="38">
        <v>85</v>
      </c>
      <c r="T88" s="38">
        <v>214</v>
      </c>
      <c r="U88" s="38"/>
      <c r="V88" s="38">
        <v>85</v>
      </c>
      <c r="W88" s="38">
        <v>150</v>
      </c>
    </row>
    <row r="89" spans="1:23" ht="15.75" thickBot="1" x14ac:dyDescent="0.3">
      <c r="A89" s="41">
        <v>22</v>
      </c>
      <c r="B89" s="37" t="s">
        <v>3</v>
      </c>
      <c r="C89" s="37">
        <v>1358</v>
      </c>
      <c r="D89" s="37">
        <v>823</v>
      </c>
      <c r="E89" s="37">
        <v>565</v>
      </c>
      <c r="F89" s="37">
        <v>348</v>
      </c>
      <c r="I89" s="41" t="s">
        <v>193</v>
      </c>
      <c r="J89" s="37">
        <v>568</v>
      </c>
      <c r="K89" s="37">
        <v>30</v>
      </c>
      <c r="L89" s="37">
        <v>7</v>
      </c>
      <c r="M89" s="37">
        <v>24</v>
      </c>
      <c r="N89" s="37">
        <v>16</v>
      </c>
      <c r="O89" s="37">
        <v>25</v>
      </c>
      <c r="P89" s="37" t="s">
        <v>194</v>
      </c>
      <c r="S89" s="38">
        <v>86</v>
      </c>
      <c r="T89" s="38">
        <v>177</v>
      </c>
      <c r="U89" s="38"/>
      <c r="V89" s="38">
        <v>86</v>
      </c>
      <c r="W89" s="38">
        <v>219</v>
      </c>
    </row>
    <row r="90" spans="1:23" ht="15.75" thickBot="1" x14ac:dyDescent="0.3">
      <c r="A90" s="42">
        <v>22</v>
      </c>
      <c r="B90" s="37" t="s">
        <v>0</v>
      </c>
      <c r="C90" s="37">
        <v>1056</v>
      </c>
      <c r="D90" s="37">
        <v>640</v>
      </c>
      <c r="E90" s="37">
        <v>439</v>
      </c>
      <c r="F90" s="37">
        <v>270</v>
      </c>
      <c r="I90" s="42" t="s">
        <v>195</v>
      </c>
      <c r="J90" s="37">
        <v>442</v>
      </c>
      <c r="K90" s="37">
        <v>24</v>
      </c>
      <c r="L90" s="37">
        <v>34</v>
      </c>
      <c r="M90" s="37">
        <v>13</v>
      </c>
      <c r="N90" s="37"/>
      <c r="O90" s="37"/>
      <c r="P90" s="37" t="s">
        <v>196</v>
      </c>
      <c r="S90" s="38">
        <v>87</v>
      </c>
      <c r="T90" s="38">
        <v>127</v>
      </c>
      <c r="U90" s="38"/>
      <c r="V90" s="38">
        <v>87</v>
      </c>
      <c r="W90" s="38">
        <v>189</v>
      </c>
    </row>
    <row r="91" spans="1:23" ht="15.75" thickBot="1" x14ac:dyDescent="0.3">
      <c r="A91" s="43">
        <v>23</v>
      </c>
      <c r="B91" s="37" t="s">
        <v>1</v>
      </c>
      <c r="C91" s="37">
        <v>2620</v>
      </c>
      <c r="D91" s="37">
        <v>1588</v>
      </c>
      <c r="E91" s="37">
        <v>1091</v>
      </c>
      <c r="F91" s="37">
        <v>672</v>
      </c>
      <c r="I91" s="43" t="s">
        <v>197</v>
      </c>
      <c r="J91" s="37">
        <v>1094</v>
      </c>
      <c r="K91" s="37">
        <v>30</v>
      </c>
      <c r="L91" s="37">
        <v>4</v>
      </c>
      <c r="M91" s="37">
        <v>121</v>
      </c>
      <c r="N91" s="37">
        <v>5</v>
      </c>
      <c r="O91" s="37">
        <v>122</v>
      </c>
      <c r="P91" s="37" t="s">
        <v>198</v>
      </c>
      <c r="S91" s="38">
        <v>88</v>
      </c>
      <c r="T91" s="38">
        <v>254</v>
      </c>
      <c r="U91" s="38"/>
      <c r="V91" s="38">
        <v>88</v>
      </c>
      <c r="W91" s="38">
        <v>241</v>
      </c>
    </row>
    <row r="92" spans="1:23" ht="15.75" thickBot="1" x14ac:dyDescent="0.3">
      <c r="A92" s="41">
        <v>23</v>
      </c>
      <c r="B92" s="37" t="s">
        <v>2</v>
      </c>
      <c r="C92" s="37">
        <v>2059</v>
      </c>
      <c r="D92" s="37">
        <v>1248</v>
      </c>
      <c r="E92" s="37">
        <v>857</v>
      </c>
      <c r="F92" s="37">
        <v>528</v>
      </c>
      <c r="I92" s="41" t="s">
        <v>199</v>
      </c>
      <c r="J92" s="37">
        <v>860</v>
      </c>
      <c r="K92" s="37">
        <v>28</v>
      </c>
      <c r="L92" s="37">
        <v>4</v>
      </c>
      <c r="M92" s="37">
        <v>47</v>
      </c>
      <c r="N92" s="37">
        <v>14</v>
      </c>
      <c r="O92" s="37">
        <v>48</v>
      </c>
      <c r="P92" s="37" t="s">
        <v>200</v>
      </c>
      <c r="S92" s="38">
        <v>89</v>
      </c>
      <c r="T92" s="38">
        <v>225</v>
      </c>
      <c r="U92" s="38"/>
      <c r="V92" s="38">
        <v>89</v>
      </c>
      <c r="W92" s="38">
        <v>210</v>
      </c>
    </row>
    <row r="93" spans="1:23" ht="15.75" thickBot="1" x14ac:dyDescent="0.3">
      <c r="A93" s="41">
        <v>23</v>
      </c>
      <c r="B93" s="37" t="s">
        <v>3</v>
      </c>
      <c r="C93" s="37">
        <v>1468</v>
      </c>
      <c r="D93" s="37">
        <v>890</v>
      </c>
      <c r="E93" s="37">
        <v>611</v>
      </c>
      <c r="F93" s="37">
        <v>376</v>
      </c>
      <c r="I93" s="41" t="s">
        <v>201</v>
      </c>
      <c r="J93" s="37">
        <v>614</v>
      </c>
      <c r="K93" s="37">
        <v>30</v>
      </c>
      <c r="L93" s="37">
        <v>11</v>
      </c>
      <c r="M93" s="37">
        <v>24</v>
      </c>
      <c r="N93" s="37">
        <v>14</v>
      </c>
      <c r="O93" s="37">
        <v>25</v>
      </c>
      <c r="P93" s="37" t="s">
        <v>202</v>
      </c>
      <c r="S93" s="38">
        <v>90</v>
      </c>
      <c r="T93" s="38">
        <v>223</v>
      </c>
      <c r="U93" s="38"/>
      <c r="V93" s="38">
        <v>90</v>
      </c>
      <c r="W93" s="38">
        <v>19</v>
      </c>
    </row>
    <row r="94" spans="1:23" ht="15.75" thickBot="1" x14ac:dyDescent="0.3">
      <c r="A94" s="42">
        <v>23</v>
      </c>
      <c r="B94" s="37" t="s">
        <v>0</v>
      </c>
      <c r="C94" s="37">
        <v>1108</v>
      </c>
      <c r="D94" s="37">
        <v>672</v>
      </c>
      <c r="E94" s="37">
        <v>461</v>
      </c>
      <c r="F94" s="37">
        <v>284</v>
      </c>
      <c r="I94" s="42" t="s">
        <v>203</v>
      </c>
      <c r="J94" s="37">
        <v>464</v>
      </c>
      <c r="K94" s="37">
        <v>30</v>
      </c>
      <c r="L94" s="37">
        <v>16</v>
      </c>
      <c r="M94" s="37">
        <v>15</v>
      </c>
      <c r="N94" s="37">
        <v>14</v>
      </c>
      <c r="O94" s="37">
        <v>16</v>
      </c>
      <c r="P94" s="37" t="s">
        <v>204</v>
      </c>
      <c r="S94" s="38">
        <v>91</v>
      </c>
      <c r="T94" s="38">
        <v>163</v>
      </c>
      <c r="U94" s="38"/>
      <c r="V94" s="38">
        <v>91</v>
      </c>
      <c r="W94" s="38">
        <v>92</v>
      </c>
    </row>
    <row r="95" spans="1:23" ht="15.75" thickBot="1" x14ac:dyDescent="0.3">
      <c r="A95" s="43">
        <v>24</v>
      </c>
      <c r="B95" s="37" t="s">
        <v>1</v>
      </c>
      <c r="C95" s="37">
        <v>2812</v>
      </c>
      <c r="D95" s="37">
        <v>1704</v>
      </c>
      <c r="E95" s="37">
        <v>1171</v>
      </c>
      <c r="F95" s="37">
        <v>721</v>
      </c>
      <c r="I95" s="43" t="s">
        <v>205</v>
      </c>
      <c r="J95" s="37">
        <v>1174</v>
      </c>
      <c r="K95" s="37">
        <v>30</v>
      </c>
      <c r="L95" s="37">
        <v>6</v>
      </c>
      <c r="M95" s="37">
        <v>117</v>
      </c>
      <c r="N95" s="37">
        <v>4</v>
      </c>
      <c r="O95" s="37">
        <v>118</v>
      </c>
      <c r="P95" s="37" t="s">
        <v>206</v>
      </c>
      <c r="S95" s="38">
        <v>92</v>
      </c>
      <c r="T95" s="38">
        <v>91</v>
      </c>
      <c r="U95" s="38"/>
      <c r="V95" s="38">
        <v>92</v>
      </c>
      <c r="W95" s="38">
        <v>131</v>
      </c>
    </row>
    <row r="96" spans="1:23" ht="15.75" thickBot="1" x14ac:dyDescent="0.3">
      <c r="A96" s="41">
        <v>24</v>
      </c>
      <c r="B96" s="37" t="s">
        <v>2</v>
      </c>
      <c r="C96" s="37">
        <v>2188</v>
      </c>
      <c r="D96" s="37">
        <v>1326</v>
      </c>
      <c r="E96" s="37">
        <v>911</v>
      </c>
      <c r="F96" s="37">
        <v>561</v>
      </c>
      <c r="I96" s="41" t="s">
        <v>207</v>
      </c>
      <c r="J96" s="37">
        <v>914</v>
      </c>
      <c r="K96" s="37">
        <v>28</v>
      </c>
      <c r="L96" s="37">
        <v>6</v>
      </c>
      <c r="M96" s="37">
        <v>45</v>
      </c>
      <c r="N96" s="37">
        <v>14</v>
      </c>
      <c r="O96" s="37">
        <v>46</v>
      </c>
      <c r="P96" s="37" t="s">
        <v>208</v>
      </c>
      <c r="S96" s="38">
        <v>93</v>
      </c>
      <c r="T96" s="38">
        <v>182</v>
      </c>
      <c r="U96" s="38"/>
      <c r="V96" s="38">
        <v>93</v>
      </c>
      <c r="W96" s="38">
        <v>56</v>
      </c>
    </row>
    <row r="97" spans="1:23" ht="15.75" thickBot="1" x14ac:dyDescent="0.3">
      <c r="A97" s="41">
        <v>24</v>
      </c>
      <c r="B97" s="37" t="s">
        <v>3</v>
      </c>
      <c r="C97" s="37">
        <v>1588</v>
      </c>
      <c r="D97" s="37">
        <v>963</v>
      </c>
      <c r="E97" s="37">
        <v>661</v>
      </c>
      <c r="F97" s="37">
        <v>407</v>
      </c>
      <c r="I97" s="41" t="s">
        <v>209</v>
      </c>
      <c r="J97" s="37">
        <v>664</v>
      </c>
      <c r="K97" s="37">
        <v>30</v>
      </c>
      <c r="L97" s="37">
        <v>11</v>
      </c>
      <c r="M97" s="37">
        <v>24</v>
      </c>
      <c r="N97" s="37">
        <v>16</v>
      </c>
      <c r="O97" s="37">
        <v>25</v>
      </c>
      <c r="P97" s="37" t="s">
        <v>210</v>
      </c>
      <c r="S97" s="38">
        <v>94</v>
      </c>
      <c r="T97" s="38">
        <v>113</v>
      </c>
      <c r="U97" s="38"/>
      <c r="V97" s="38">
        <v>94</v>
      </c>
      <c r="W97" s="38">
        <v>70</v>
      </c>
    </row>
    <row r="98" spans="1:23" ht="15.75" thickBot="1" x14ac:dyDescent="0.3">
      <c r="A98" s="42">
        <v>24</v>
      </c>
      <c r="B98" s="37" t="s">
        <v>0</v>
      </c>
      <c r="C98" s="37">
        <v>1228</v>
      </c>
      <c r="D98" s="37">
        <v>744</v>
      </c>
      <c r="E98" s="37">
        <v>511</v>
      </c>
      <c r="F98" s="37">
        <v>315</v>
      </c>
      <c r="I98" s="42" t="s">
        <v>211</v>
      </c>
      <c r="J98" s="37">
        <v>514</v>
      </c>
      <c r="K98" s="37">
        <v>30</v>
      </c>
      <c r="L98" s="37">
        <v>30</v>
      </c>
      <c r="M98" s="37">
        <v>16</v>
      </c>
      <c r="N98" s="37">
        <v>2</v>
      </c>
      <c r="O98" s="37">
        <v>17</v>
      </c>
      <c r="P98" s="37" t="s">
        <v>212</v>
      </c>
      <c r="S98" s="38">
        <v>95</v>
      </c>
      <c r="T98" s="38">
        <v>226</v>
      </c>
      <c r="U98" s="38"/>
      <c r="V98" s="38">
        <v>95</v>
      </c>
      <c r="W98" s="38">
        <v>64</v>
      </c>
    </row>
    <row r="99" spans="1:23" ht="15.75" thickBot="1" x14ac:dyDescent="0.3">
      <c r="A99" s="43">
        <v>25</v>
      </c>
      <c r="B99" s="37" t="s">
        <v>1</v>
      </c>
      <c r="C99" s="37">
        <v>3057</v>
      </c>
      <c r="D99" s="37">
        <v>1853</v>
      </c>
      <c r="E99" s="37">
        <v>1273</v>
      </c>
      <c r="F99" s="37">
        <v>784</v>
      </c>
      <c r="I99" s="43" t="s">
        <v>213</v>
      </c>
      <c r="J99" s="37">
        <v>1276</v>
      </c>
      <c r="K99" s="37">
        <v>26</v>
      </c>
      <c r="L99" s="37">
        <v>8</v>
      </c>
      <c r="M99" s="37">
        <v>106</v>
      </c>
      <c r="N99" s="37">
        <v>4</v>
      </c>
      <c r="O99" s="37">
        <v>107</v>
      </c>
      <c r="P99" s="37" t="s">
        <v>214</v>
      </c>
      <c r="S99" s="38">
        <v>96</v>
      </c>
      <c r="T99" s="38">
        <v>217</v>
      </c>
      <c r="U99" s="38"/>
      <c r="V99" s="38">
        <v>96</v>
      </c>
      <c r="W99" s="38">
        <v>30</v>
      </c>
    </row>
    <row r="100" spans="1:23" ht="15.75" thickBot="1" x14ac:dyDescent="0.3">
      <c r="A100" s="41">
        <v>25</v>
      </c>
      <c r="B100" s="37" t="s">
        <v>2</v>
      </c>
      <c r="C100" s="37">
        <v>2395</v>
      </c>
      <c r="D100" s="37">
        <v>1451</v>
      </c>
      <c r="E100" s="37">
        <v>997</v>
      </c>
      <c r="F100" s="37">
        <v>614</v>
      </c>
      <c r="I100" s="41" t="s">
        <v>215</v>
      </c>
      <c r="J100" s="37">
        <v>1000</v>
      </c>
      <c r="K100" s="37">
        <v>28</v>
      </c>
      <c r="L100" s="37">
        <v>8</v>
      </c>
      <c r="M100" s="37">
        <v>47</v>
      </c>
      <c r="N100" s="37">
        <v>13</v>
      </c>
      <c r="O100" s="37">
        <v>48</v>
      </c>
      <c r="P100" s="37" t="s">
        <v>216</v>
      </c>
      <c r="S100" s="38">
        <v>97</v>
      </c>
      <c r="T100" s="38">
        <v>175</v>
      </c>
      <c r="U100" s="38"/>
      <c r="V100" s="38">
        <v>97</v>
      </c>
      <c r="W100" s="38">
        <v>66</v>
      </c>
    </row>
    <row r="101" spans="1:23" ht="15.75" thickBot="1" x14ac:dyDescent="0.3">
      <c r="A101" s="41">
        <v>25</v>
      </c>
      <c r="B101" s="37" t="s">
        <v>3</v>
      </c>
      <c r="C101" s="37">
        <v>1718</v>
      </c>
      <c r="D101" s="37">
        <v>1041</v>
      </c>
      <c r="E101" s="37">
        <v>715</v>
      </c>
      <c r="F101" s="37">
        <v>440</v>
      </c>
      <c r="I101" s="41" t="s">
        <v>217</v>
      </c>
      <c r="J101" s="37">
        <v>718</v>
      </c>
      <c r="K101" s="37">
        <v>30</v>
      </c>
      <c r="L101" s="37">
        <v>7</v>
      </c>
      <c r="M101" s="37">
        <v>24</v>
      </c>
      <c r="N101" s="37">
        <v>22</v>
      </c>
      <c r="O101" s="37">
        <v>25</v>
      </c>
      <c r="P101" s="37" t="s">
        <v>218</v>
      </c>
      <c r="S101" s="38">
        <v>98</v>
      </c>
      <c r="T101" s="38">
        <v>67</v>
      </c>
      <c r="U101" s="38"/>
      <c r="V101" s="38">
        <v>98</v>
      </c>
      <c r="W101" s="38">
        <v>182</v>
      </c>
    </row>
    <row r="102" spans="1:23" ht="15.75" thickBot="1" x14ac:dyDescent="0.3">
      <c r="A102" s="42">
        <v>25</v>
      </c>
      <c r="B102" s="37" t="s">
        <v>0</v>
      </c>
      <c r="C102" s="37">
        <v>1286</v>
      </c>
      <c r="D102" s="37">
        <v>779</v>
      </c>
      <c r="E102" s="37">
        <v>535</v>
      </c>
      <c r="F102" s="37">
        <v>330</v>
      </c>
      <c r="I102" s="42" t="s">
        <v>219</v>
      </c>
      <c r="J102" s="37">
        <v>538</v>
      </c>
      <c r="K102" s="37">
        <v>30</v>
      </c>
      <c r="L102" s="37">
        <v>22</v>
      </c>
      <c r="M102" s="37">
        <v>15</v>
      </c>
      <c r="N102" s="37">
        <v>13</v>
      </c>
      <c r="O102" s="37">
        <v>16</v>
      </c>
      <c r="P102" s="37" t="s">
        <v>220</v>
      </c>
      <c r="S102" s="38">
        <v>99</v>
      </c>
      <c r="T102" s="38">
        <v>134</v>
      </c>
      <c r="U102" s="38"/>
      <c r="V102" s="38">
        <v>99</v>
      </c>
      <c r="W102" s="38">
        <v>163</v>
      </c>
    </row>
    <row r="103" spans="1:23" ht="15.75" thickBot="1" x14ac:dyDescent="0.3">
      <c r="A103" s="43">
        <v>26</v>
      </c>
      <c r="B103" s="37" t="s">
        <v>1</v>
      </c>
      <c r="C103" s="37">
        <v>3283</v>
      </c>
      <c r="D103" s="37">
        <v>1990</v>
      </c>
      <c r="E103" s="37">
        <v>1367</v>
      </c>
      <c r="F103" s="37">
        <v>842</v>
      </c>
      <c r="I103" s="43" t="s">
        <v>221</v>
      </c>
      <c r="J103" s="37">
        <v>1370</v>
      </c>
      <c r="K103" s="37">
        <v>28</v>
      </c>
      <c r="L103" s="37">
        <v>10</v>
      </c>
      <c r="M103" s="37">
        <v>114</v>
      </c>
      <c r="N103" s="37">
        <v>2</v>
      </c>
      <c r="O103" s="37">
        <v>115</v>
      </c>
      <c r="P103" s="37" t="s">
        <v>222</v>
      </c>
      <c r="S103" s="38">
        <v>100</v>
      </c>
      <c r="T103" s="38">
        <v>17</v>
      </c>
      <c r="U103" s="38"/>
      <c r="V103" s="38">
        <v>100</v>
      </c>
      <c r="W103" s="38">
        <v>195</v>
      </c>
    </row>
    <row r="104" spans="1:23" ht="15.75" thickBot="1" x14ac:dyDescent="0.3">
      <c r="A104" s="41">
        <v>26</v>
      </c>
      <c r="B104" s="37" t="s">
        <v>2</v>
      </c>
      <c r="C104" s="37">
        <v>2544</v>
      </c>
      <c r="D104" s="37">
        <v>1542</v>
      </c>
      <c r="E104" s="37">
        <v>1059</v>
      </c>
      <c r="F104" s="37">
        <v>652</v>
      </c>
      <c r="I104" s="41" t="s">
        <v>223</v>
      </c>
      <c r="J104" s="37">
        <v>1062</v>
      </c>
      <c r="K104" s="37">
        <v>28</v>
      </c>
      <c r="L104" s="37">
        <v>19</v>
      </c>
      <c r="M104" s="37">
        <v>46</v>
      </c>
      <c r="N104" s="37">
        <v>4</v>
      </c>
      <c r="O104" s="37">
        <v>47</v>
      </c>
      <c r="P104" s="37" t="s">
        <v>224</v>
      </c>
      <c r="S104" s="38">
        <v>101</v>
      </c>
      <c r="T104" s="38">
        <v>34</v>
      </c>
      <c r="U104" s="38"/>
      <c r="V104" s="38">
        <v>101</v>
      </c>
      <c r="W104" s="38">
        <v>72</v>
      </c>
    </row>
    <row r="105" spans="1:23" ht="15.75" thickBot="1" x14ac:dyDescent="0.3">
      <c r="A105" s="41">
        <v>26</v>
      </c>
      <c r="B105" s="37" t="s">
        <v>3</v>
      </c>
      <c r="C105" s="37">
        <v>1804</v>
      </c>
      <c r="D105" s="37">
        <v>1094</v>
      </c>
      <c r="E105" s="37">
        <v>751</v>
      </c>
      <c r="F105" s="37">
        <v>462</v>
      </c>
      <c r="I105" s="41" t="s">
        <v>225</v>
      </c>
      <c r="J105" s="37">
        <v>754</v>
      </c>
      <c r="K105" s="37">
        <v>28</v>
      </c>
      <c r="L105" s="37">
        <v>28</v>
      </c>
      <c r="M105" s="37">
        <v>22</v>
      </c>
      <c r="N105" s="37">
        <v>6</v>
      </c>
      <c r="O105" s="37">
        <v>23</v>
      </c>
      <c r="P105" s="37" t="s">
        <v>226</v>
      </c>
      <c r="S105" s="38">
        <v>102</v>
      </c>
      <c r="T105" s="38">
        <v>68</v>
      </c>
      <c r="U105" s="38"/>
      <c r="V105" s="38">
        <v>102</v>
      </c>
      <c r="W105" s="38">
        <v>126</v>
      </c>
    </row>
    <row r="106" spans="1:23" ht="15.75" thickBot="1" x14ac:dyDescent="0.3">
      <c r="A106" s="42">
        <v>26</v>
      </c>
      <c r="B106" s="37" t="s">
        <v>0</v>
      </c>
      <c r="C106" s="37">
        <v>1425</v>
      </c>
      <c r="D106" s="37">
        <v>864</v>
      </c>
      <c r="E106" s="37">
        <v>593</v>
      </c>
      <c r="F106" s="37">
        <v>365</v>
      </c>
      <c r="I106" s="42" t="s">
        <v>227</v>
      </c>
      <c r="J106" s="37">
        <v>596</v>
      </c>
      <c r="K106" s="37">
        <v>30</v>
      </c>
      <c r="L106" s="37">
        <v>33</v>
      </c>
      <c r="M106" s="37">
        <v>16</v>
      </c>
      <c r="N106" s="37">
        <v>4</v>
      </c>
      <c r="O106" s="37">
        <v>17</v>
      </c>
      <c r="P106" s="37" t="s">
        <v>228</v>
      </c>
      <c r="S106" s="38">
        <v>103</v>
      </c>
      <c r="T106" s="38">
        <v>136</v>
      </c>
      <c r="U106" s="38"/>
      <c r="V106" s="38">
        <v>103</v>
      </c>
      <c r="W106" s="38">
        <v>110</v>
      </c>
    </row>
    <row r="107" spans="1:23" ht="15.75" thickBot="1" x14ac:dyDescent="0.3">
      <c r="A107" s="43">
        <v>27</v>
      </c>
      <c r="B107" s="37" t="s">
        <v>1</v>
      </c>
      <c r="C107" s="37">
        <v>3517</v>
      </c>
      <c r="D107" s="37">
        <v>2132</v>
      </c>
      <c r="E107" s="37">
        <v>1465</v>
      </c>
      <c r="F107" s="37">
        <v>902</v>
      </c>
      <c r="I107" s="43" t="s">
        <v>229</v>
      </c>
      <c r="J107" s="37">
        <v>1468</v>
      </c>
      <c r="K107" s="37">
        <v>30</v>
      </c>
      <c r="L107" s="37">
        <v>8</v>
      </c>
      <c r="M107" s="37">
        <v>122</v>
      </c>
      <c r="N107" s="37">
        <v>4</v>
      </c>
      <c r="O107" s="37">
        <v>123</v>
      </c>
      <c r="P107" s="37" t="s">
        <v>230</v>
      </c>
      <c r="S107" s="38">
        <v>104</v>
      </c>
      <c r="T107" s="38">
        <v>13</v>
      </c>
      <c r="U107" s="38"/>
      <c r="V107" s="38">
        <v>104</v>
      </c>
      <c r="W107" s="38">
        <v>107</v>
      </c>
    </row>
    <row r="108" spans="1:23" ht="15.75" thickBot="1" x14ac:dyDescent="0.3">
      <c r="A108" s="41">
        <v>27</v>
      </c>
      <c r="B108" s="37" t="s">
        <v>2</v>
      </c>
      <c r="C108" s="37">
        <v>2701</v>
      </c>
      <c r="D108" s="37">
        <v>1637</v>
      </c>
      <c r="E108" s="37">
        <v>1125</v>
      </c>
      <c r="F108" s="37">
        <v>692</v>
      </c>
      <c r="I108" s="41" t="s">
        <v>231</v>
      </c>
      <c r="J108" s="37">
        <v>1128</v>
      </c>
      <c r="K108" s="37">
        <v>28</v>
      </c>
      <c r="L108" s="37">
        <v>22</v>
      </c>
      <c r="M108" s="37">
        <v>45</v>
      </c>
      <c r="N108" s="37">
        <v>3</v>
      </c>
      <c r="O108" s="37">
        <v>46</v>
      </c>
      <c r="P108" s="37" t="s">
        <v>232</v>
      </c>
      <c r="S108" s="38">
        <v>105</v>
      </c>
      <c r="T108" s="38">
        <v>26</v>
      </c>
      <c r="U108" s="38"/>
      <c r="V108" s="38">
        <v>105</v>
      </c>
      <c r="W108" s="38">
        <v>58</v>
      </c>
    </row>
    <row r="109" spans="1:23" ht="15.75" thickBot="1" x14ac:dyDescent="0.3">
      <c r="A109" s="41">
        <v>27</v>
      </c>
      <c r="B109" s="37" t="s">
        <v>3</v>
      </c>
      <c r="C109" s="37">
        <v>1933</v>
      </c>
      <c r="D109" s="37">
        <v>1172</v>
      </c>
      <c r="E109" s="37">
        <v>805</v>
      </c>
      <c r="F109" s="37">
        <v>496</v>
      </c>
      <c r="I109" s="41" t="s">
        <v>233</v>
      </c>
      <c r="J109" s="37">
        <v>808</v>
      </c>
      <c r="K109" s="37">
        <v>30</v>
      </c>
      <c r="L109" s="37">
        <v>8</v>
      </c>
      <c r="M109" s="37">
        <v>23</v>
      </c>
      <c r="N109" s="37">
        <v>26</v>
      </c>
      <c r="O109" s="37">
        <v>24</v>
      </c>
      <c r="P109" s="37" t="s">
        <v>234</v>
      </c>
      <c r="S109" s="38">
        <v>106</v>
      </c>
      <c r="T109" s="38">
        <v>52</v>
      </c>
      <c r="U109" s="38"/>
      <c r="V109" s="38">
        <v>106</v>
      </c>
      <c r="W109" s="38">
        <v>40</v>
      </c>
    </row>
    <row r="110" spans="1:23" ht="15.75" thickBot="1" x14ac:dyDescent="0.3">
      <c r="A110" s="42">
        <v>27</v>
      </c>
      <c r="B110" s="37" t="s">
        <v>0</v>
      </c>
      <c r="C110" s="37">
        <v>1501</v>
      </c>
      <c r="D110" s="37">
        <v>910</v>
      </c>
      <c r="E110" s="37">
        <v>625</v>
      </c>
      <c r="F110" s="37">
        <v>385</v>
      </c>
      <c r="I110" s="42" t="s">
        <v>235</v>
      </c>
      <c r="J110" s="37">
        <v>628</v>
      </c>
      <c r="K110" s="37">
        <v>30</v>
      </c>
      <c r="L110" s="37">
        <v>12</v>
      </c>
      <c r="M110" s="37">
        <v>15</v>
      </c>
      <c r="N110" s="37">
        <v>28</v>
      </c>
      <c r="O110" s="37">
        <v>16</v>
      </c>
      <c r="P110" s="37" t="s">
        <v>236</v>
      </c>
      <c r="S110" s="38">
        <v>107</v>
      </c>
      <c r="T110" s="38">
        <v>104</v>
      </c>
      <c r="U110" s="38"/>
      <c r="V110" s="38">
        <v>107</v>
      </c>
      <c r="W110" s="38">
        <v>84</v>
      </c>
    </row>
    <row r="111" spans="1:23" ht="15.75" thickBot="1" x14ac:dyDescent="0.3">
      <c r="A111" s="43">
        <v>28</v>
      </c>
      <c r="B111" s="37" t="s">
        <v>1</v>
      </c>
      <c r="C111" s="37">
        <v>3669</v>
      </c>
      <c r="D111" s="37">
        <v>2223</v>
      </c>
      <c r="E111" s="37">
        <v>1528</v>
      </c>
      <c r="F111" s="37">
        <v>940</v>
      </c>
      <c r="I111" s="43" t="s">
        <v>237</v>
      </c>
      <c r="J111" s="37">
        <v>1531</v>
      </c>
      <c r="K111" s="37">
        <v>30</v>
      </c>
      <c r="L111" s="37">
        <v>3</v>
      </c>
      <c r="M111" s="37">
        <v>117</v>
      </c>
      <c r="N111" s="37">
        <v>10</v>
      </c>
      <c r="O111" s="37">
        <v>118</v>
      </c>
      <c r="P111" s="37" t="s">
        <v>238</v>
      </c>
      <c r="S111" s="38">
        <v>108</v>
      </c>
      <c r="T111" s="38">
        <v>208</v>
      </c>
      <c r="U111" s="38"/>
      <c r="V111" s="38">
        <v>108</v>
      </c>
      <c r="W111" s="38">
        <v>250</v>
      </c>
    </row>
    <row r="112" spans="1:23" ht="15.75" thickBot="1" x14ac:dyDescent="0.3">
      <c r="A112" s="41">
        <v>28</v>
      </c>
      <c r="B112" s="37" t="s">
        <v>2</v>
      </c>
      <c r="C112" s="37">
        <v>2857</v>
      </c>
      <c r="D112" s="37">
        <v>1732</v>
      </c>
      <c r="E112" s="37">
        <v>1190</v>
      </c>
      <c r="F112" s="37">
        <v>732</v>
      </c>
      <c r="I112" s="41" t="s">
        <v>239</v>
      </c>
      <c r="J112" s="37">
        <v>1193</v>
      </c>
      <c r="K112" s="37">
        <v>28</v>
      </c>
      <c r="L112" s="37">
        <v>3</v>
      </c>
      <c r="M112" s="37">
        <v>45</v>
      </c>
      <c r="N112" s="37">
        <v>23</v>
      </c>
      <c r="O112" s="37">
        <v>46</v>
      </c>
      <c r="P112" s="37" t="s">
        <v>240</v>
      </c>
      <c r="S112" s="38">
        <v>109</v>
      </c>
      <c r="T112" s="38">
        <v>189</v>
      </c>
      <c r="U112" s="38"/>
      <c r="V112" s="38">
        <v>109</v>
      </c>
      <c r="W112" s="38">
        <v>133</v>
      </c>
    </row>
    <row r="113" spans="1:23" ht="15.75" thickBot="1" x14ac:dyDescent="0.3">
      <c r="A113" s="41">
        <v>28</v>
      </c>
      <c r="B113" s="37" t="s">
        <v>3</v>
      </c>
      <c r="C113" s="37">
        <v>2085</v>
      </c>
      <c r="D113" s="37">
        <v>1263</v>
      </c>
      <c r="E113" s="37">
        <v>868</v>
      </c>
      <c r="F113" s="37">
        <v>534</v>
      </c>
      <c r="I113" s="41" t="s">
        <v>241</v>
      </c>
      <c r="J113" s="37">
        <v>871</v>
      </c>
      <c r="K113" s="37">
        <v>30</v>
      </c>
      <c r="L113" s="37">
        <v>4</v>
      </c>
      <c r="M113" s="37">
        <v>24</v>
      </c>
      <c r="N113" s="37">
        <v>31</v>
      </c>
      <c r="O113" s="37">
        <v>25</v>
      </c>
      <c r="P113" s="37" t="s">
        <v>242</v>
      </c>
      <c r="S113" s="38">
        <v>110</v>
      </c>
      <c r="T113" s="38">
        <v>103</v>
      </c>
      <c r="U113" s="38"/>
      <c r="V113" s="38">
        <v>110</v>
      </c>
      <c r="W113" s="38">
        <v>186</v>
      </c>
    </row>
    <row r="114" spans="1:23" ht="15.75" thickBot="1" x14ac:dyDescent="0.3">
      <c r="A114" s="42">
        <v>28</v>
      </c>
      <c r="B114" s="37" t="s">
        <v>0</v>
      </c>
      <c r="C114" s="37">
        <v>1581</v>
      </c>
      <c r="D114" s="37">
        <v>958</v>
      </c>
      <c r="E114" s="37">
        <v>658</v>
      </c>
      <c r="F114" s="37">
        <v>405</v>
      </c>
      <c r="I114" s="42" t="s">
        <v>243</v>
      </c>
      <c r="J114" s="37">
        <v>661</v>
      </c>
      <c r="K114" s="37">
        <v>30</v>
      </c>
      <c r="L114" s="37">
        <v>11</v>
      </c>
      <c r="M114" s="37">
        <v>15</v>
      </c>
      <c r="N114" s="37">
        <v>31</v>
      </c>
      <c r="O114" s="37">
        <v>16</v>
      </c>
      <c r="P114" s="37" t="s">
        <v>244</v>
      </c>
      <c r="S114" s="38">
        <v>111</v>
      </c>
      <c r="T114" s="38">
        <v>206</v>
      </c>
      <c r="U114" s="38"/>
      <c r="V114" s="38">
        <v>111</v>
      </c>
      <c r="W114" s="38">
        <v>61</v>
      </c>
    </row>
    <row r="115" spans="1:23" ht="15.75" thickBot="1" x14ac:dyDescent="0.3">
      <c r="A115" s="43">
        <v>29</v>
      </c>
      <c r="B115" s="37" t="s">
        <v>1</v>
      </c>
      <c r="C115" s="37">
        <v>3909</v>
      </c>
      <c r="D115" s="37">
        <v>2369</v>
      </c>
      <c r="E115" s="37">
        <v>1628</v>
      </c>
      <c r="F115" s="37">
        <v>1002</v>
      </c>
      <c r="I115" s="43" t="s">
        <v>245</v>
      </c>
      <c r="J115" s="37">
        <v>1631</v>
      </c>
      <c r="K115" s="37">
        <v>30</v>
      </c>
      <c r="L115" s="37">
        <v>7</v>
      </c>
      <c r="M115" s="37">
        <v>116</v>
      </c>
      <c r="N115" s="37">
        <v>7</v>
      </c>
      <c r="O115" s="37">
        <v>117</v>
      </c>
      <c r="P115" s="37" t="s">
        <v>246</v>
      </c>
      <c r="S115" s="38">
        <v>112</v>
      </c>
      <c r="T115" s="38">
        <v>129</v>
      </c>
      <c r="U115" s="38"/>
      <c r="V115" s="38">
        <v>112</v>
      </c>
      <c r="W115" s="38">
        <v>202</v>
      </c>
    </row>
    <row r="116" spans="1:23" ht="15.75" thickBot="1" x14ac:dyDescent="0.3">
      <c r="A116" s="41">
        <v>29</v>
      </c>
      <c r="B116" s="37" t="s">
        <v>2</v>
      </c>
      <c r="C116" s="37">
        <v>3035</v>
      </c>
      <c r="D116" s="37">
        <v>1839</v>
      </c>
      <c r="E116" s="37">
        <v>1264</v>
      </c>
      <c r="F116" s="37">
        <v>778</v>
      </c>
      <c r="I116" s="41" t="s">
        <v>247</v>
      </c>
      <c r="J116" s="37">
        <v>1267</v>
      </c>
      <c r="K116" s="37">
        <v>28</v>
      </c>
      <c r="L116" s="37">
        <v>21</v>
      </c>
      <c r="M116" s="37">
        <v>45</v>
      </c>
      <c r="N116" s="37">
        <v>7</v>
      </c>
      <c r="O116" s="37">
        <v>46</v>
      </c>
      <c r="P116" s="37" t="s">
        <v>248</v>
      </c>
      <c r="S116" s="38">
        <v>113</v>
      </c>
      <c r="T116" s="38">
        <v>31</v>
      </c>
      <c r="U116" s="38"/>
      <c r="V116" s="38">
        <v>113</v>
      </c>
      <c r="W116" s="38">
        <v>94</v>
      </c>
    </row>
    <row r="117" spans="1:23" ht="15.75" thickBot="1" x14ac:dyDescent="0.3">
      <c r="A117" s="41">
        <v>29</v>
      </c>
      <c r="B117" s="37" t="s">
        <v>3</v>
      </c>
      <c r="C117" s="37">
        <v>2181</v>
      </c>
      <c r="D117" s="37">
        <v>1322</v>
      </c>
      <c r="E117" s="37">
        <v>908</v>
      </c>
      <c r="F117" s="37">
        <v>559</v>
      </c>
      <c r="I117" s="41" t="s">
        <v>249</v>
      </c>
      <c r="J117" s="37">
        <v>911</v>
      </c>
      <c r="K117" s="37">
        <v>30</v>
      </c>
      <c r="L117" s="37">
        <v>1</v>
      </c>
      <c r="M117" s="37">
        <v>23</v>
      </c>
      <c r="N117" s="37">
        <v>37</v>
      </c>
      <c r="O117" s="37">
        <v>24</v>
      </c>
      <c r="P117" s="37" t="s">
        <v>250</v>
      </c>
      <c r="S117" s="38">
        <v>114</v>
      </c>
      <c r="T117" s="38">
        <v>62</v>
      </c>
      <c r="U117" s="38"/>
      <c r="V117" s="38">
        <v>114</v>
      </c>
      <c r="W117" s="38">
        <v>155</v>
      </c>
    </row>
    <row r="118" spans="1:23" ht="15.75" thickBot="1" x14ac:dyDescent="0.3">
      <c r="A118" s="42">
        <v>29</v>
      </c>
      <c r="B118" s="37" t="s">
        <v>0</v>
      </c>
      <c r="C118" s="37">
        <v>1677</v>
      </c>
      <c r="D118" s="37">
        <v>1016</v>
      </c>
      <c r="E118" s="37">
        <v>698</v>
      </c>
      <c r="F118" s="37">
        <v>430</v>
      </c>
      <c r="I118" s="42" t="s">
        <v>251</v>
      </c>
      <c r="J118" s="37">
        <v>701</v>
      </c>
      <c r="K118" s="37">
        <v>30</v>
      </c>
      <c r="L118" s="37">
        <v>19</v>
      </c>
      <c r="M118" s="37">
        <v>15</v>
      </c>
      <c r="N118" s="37">
        <v>26</v>
      </c>
      <c r="O118" s="37">
        <v>16</v>
      </c>
      <c r="P118" s="37" t="s">
        <v>252</v>
      </c>
      <c r="S118" s="38">
        <v>115</v>
      </c>
      <c r="T118" s="38">
        <v>124</v>
      </c>
      <c r="U118" s="38"/>
      <c r="V118" s="38">
        <v>115</v>
      </c>
      <c r="W118" s="38">
        <v>159</v>
      </c>
    </row>
    <row r="119" spans="1:23" ht="15.75" thickBot="1" x14ac:dyDescent="0.3">
      <c r="A119" s="43">
        <v>30</v>
      </c>
      <c r="B119" s="37" t="s">
        <v>1</v>
      </c>
      <c r="C119" s="37">
        <v>4158</v>
      </c>
      <c r="D119" s="37">
        <v>2520</v>
      </c>
      <c r="E119" s="37">
        <v>1732</v>
      </c>
      <c r="F119" s="37">
        <v>1066</v>
      </c>
      <c r="I119" s="43" t="s">
        <v>253</v>
      </c>
      <c r="J119" s="37">
        <v>1735</v>
      </c>
      <c r="K119" s="37">
        <v>30</v>
      </c>
      <c r="L119" s="37">
        <v>5</v>
      </c>
      <c r="M119" s="37">
        <v>115</v>
      </c>
      <c r="N119" s="37">
        <v>10</v>
      </c>
      <c r="O119" s="37">
        <v>116</v>
      </c>
      <c r="P119" s="37" t="s">
        <v>254</v>
      </c>
      <c r="S119" s="38">
        <v>116</v>
      </c>
      <c r="T119" s="38">
        <v>248</v>
      </c>
      <c r="U119" s="38"/>
      <c r="V119" s="38">
        <v>116</v>
      </c>
      <c r="W119" s="38">
        <v>10</v>
      </c>
    </row>
    <row r="120" spans="1:23" ht="15.75" thickBot="1" x14ac:dyDescent="0.3">
      <c r="A120" s="41">
        <v>30</v>
      </c>
      <c r="B120" s="37" t="s">
        <v>2</v>
      </c>
      <c r="C120" s="37">
        <v>3289</v>
      </c>
      <c r="D120" s="37">
        <v>1994</v>
      </c>
      <c r="E120" s="37">
        <v>1370</v>
      </c>
      <c r="F120" s="37">
        <v>843</v>
      </c>
      <c r="I120" s="41" t="s">
        <v>255</v>
      </c>
      <c r="J120" s="37">
        <v>1373</v>
      </c>
      <c r="K120" s="37">
        <v>28</v>
      </c>
      <c r="L120" s="37">
        <v>19</v>
      </c>
      <c r="M120" s="37">
        <v>47</v>
      </c>
      <c r="N120" s="37">
        <v>10</v>
      </c>
      <c r="O120" s="37">
        <v>48</v>
      </c>
      <c r="P120" s="37" t="s">
        <v>256</v>
      </c>
      <c r="S120" s="38">
        <v>117</v>
      </c>
      <c r="T120" s="38">
        <v>237</v>
      </c>
      <c r="U120" s="38"/>
      <c r="V120" s="38">
        <v>117</v>
      </c>
      <c r="W120" s="38">
        <v>21</v>
      </c>
    </row>
    <row r="121" spans="1:23" ht="15.75" thickBot="1" x14ac:dyDescent="0.3">
      <c r="A121" s="41">
        <v>30</v>
      </c>
      <c r="B121" s="37" t="s">
        <v>3</v>
      </c>
      <c r="C121" s="37">
        <v>2358</v>
      </c>
      <c r="D121" s="37">
        <v>1429</v>
      </c>
      <c r="E121" s="37">
        <v>982</v>
      </c>
      <c r="F121" s="37">
        <v>604</v>
      </c>
      <c r="I121" s="41" t="s">
        <v>257</v>
      </c>
      <c r="J121" s="37">
        <v>985</v>
      </c>
      <c r="K121" s="37">
        <v>30</v>
      </c>
      <c r="L121" s="37">
        <v>15</v>
      </c>
      <c r="M121" s="37">
        <v>24</v>
      </c>
      <c r="N121" s="37">
        <v>25</v>
      </c>
      <c r="O121" s="37">
        <v>25</v>
      </c>
      <c r="P121" s="37" t="s">
        <v>258</v>
      </c>
      <c r="S121" s="38">
        <v>118</v>
      </c>
      <c r="T121" s="38">
        <v>199</v>
      </c>
      <c r="U121" s="38"/>
      <c r="V121" s="38">
        <v>118</v>
      </c>
      <c r="W121" s="38">
        <v>121</v>
      </c>
    </row>
    <row r="122" spans="1:23" ht="15.75" thickBot="1" x14ac:dyDescent="0.3">
      <c r="A122" s="42">
        <v>30</v>
      </c>
      <c r="B122" s="37" t="s">
        <v>0</v>
      </c>
      <c r="C122" s="37">
        <v>1782</v>
      </c>
      <c r="D122" s="37">
        <v>1080</v>
      </c>
      <c r="E122" s="37">
        <v>742</v>
      </c>
      <c r="F122" s="37">
        <v>457</v>
      </c>
      <c r="I122" s="42" t="s">
        <v>259</v>
      </c>
      <c r="J122" s="37">
        <v>745</v>
      </c>
      <c r="K122" s="37">
        <v>30</v>
      </c>
      <c r="L122" s="37">
        <v>23</v>
      </c>
      <c r="M122" s="37">
        <v>15</v>
      </c>
      <c r="N122" s="37">
        <v>25</v>
      </c>
      <c r="O122" s="37">
        <v>16</v>
      </c>
      <c r="P122" s="37" t="s">
        <v>260</v>
      </c>
      <c r="S122" s="38">
        <v>119</v>
      </c>
      <c r="T122" s="38">
        <v>147</v>
      </c>
      <c r="U122" s="38"/>
      <c r="V122" s="38">
        <v>119</v>
      </c>
      <c r="W122" s="38">
        <v>43</v>
      </c>
    </row>
    <row r="123" spans="1:23" ht="15.75" thickBot="1" x14ac:dyDescent="0.3">
      <c r="A123" s="43">
        <v>31</v>
      </c>
      <c r="B123" s="37" t="s">
        <v>1</v>
      </c>
      <c r="C123" s="37">
        <v>4417</v>
      </c>
      <c r="D123" s="37">
        <v>2677</v>
      </c>
      <c r="E123" s="37">
        <v>1840</v>
      </c>
      <c r="F123" s="37">
        <v>1132</v>
      </c>
      <c r="I123" s="43" t="s">
        <v>261</v>
      </c>
      <c r="J123" s="37">
        <v>1843</v>
      </c>
      <c r="K123" s="37">
        <v>30</v>
      </c>
      <c r="L123" s="37">
        <v>13</v>
      </c>
      <c r="M123" s="37">
        <v>115</v>
      </c>
      <c r="N123" s="37">
        <v>3</v>
      </c>
      <c r="O123" s="37">
        <v>116</v>
      </c>
      <c r="P123" s="37" t="s">
        <v>262</v>
      </c>
      <c r="S123" s="38">
        <v>120</v>
      </c>
      <c r="T123" s="38">
        <v>59</v>
      </c>
      <c r="U123" s="38"/>
      <c r="V123" s="38">
        <v>120</v>
      </c>
      <c r="W123" s="38">
        <v>78</v>
      </c>
    </row>
    <row r="124" spans="1:23" ht="15.75" thickBot="1" x14ac:dyDescent="0.3">
      <c r="A124" s="41">
        <v>31</v>
      </c>
      <c r="B124" s="37" t="s">
        <v>2</v>
      </c>
      <c r="C124" s="37">
        <v>3486</v>
      </c>
      <c r="D124" s="37">
        <v>2113</v>
      </c>
      <c r="E124" s="37">
        <v>1452</v>
      </c>
      <c r="F124" s="37">
        <v>894</v>
      </c>
      <c r="I124" s="41" t="s">
        <v>263</v>
      </c>
      <c r="J124" s="37">
        <v>1455</v>
      </c>
      <c r="K124" s="37">
        <v>28</v>
      </c>
      <c r="L124" s="37">
        <v>2</v>
      </c>
      <c r="M124" s="37">
        <v>46</v>
      </c>
      <c r="N124" s="37">
        <v>29</v>
      </c>
      <c r="O124" s="37">
        <v>47</v>
      </c>
      <c r="P124" s="37" t="s">
        <v>264</v>
      </c>
      <c r="S124" s="38">
        <v>121</v>
      </c>
      <c r="T124" s="38">
        <v>118</v>
      </c>
      <c r="U124" s="38"/>
      <c r="V124" s="38">
        <v>121</v>
      </c>
      <c r="W124" s="38">
        <v>212</v>
      </c>
    </row>
    <row r="125" spans="1:23" ht="15.75" thickBot="1" x14ac:dyDescent="0.3">
      <c r="A125" s="41">
        <v>31</v>
      </c>
      <c r="B125" s="37" t="s">
        <v>3</v>
      </c>
      <c r="C125" s="37">
        <v>2473</v>
      </c>
      <c r="D125" s="37">
        <v>1499</v>
      </c>
      <c r="E125" s="37">
        <v>1030</v>
      </c>
      <c r="F125" s="37">
        <v>634</v>
      </c>
      <c r="I125" s="41" t="s">
        <v>265</v>
      </c>
      <c r="J125" s="37">
        <v>1033</v>
      </c>
      <c r="K125" s="37">
        <v>30</v>
      </c>
      <c r="L125" s="37">
        <v>42</v>
      </c>
      <c r="M125" s="37">
        <v>24</v>
      </c>
      <c r="N125" s="37">
        <v>1</v>
      </c>
      <c r="O125" s="37">
        <v>25</v>
      </c>
      <c r="P125" s="37" t="s">
        <v>266</v>
      </c>
      <c r="S125" s="38">
        <v>122</v>
      </c>
      <c r="T125" s="38">
        <v>236</v>
      </c>
      <c r="U125" s="38"/>
      <c r="V125" s="38">
        <v>122</v>
      </c>
      <c r="W125" s="38">
        <v>229</v>
      </c>
    </row>
    <row r="126" spans="1:23" ht="15.75" thickBot="1" x14ac:dyDescent="0.3">
      <c r="A126" s="42">
        <v>31</v>
      </c>
      <c r="B126" s="37" t="s">
        <v>0</v>
      </c>
      <c r="C126" s="37">
        <v>1897</v>
      </c>
      <c r="D126" s="37">
        <v>1150</v>
      </c>
      <c r="E126" s="37">
        <v>790</v>
      </c>
      <c r="F126" s="37">
        <v>486</v>
      </c>
      <c r="I126" s="42" t="s">
        <v>267</v>
      </c>
      <c r="J126" s="37">
        <v>793</v>
      </c>
      <c r="K126" s="37">
        <v>30</v>
      </c>
      <c r="L126" s="37">
        <v>23</v>
      </c>
      <c r="M126" s="37">
        <v>15</v>
      </c>
      <c r="N126" s="37">
        <v>28</v>
      </c>
      <c r="O126" s="37">
        <v>16</v>
      </c>
      <c r="P126" s="37" t="s">
        <v>268</v>
      </c>
      <c r="S126" s="38">
        <v>123</v>
      </c>
      <c r="T126" s="38">
        <v>197</v>
      </c>
      <c r="U126" s="38"/>
      <c r="V126" s="38">
        <v>123</v>
      </c>
      <c r="W126" s="38">
        <v>172</v>
      </c>
    </row>
    <row r="127" spans="1:23" ht="15.75" thickBot="1" x14ac:dyDescent="0.3">
      <c r="A127" s="43">
        <v>32</v>
      </c>
      <c r="B127" s="37" t="s">
        <v>1</v>
      </c>
      <c r="C127" s="37">
        <v>4686</v>
      </c>
      <c r="D127" s="37">
        <v>2840</v>
      </c>
      <c r="E127" s="37">
        <v>1952</v>
      </c>
      <c r="F127" s="37">
        <v>1201</v>
      </c>
      <c r="I127" s="43" t="s">
        <v>269</v>
      </c>
      <c r="J127" s="37">
        <v>1955</v>
      </c>
      <c r="K127" s="37">
        <v>30</v>
      </c>
      <c r="L127" s="37">
        <v>17</v>
      </c>
      <c r="M127" s="37">
        <v>115</v>
      </c>
      <c r="N127" s="37"/>
      <c r="O127" s="37"/>
      <c r="P127" s="37" t="s">
        <v>270</v>
      </c>
      <c r="S127" s="38">
        <v>124</v>
      </c>
      <c r="T127" s="38">
        <v>151</v>
      </c>
      <c r="U127" s="38"/>
      <c r="V127" s="38">
        <v>124</v>
      </c>
      <c r="W127" s="38">
        <v>115</v>
      </c>
    </row>
    <row r="128" spans="1:23" ht="15.75" thickBot="1" x14ac:dyDescent="0.3">
      <c r="A128" s="41">
        <v>32</v>
      </c>
      <c r="B128" s="37" t="s">
        <v>2</v>
      </c>
      <c r="C128" s="37">
        <v>3693</v>
      </c>
      <c r="D128" s="37">
        <v>2238</v>
      </c>
      <c r="E128" s="37">
        <v>1538</v>
      </c>
      <c r="F128" s="37">
        <v>947</v>
      </c>
      <c r="I128" s="41" t="s">
        <v>271</v>
      </c>
      <c r="J128" s="37">
        <v>1541</v>
      </c>
      <c r="K128" s="37">
        <v>28</v>
      </c>
      <c r="L128" s="37">
        <v>10</v>
      </c>
      <c r="M128" s="37">
        <v>46</v>
      </c>
      <c r="N128" s="37">
        <v>23</v>
      </c>
      <c r="O128" s="37">
        <v>47</v>
      </c>
      <c r="P128" s="37" t="s">
        <v>272</v>
      </c>
      <c r="S128" s="38">
        <v>125</v>
      </c>
      <c r="T128" s="38">
        <v>51</v>
      </c>
      <c r="U128" s="38"/>
      <c r="V128" s="38">
        <v>125</v>
      </c>
      <c r="W128" s="38">
        <v>243</v>
      </c>
    </row>
    <row r="129" spans="1:23" ht="15.75" thickBot="1" x14ac:dyDescent="0.3">
      <c r="A129" s="41">
        <v>32</v>
      </c>
      <c r="B129" s="37" t="s">
        <v>3</v>
      </c>
      <c r="C129" s="37">
        <v>2670</v>
      </c>
      <c r="D129" s="37">
        <v>1618</v>
      </c>
      <c r="E129" s="37">
        <v>1112</v>
      </c>
      <c r="F129" s="37">
        <v>684</v>
      </c>
      <c r="I129" s="41" t="s">
        <v>273</v>
      </c>
      <c r="J129" s="37">
        <v>1115</v>
      </c>
      <c r="K129" s="37">
        <v>30</v>
      </c>
      <c r="L129" s="37">
        <v>10</v>
      </c>
      <c r="M129" s="37">
        <v>24</v>
      </c>
      <c r="N129" s="37">
        <v>35</v>
      </c>
      <c r="O129" s="37">
        <v>25</v>
      </c>
      <c r="P129" s="37" t="s">
        <v>274</v>
      </c>
      <c r="S129" s="38">
        <v>126</v>
      </c>
      <c r="T129" s="38">
        <v>102</v>
      </c>
      <c r="U129" s="38"/>
      <c r="V129" s="38">
        <v>126</v>
      </c>
      <c r="W129" s="38">
        <v>167</v>
      </c>
    </row>
    <row r="130" spans="1:23" ht="15.75" thickBot="1" x14ac:dyDescent="0.3">
      <c r="A130" s="42">
        <v>32</v>
      </c>
      <c r="B130" s="37" t="s">
        <v>0</v>
      </c>
      <c r="C130" s="37">
        <v>2022</v>
      </c>
      <c r="D130" s="37">
        <v>1226</v>
      </c>
      <c r="E130" s="37">
        <v>842</v>
      </c>
      <c r="F130" s="37">
        <v>518</v>
      </c>
      <c r="I130" s="42" t="s">
        <v>275</v>
      </c>
      <c r="J130" s="37">
        <v>845</v>
      </c>
      <c r="K130" s="37">
        <v>30</v>
      </c>
      <c r="L130" s="37">
        <v>19</v>
      </c>
      <c r="M130" s="37">
        <v>15</v>
      </c>
      <c r="N130" s="37">
        <v>35</v>
      </c>
      <c r="O130" s="37">
        <v>16</v>
      </c>
      <c r="P130" s="37" t="s">
        <v>276</v>
      </c>
      <c r="S130" s="38">
        <v>127</v>
      </c>
      <c r="T130" s="38">
        <v>204</v>
      </c>
      <c r="U130" s="38"/>
      <c r="V130" s="38">
        <v>127</v>
      </c>
      <c r="W130" s="38">
        <v>87</v>
      </c>
    </row>
    <row r="131" spans="1:23" ht="15.75" thickBot="1" x14ac:dyDescent="0.3">
      <c r="A131" s="43">
        <v>33</v>
      </c>
      <c r="B131" s="37" t="s">
        <v>1</v>
      </c>
      <c r="C131" s="37">
        <v>4965</v>
      </c>
      <c r="D131" s="37">
        <v>3009</v>
      </c>
      <c r="E131" s="37">
        <v>2068</v>
      </c>
      <c r="F131" s="37">
        <v>1273</v>
      </c>
      <c r="I131" s="43" t="s">
        <v>277</v>
      </c>
      <c r="J131" s="37">
        <v>2071</v>
      </c>
      <c r="K131" s="37">
        <v>30</v>
      </c>
      <c r="L131" s="37">
        <v>17</v>
      </c>
      <c r="M131" s="37">
        <v>115</v>
      </c>
      <c r="N131" s="37">
        <v>1</v>
      </c>
      <c r="O131" s="37">
        <v>116</v>
      </c>
      <c r="P131" s="37" t="s">
        <v>278</v>
      </c>
      <c r="S131" s="38">
        <v>128</v>
      </c>
      <c r="T131" s="38">
        <v>133</v>
      </c>
      <c r="U131" s="38"/>
      <c r="V131" s="38">
        <v>128</v>
      </c>
      <c r="W131" s="38">
        <v>7</v>
      </c>
    </row>
    <row r="132" spans="1:23" ht="15.75" thickBot="1" x14ac:dyDescent="0.3">
      <c r="A132" s="41">
        <v>33</v>
      </c>
      <c r="B132" s="37" t="s">
        <v>2</v>
      </c>
      <c r="C132" s="37">
        <v>3909</v>
      </c>
      <c r="D132" s="37">
        <v>2369</v>
      </c>
      <c r="E132" s="37">
        <v>1628</v>
      </c>
      <c r="F132" s="37">
        <v>1002</v>
      </c>
      <c r="I132" s="41" t="s">
        <v>279</v>
      </c>
      <c r="J132" s="37">
        <v>1631</v>
      </c>
      <c r="K132" s="37">
        <v>28</v>
      </c>
      <c r="L132" s="37">
        <v>14</v>
      </c>
      <c r="M132" s="37">
        <v>46</v>
      </c>
      <c r="N132" s="37">
        <v>21</v>
      </c>
      <c r="O132" s="37">
        <v>47</v>
      </c>
      <c r="P132" s="37" t="s">
        <v>280</v>
      </c>
      <c r="S132" s="38">
        <v>129</v>
      </c>
      <c r="T132" s="38">
        <v>23</v>
      </c>
      <c r="U132" s="38"/>
      <c r="V132" s="38">
        <v>129</v>
      </c>
      <c r="W132" s="38">
        <v>112</v>
      </c>
    </row>
    <row r="133" spans="1:23" ht="15.75" thickBot="1" x14ac:dyDescent="0.3">
      <c r="A133" s="41">
        <v>33</v>
      </c>
      <c r="B133" s="37" t="s">
        <v>3</v>
      </c>
      <c r="C133" s="37">
        <v>2805</v>
      </c>
      <c r="D133" s="37">
        <v>1700</v>
      </c>
      <c r="E133" s="37">
        <v>1168</v>
      </c>
      <c r="F133" s="37">
        <v>719</v>
      </c>
      <c r="I133" s="41" t="s">
        <v>281</v>
      </c>
      <c r="J133" s="37">
        <v>1171</v>
      </c>
      <c r="K133" s="37">
        <v>30</v>
      </c>
      <c r="L133" s="37">
        <v>29</v>
      </c>
      <c r="M133" s="37">
        <v>24</v>
      </c>
      <c r="N133" s="37">
        <v>19</v>
      </c>
      <c r="O133" s="37">
        <v>25</v>
      </c>
      <c r="P133" s="37" t="s">
        <v>282</v>
      </c>
      <c r="S133" s="38">
        <v>130</v>
      </c>
      <c r="T133" s="38">
        <v>46</v>
      </c>
      <c r="U133" s="38"/>
      <c r="V133" s="38">
        <v>130</v>
      </c>
      <c r="W133" s="38">
        <v>192</v>
      </c>
    </row>
    <row r="134" spans="1:23" ht="15.75" thickBot="1" x14ac:dyDescent="0.3">
      <c r="A134" s="42">
        <v>33</v>
      </c>
      <c r="B134" s="37" t="s">
        <v>0</v>
      </c>
      <c r="C134" s="37">
        <v>2157</v>
      </c>
      <c r="D134" s="37">
        <v>1307</v>
      </c>
      <c r="E134" s="37">
        <v>898</v>
      </c>
      <c r="F134" s="37">
        <v>553</v>
      </c>
      <c r="I134" s="42" t="s">
        <v>283</v>
      </c>
      <c r="J134" s="37">
        <v>901</v>
      </c>
      <c r="K134" s="37">
        <v>30</v>
      </c>
      <c r="L134" s="37">
        <v>11</v>
      </c>
      <c r="M134" s="37">
        <v>15</v>
      </c>
      <c r="N134" s="37">
        <v>46</v>
      </c>
      <c r="O134" s="37">
        <v>16</v>
      </c>
      <c r="P134" s="37" t="s">
        <v>284</v>
      </c>
      <c r="S134" s="38">
        <v>131</v>
      </c>
      <c r="T134" s="38">
        <v>92</v>
      </c>
      <c r="U134" s="38"/>
      <c r="V134" s="38">
        <v>131</v>
      </c>
      <c r="W134" s="38">
        <v>247</v>
      </c>
    </row>
    <row r="135" spans="1:23" ht="15.75" thickBot="1" x14ac:dyDescent="0.3">
      <c r="A135" s="43">
        <v>34</v>
      </c>
      <c r="B135" s="37" t="s">
        <v>1</v>
      </c>
      <c r="C135" s="37">
        <v>5253</v>
      </c>
      <c r="D135" s="37">
        <v>3183</v>
      </c>
      <c r="E135" s="37">
        <v>2188</v>
      </c>
      <c r="F135" s="37">
        <v>1347</v>
      </c>
      <c r="I135" s="43" t="s">
        <v>285</v>
      </c>
      <c r="J135" s="37">
        <v>2191</v>
      </c>
      <c r="K135" s="37">
        <v>30</v>
      </c>
      <c r="L135" s="37">
        <v>13</v>
      </c>
      <c r="M135" s="37">
        <v>115</v>
      </c>
      <c r="N135" s="37">
        <v>6</v>
      </c>
      <c r="O135" s="37">
        <v>116</v>
      </c>
      <c r="P135" s="37" t="s">
        <v>286</v>
      </c>
      <c r="S135" s="38">
        <v>132</v>
      </c>
      <c r="T135" s="38">
        <v>184</v>
      </c>
      <c r="U135" s="38"/>
      <c r="V135" s="38">
        <v>132</v>
      </c>
      <c r="W135" s="38">
        <v>140</v>
      </c>
    </row>
    <row r="136" spans="1:23" ht="15.75" thickBot="1" x14ac:dyDescent="0.3">
      <c r="A136" s="41">
        <v>34</v>
      </c>
      <c r="B136" s="37" t="s">
        <v>2</v>
      </c>
      <c r="C136" s="37">
        <v>4134</v>
      </c>
      <c r="D136" s="37">
        <v>2506</v>
      </c>
      <c r="E136" s="37">
        <v>1722</v>
      </c>
      <c r="F136" s="37">
        <v>1060</v>
      </c>
      <c r="I136" s="41" t="s">
        <v>287</v>
      </c>
      <c r="J136" s="37">
        <v>1725</v>
      </c>
      <c r="K136" s="37">
        <v>28</v>
      </c>
      <c r="L136" s="37">
        <v>14</v>
      </c>
      <c r="M136" s="37">
        <v>46</v>
      </c>
      <c r="N136" s="37">
        <v>23</v>
      </c>
      <c r="O136" s="37">
        <v>47</v>
      </c>
      <c r="P136" s="37" t="s">
        <v>288</v>
      </c>
      <c r="S136" s="38">
        <v>133</v>
      </c>
      <c r="T136" s="38">
        <v>109</v>
      </c>
      <c r="U136" s="38"/>
      <c r="V136" s="38">
        <v>133</v>
      </c>
      <c r="W136" s="38">
        <v>128</v>
      </c>
    </row>
    <row r="137" spans="1:23" ht="15.75" thickBot="1" x14ac:dyDescent="0.3">
      <c r="A137" s="41">
        <v>34</v>
      </c>
      <c r="B137" s="37" t="s">
        <v>3</v>
      </c>
      <c r="C137" s="37">
        <v>2949</v>
      </c>
      <c r="D137" s="37">
        <v>1787</v>
      </c>
      <c r="E137" s="37">
        <v>1228</v>
      </c>
      <c r="F137" s="37">
        <v>756</v>
      </c>
      <c r="I137" s="41" t="s">
        <v>289</v>
      </c>
      <c r="J137" s="37">
        <v>1231</v>
      </c>
      <c r="K137" s="37">
        <v>30</v>
      </c>
      <c r="L137" s="37">
        <v>44</v>
      </c>
      <c r="M137" s="37">
        <v>24</v>
      </c>
      <c r="N137" s="37">
        <v>7</v>
      </c>
      <c r="O137" s="37">
        <v>25</v>
      </c>
      <c r="P137" s="37" t="s">
        <v>290</v>
      </c>
      <c r="S137" s="38">
        <v>134</v>
      </c>
      <c r="T137" s="38">
        <v>218</v>
      </c>
      <c r="U137" s="38"/>
      <c r="V137" s="38">
        <v>134</v>
      </c>
      <c r="W137" s="38">
        <v>99</v>
      </c>
    </row>
    <row r="138" spans="1:23" ht="15.75" thickBot="1" x14ac:dyDescent="0.3">
      <c r="A138" s="42">
        <v>34</v>
      </c>
      <c r="B138" s="37" t="s">
        <v>0</v>
      </c>
      <c r="C138" s="37">
        <v>2301</v>
      </c>
      <c r="D138" s="37">
        <v>1394</v>
      </c>
      <c r="E138" s="37">
        <v>958</v>
      </c>
      <c r="F138" s="37">
        <v>590</v>
      </c>
      <c r="I138" s="42" t="s">
        <v>291</v>
      </c>
      <c r="J138" s="37">
        <v>961</v>
      </c>
      <c r="K138" s="37">
        <v>30</v>
      </c>
      <c r="L138" s="37">
        <v>59</v>
      </c>
      <c r="M138" s="37">
        <v>16</v>
      </c>
      <c r="N138" s="37">
        <v>1</v>
      </c>
      <c r="O138" s="37">
        <v>17</v>
      </c>
      <c r="P138" s="37" t="s">
        <v>292</v>
      </c>
      <c r="S138" s="38">
        <v>135</v>
      </c>
      <c r="T138" s="38">
        <v>169</v>
      </c>
      <c r="U138" s="38"/>
      <c r="V138" s="38">
        <v>135</v>
      </c>
      <c r="W138" s="38">
        <v>13</v>
      </c>
    </row>
    <row r="139" spans="1:23" ht="15.75" thickBot="1" x14ac:dyDescent="0.3">
      <c r="A139" s="43">
        <v>35</v>
      </c>
      <c r="B139" s="37" t="s">
        <v>1</v>
      </c>
      <c r="C139" s="37">
        <v>5529</v>
      </c>
      <c r="D139" s="37">
        <v>3351</v>
      </c>
      <c r="E139" s="37">
        <v>2303</v>
      </c>
      <c r="F139" s="37">
        <v>1417</v>
      </c>
      <c r="I139" s="43" t="s">
        <v>293</v>
      </c>
      <c r="J139" s="37">
        <v>2306</v>
      </c>
      <c r="K139" s="37">
        <v>30</v>
      </c>
      <c r="L139" s="37">
        <v>12</v>
      </c>
      <c r="M139" s="37">
        <v>121</v>
      </c>
      <c r="N139" s="37">
        <v>7</v>
      </c>
      <c r="O139" s="37">
        <v>122</v>
      </c>
      <c r="P139" s="37" t="s">
        <v>294</v>
      </c>
      <c r="S139" s="38">
        <v>136</v>
      </c>
      <c r="T139" s="38">
        <v>79</v>
      </c>
      <c r="U139" s="38"/>
      <c r="V139" s="38">
        <v>136</v>
      </c>
      <c r="W139" s="38">
        <v>103</v>
      </c>
    </row>
    <row r="140" spans="1:23" ht="15.75" thickBot="1" x14ac:dyDescent="0.3">
      <c r="A140" s="41">
        <v>35</v>
      </c>
      <c r="B140" s="37" t="s">
        <v>2</v>
      </c>
      <c r="C140" s="37">
        <v>4343</v>
      </c>
      <c r="D140" s="37">
        <v>2632</v>
      </c>
      <c r="E140" s="37">
        <v>1809</v>
      </c>
      <c r="F140" s="37">
        <v>1113</v>
      </c>
      <c r="I140" s="41" t="s">
        <v>295</v>
      </c>
      <c r="J140" s="37">
        <v>1812</v>
      </c>
      <c r="K140" s="37">
        <v>28</v>
      </c>
      <c r="L140" s="37">
        <v>12</v>
      </c>
      <c r="M140" s="37">
        <v>47</v>
      </c>
      <c r="N140" s="37">
        <v>26</v>
      </c>
      <c r="O140" s="37">
        <v>48</v>
      </c>
      <c r="P140" s="37" t="s">
        <v>296</v>
      </c>
      <c r="S140" s="38">
        <v>137</v>
      </c>
      <c r="T140" s="38">
        <v>158</v>
      </c>
      <c r="U140" s="38"/>
      <c r="V140" s="38">
        <v>137</v>
      </c>
      <c r="W140" s="38">
        <v>74</v>
      </c>
    </row>
    <row r="141" spans="1:23" ht="15.75" thickBot="1" x14ac:dyDescent="0.3">
      <c r="A141" s="41">
        <v>35</v>
      </c>
      <c r="B141" s="37" t="s">
        <v>3</v>
      </c>
      <c r="C141" s="37">
        <v>3081</v>
      </c>
      <c r="D141" s="37">
        <v>1867</v>
      </c>
      <c r="E141" s="37">
        <v>1283</v>
      </c>
      <c r="F141" s="37">
        <v>790</v>
      </c>
      <c r="I141" s="41" t="s">
        <v>297</v>
      </c>
      <c r="J141" s="37">
        <v>1286</v>
      </c>
      <c r="K141" s="37">
        <v>30</v>
      </c>
      <c r="L141" s="37">
        <v>39</v>
      </c>
      <c r="M141" s="37">
        <v>24</v>
      </c>
      <c r="N141" s="37">
        <v>14</v>
      </c>
      <c r="O141" s="37">
        <v>25</v>
      </c>
      <c r="P141" s="37" t="s">
        <v>298</v>
      </c>
      <c r="S141" s="38">
        <v>138</v>
      </c>
      <c r="T141" s="38">
        <v>33</v>
      </c>
      <c r="U141" s="38"/>
      <c r="V141" s="38">
        <v>138</v>
      </c>
      <c r="W141" s="38">
        <v>222</v>
      </c>
    </row>
    <row r="142" spans="1:23" ht="15.75" thickBot="1" x14ac:dyDescent="0.3">
      <c r="A142" s="42">
        <v>35</v>
      </c>
      <c r="B142" s="37" t="s">
        <v>0</v>
      </c>
      <c r="C142" s="37">
        <v>2361</v>
      </c>
      <c r="D142" s="37">
        <v>1431</v>
      </c>
      <c r="E142" s="37">
        <v>983</v>
      </c>
      <c r="F142" s="37">
        <v>605</v>
      </c>
      <c r="I142" s="42" t="s">
        <v>299</v>
      </c>
      <c r="J142" s="37">
        <v>986</v>
      </c>
      <c r="K142" s="37">
        <v>30</v>
      </c>
      <c r="L142" s="37">
        <v>22</v>
      </c>
      <c r="M142" s="37">
        <v>15</v>
      </c>
      <c r="N142" s="37">
        <v>41</v>
      </c>
      <c r="O142" s="37">
        <v>16</v>
      </c>
      <c r="P142" s="37" t="s">
        <v>300</v>
      </c>
      <c r="S142" s="38">
        <v>139</v>
      </c>
      <c r="T142" s="38">
        <v>66</v>
      </c>
      <c r="U142" s="38"/>
      <c r="V142" s="38">
        <v>139</v>
      </c>
      <c r="W142" s="38">
        <v>237</v>
      </c>
    </row>
    <row r="143" spans="1:23" ht="15.75" thickBot="1" x14ac:dyDescent="0.3">
      <c r="A143" s="43">
        <v>36</v>
      </c>
      <c r="B143" s="37" t="s">
        <v>1</v>
      </c>
      <c r="C143" s="37">
        <v>5836</v>
      </c>
      <c r="D143" s="37">
        <v>3537</v>
      </c>
      <c r="E143" s="37">
        <v>2431</v>
      </c>
      <c r="F143" s="37">
        <v>1496</v>
      </c>
      <c r="I143" s="43" t="s">
        <v>301</v>
      </c>
      <c r="J143" s="37">
        <v>2434</v>
      </c>
      <c r="K143" s="37">
        <v>30</v>
      </c>
      <c r="L143" s="37">
        <v>6</v>
      </c>
      <c r="M143" s="37">
        <v>121</v>
      </c>
      <c r="N143" s="37">
        <v>14</v>
      </c>
      <c r="O143" s="37">
        <v>122</v>
      </c>
      <c r="P143" s="37" t="s">
        <v>302</v>
      </c>
      <c r="S143" s="38">
        <v>140</v>
      </c>
      <c r="T143" s="38">
        <v>132</v>
      </c>
      <c r="U143" s="38"/>
      <c r="V143" s="38">
        <v>140</v>
      </c>
      <c r="W143" s="38">
        <v>49</v>
      </c>
    </row>
    <row r="144" spans="1:23" ht="15.75" thickBot="1" x14ac:dyDescent="0.3">
      <c r="A144" s="41">
        <v>36</v>
      </c>
      <c r="B144" s="37" t="s">
        <v>2</v>
      </c>
      <c r="C144" s="37">
        <v>4588</v>
      </c>
      <c r="D144" s="37">
        <v>2780</v>
      </c>
      <c r="E144" s="37">
        <v>1911</v>
      </c>
      <c r="F144" s="37">
        <v>1176</v>
      </c>
      <c r="I144" s="41" t="s">
        <v>303</v>
      </c>
      <c r="J144" s="37">
        <v>1914</v>
      </c>
      <c r="K144" s="37">
        <v>28</v>
      </c>
      <c r="L144" s="37">
        <v>6</v>
      </c>
      <c r="M144" s="37">
        <v>47</v>
      </c>
      <c r="N144" s="37">
        <v>34</v>
      </c>
      <c r="O144" s="37">
        <v>48</v>
      </c>
      <c r="P144" s="37" t="s">
        <v>304</v>
      </c>
      <c r="S144" s="38">
        <v>141</v>
      </c>
      <c r="T144" s="38">
        <v>21</v>
      </c>
      <c r="U144" s="38"/>
      <c r="V144" s="38">
        <v>141</v>
      </c>
      <c r="W144" s="38">
        <v>197</v>
      </c>
    </row>
    <row r="145" spans="1:23" ht="15.75" thickBot="1" x14ac:dyDescent="0.3">
      <c r="A145" s="41">
        <v>36</v>
      </c>
      <c r="B145" s="37" t="s">
        <v>3</v>
      </c>
      <c r="C145" s="37">
        <v>3244</v>
      </c>
      <c r="D145" s="37">
        <v>1966</v>
      </c>
      <c r="E145" s="37">
        <v>1351</v>
      </c>
      <c r="F145" s="37">
        <v>832</v>
      </c>
      <c r="I145" s="41" t="s">
        <v>305</v>
      </c>
      <c r="J145" s="37">
        <v>1354</v>
      </c>
      <c r="K145" s="37">
        <v>30</v>
      </c>
      <c r="L145" s="37">
        <v>46</v>
      </c>
      <c r="M145" s="37">
        <v>24</v>
      </c>
      <c r="N145" s="37">
        <v>10</v>
      </c>
      <c r="O145" s="37">
        <v>25</v>
      </c>
      <c r="P145" s="37" t="s">
        <v>306</v>
      </c>
      <c r="S145" s="38">
        <v>142</v>
      </c>
      <c r="T145" s="38">
        <v>42</v>
      </c>
      <c r="U145" s="38"/>
      <c r="V145" s="38">
        <v>142</v>
      </c>
      <c r="W145" s="38">
        <v>254</v>
      </c>
    </row>
    <row r="146" spans="1:23" ht="15.75" thickBot="1" x14ac:dyDescent="0.3">
      <c r="A146" s="42">
        <v>36</v>
      </c>
      <c r="B146" s="37" t="s">
        <v>0</v>
      </c>
      <c r="C146" s="37">
        <v>2524</v>
      </c>
      <c r="D146" s="37">
        <v>1530</v>
      </c>
      <c r="E146" s="37">
        <v>1051</v>
      </c>
      <c r="F146" s="37">
        <v>647</v>
      </c>
      <c r="I146" s="42" t="s">
        <v>307</v>
      </c>
      <c r="J146" s="37">
        <v>1054</v>
      </c>
      <c r="K146" s="37">
        <v>30</v>
      </c>
      <c r="L146" s="37">
        <v>2</v>
      </c>
      <c r="M146" s="37">
        <v>15</v>
      </c>
      <c r="N146" s="37">
        <v>64</v>
      </c>
      <c r="O146" s="37">
        <v>16</v>
      </c>
      <c r="P146" s="37" t="s">
        <v>308</v>
      </c>
      <c r="S146" s="38">
        <v>143</v>
      </c>
      <c r="T146" s="38">
        <v>84</v>
      </c>
      <c r="U146" s="38"/>
      <c r="V146" s="38">
        <v>143</v>
      </c>
      <c r="W146" s="38">
        <v>24</v>
      </c>
    </row>
    <row r="147" spans="1:23" ht="15.75" thickBot="1" x14ac:dyDescent="0.3">
      <c r="A147" s="43">
        <v>37</v>
      </c>
      <c r="B147" s="37" t="s">
        <v>1</v>
      </c>
      <c r="C147" s="37">
        <v>6153</v>
      </c>
      <c r="D147" s="37">
        <v>3729</v>
      </c>
      <c r="E147" s="37">
        <v>2563</v>
      </c>
      <c r="F147" s="37">
        <v>1577</v>
      </c>
      <c r="I147" s="43" t="s">
        <v>309</v>
      </c>
      <c r="J147" s="37">
        <v>2566</v>
      </c>
      <c r="K147" s="37">
        <v>30</v>
      </c>
      <c r="L147" s="37">
        <v>17</v>
      </c>
      <c r="M147" s="37">
        <v>122</v>
      </c>
      <c r="N147" s="37">
        <v>4</v>
      </c>
      <c r="O147" s="37">
        <v>123</v>
      </c>
      <c r="P147" s="37" t="s">
        <v>310</v>
      </c>
      <c r="S147" s="38">
        <v>144</v>
      </c>
      <c r="T147" s="38">
        <v>168</v>
      </c>
      <c r="U147" s="38"/>
      <c r="V147" s="38">
        <v>144</v>
      </c>
      <c r="W147" s="38">
        <v>227</v>
      </c>
    </row>
    <row r="148" spans="1:23" ht="15.75" thickBot="1" x14ac:dyDescent="0.3">
      <c r="A148" s="41">
        <v>37</v>
      </c>
      <c r="B148" s="37" t="s">
        <v>2</v>
      </c>
      <c r="C148" s="37">
        <v>4775</v>
      </c>
      <c r="D148" s="37">
        <v>2894</v>
      </c>
      <c r="E148" s="37">
        <v>1989</v>
      </c>
      <c r="F148" s="37">
        <v>1224</v>
      </c>
      <c r="I148" s="41" t="s">
        <v>311</v>
      </c>
      <c r="J148" s="37">
        <v>1992</v>
      </c>
      <c r="K148" s="37">
        <v>28</v>
      </c>
      <c r="L148" s="37">
        <v>29</v>
      </c>
      <c r="M148" s="37">
        <v>46</v>
      </c>
      <c r="N148" s="37">
        <v>14</v>
      </c>
      <c r="O148" s="37">
        <v>47</v>
      </c>
      <c r="P148" s="37" t="s">
        <v>312</v>
      </c>
      <c r="S148" s="38">
        <v>145</v>
      </c>
      <c r="T148" s="38">
        <v>77</v>
      </c>
      <c r="U148" s="38"/>
      <c r="V148" s="38">
        <v>145</v>
      </c>
      <c r="W148" s="38">
        <v>165</v>
      </c>
    </row>
    <row r="149" spans="1:23" ht="15.75" thickBot="1" x14ac:dyDescent="0.3">
      <c r="A149" s="41">
        <v>37</v>
      </c>
      <c r="B149" s="37" t="s">
        <v>3</v>
      </c>
      <c r="C149" s="37">
        <v>3417</v>
      </c>
      <c r="D149" s="37">
        <v>2071</v>
      </c>
      <c r="E149" s="37">
        <v>1423</v>
      </c>
      <c r="F149" s="37">
        <v>876</v>
      </c>
      <c r="I149" s="41" t="s">
        <v>313</v>
      </c>
      <c r="J149" s="37">
        <v>1426</v>
      </c>
      <c r="K149" s="37">
        <v>30</v>
      </c>
      <c r="L149" s="37">
        <v>49</v>
      </c>
      <c r="M149" s="37">
        <v>24</v>
      </c>
      <c r="N149" s="37">
        <v>10</v>
      </c>
      <c r="O149" s="37">
        <v>25</v>
      </c>
      <c r="P149" s="37" t="s">
        <v>314</v>
      </c>
      <c r="S149" s="38">
        <v>146</v>
      </c>
      <c r="T149" s="38">
        <v>154</v>
      </c>
      <c r="U149" s="38"/>
      <c r="V149" s="38">
        <v>146</v>
      </c>
      <c r="W149" s="38">
        <v>153</v>
      </c>
    </row>
    <row r="150" spans="1:23" ht="15.75" thickBot="1" x14ac:dyDescent="0.3">
      <c r="A150" s="42">
        <v>37</v>
      </c>
      <c r="B150" s="37" t="s">
        <v>0</v>
      </c>
      <c r="C150" s="37">
        <v>2625</v>
      </c>
      <c r="D150" s="37">
        <v>1591</v>
      </c>
      <c r="E150" s="37">
        <v>1093</v>
      </c>
      <c r="F150" s="37">
        <v>673</v>
      </c>
      <c r="I150" s="42" t="s">
        <v>315</v>
      </c>
      <c r="J150" s="37">
        <v>1096</v>
      </c>
      <c r="K150" s="37">
        <v>30</v>
      </c>
      <c r="L150" s="37">
        <v>24</v>
      </c>
      <c r="M150" s="37">
        <v>15</v>
      </c>
      <c r="N150" s="37">
        <v>46</v>
      </c>
      <c r="O150" s="37">
        <v>16</v>
      </c>
      <c r="P150" s="37" t="s">
        <v>316</v>
      </c>
      <c r="S150" s="38">
        <v>147</v>
      </c>
      <c r="T150" s="38">
        <v>41</v>
      </c>
      <c r="U150" s="38"/>
      <c r="V150" s="38">
        <v>147</v>
      </c>
      <c r="W150" s="38">
        <v>119</v>
      </c>
    </row>
    <row r="151" spans="1:23" ht="15.75" thickBot="1" x14ac:dyDescent="0.3">
      <c r="A151" s="43">
        <v>38</v>
      </c>
      <c r="B151" s="37" t="s">
        <v>1</v>
      </c>
      <c r="C151" s="37">
        <v>6479</v>
      </c>
      <c r="D151" s="37">
        <v>3927</v>
      </c>
      <c r="E151" s="37">
        <v>2699</v>
      </c>
      <c r="F151" s="37">
        <v>1661</v>
      </c>
      <c r="I151" s="43" t="s">
        <v>317</v>
      </c>
      <c r="J151" s="37">
        <v>2702</v>
      </c>
      <c r="K151" s="37">
        <v>30</v>
      </c>
      <c r="L151" s="37">
        <v>4</v>
      </c>
      <c r="M151" s="37">
        <v>122</v>
      </c>
      <c r="N151" s="37">
        <v>18</v>
      </c>
      <c r="O151" s="37">
        <v>123</v>
      </c>
      <c r="P151" s="37" t="s">
        <v>318</v>
      </c>
      <c r="S151" s="38">
        <v>148</v>
      </c>
      <c r="T151" s="38">
        <v>82</v>
      </c>
      <c r="U151" s="38"/>
      <c r="V151" s="38">
        <v>148</v>
      </c>
      <c r="W151" s="38">
        <v>38</v>
      </c>
    </row>
    <row r="152" spans="1:23" ht="15.75" thickBot="1" x14ac:dyDescent="0.3">
      <c r="A152" s="41">
        <v>38</v>
      </c>
      <c r="B152" s="37" t="s">
        <v>2</v>
      </c>
      <c r="C152" s="37">
        <v>5039</v>
      </c>
      <c r="D152" s="37">
        <v>3054</v>
      </c>
      <c r="E152" s="37">
        <v>2099</v>
      </c>
      <c r="F152" s="37">
        <v>1292</v>
      </c>
      <c r="I152" s="41" t="s">
        <v>319</v>
      </c>
      <c r="J152" s="37">
        <v>2102</v>
      </c>
      <c r="K152" s="37">
        <v>28</v>
      </c>
      <c r="L152" s="37">
        <v>13</v>
      </c>
      <c r="M152" s="37">
        <v>46</v>
      </c>
      <c r="N152" s="37">
        <v>32</v>
      </c>
      <c r="O152" s="37">
        <v>47</v>
      </c>
      <c r="P152" s="37" t="s">
        <v>320</v>
      </c>
      <c r="S152" s="38">
        <v>149</v>
      </c>
      <c r="T152" s="38">
        <v>164</v>
      </c>
      <c r="U152" s="38"/>
      <c r="V152" s="38">
        <v>149</v>
      </c>
      <c r="W152" s="38">
        <v>184</v>
      </c>
    </row>
    <row r="153" spans="1:23" ht="15.75" thickBot="1" x14ac:dyDescent="0.3">
      <c r="A153" s="41">
        <v>38</v>
      </c>
      <c r="B153" s="37" t="s">
        <v>3</v>
      </c>
      <c r="C153" s="37">
        <v>3599</v>
      </c>
      <c r="D153" s="37">
        <v>2181</v>
      </c>
      <c r="E153" s="37">
        <v>1499</v>
      </c>
      <c r="F153" s="37">
        <v>923</v>
      </c>
      <c r="I153" s="41" t="s">
        <v>321</v>
      </c>
      <c r="J153" s="37">
        <v>1502</v>
      </c>
      <c r="K153" s="37">
        <v>30</v>
      </c>
      <c r="L153" s="37">
        <v>48</v>
      </c>
      <c r="M153" s="37">
        <v>24</v>
      </c>
      <c r="N153" s="37">
        <v>14</v>
      </c>
      <c r="O153" s="37">
        <v>25</v>
      </c>
      <c r="P153" s="37" t="s">
        <v>322</v>
      </c>
      <c r="S153" s="38">
        <v>150</v>
      </c>
      <c r="T153" s="38">
        <v>85</v>
      </c>
      <c r="U153" s="38"/>
      <c r="V153" s="38">
        <v>150</v>
      </c>
      <c r="W153" s="38">
        <v>180</v>
      </c>
    </row>
    <row r="154" spans="1:23" ht="15.75" thickBot="1" x14ac:dyDescent="0.3">
      <c r="A154" s="42">
        <v>38</v>
      </c>
      <c r="B154" s="37" t="s">
        <v>0</v>
      </c>
      <c r="C154" s="37">
        <v>2735</v>
      </c>
      <c r="D154" s="37">
        <v>1658</v>
      </c>
      <c r="E154" s="37">
        <v>1139</v>
      </c>
      <c r="F154" s="37">
        <v>701</v>
      </c>
      <c r="I154" s="42" t="s">
        <v>323</v>
      </c>
      <c r="J154" s="37">
        <v>1142</v>
      </c>
      <c r="K154" s="37">
        <v>30</v>
      </c>
      <c r="L154" s="37">
        <v>42</v>
      </c>
      <c r="M154" s="37">
        <v>15</v>
      </c>
      <c r="N154" s="37">
        <v>32</v>
      </c>
      <c r="O154" s="37">
        <v>16</v>
      </c>
      <c r="P154" s="37" t="s">
        <v>324</v>
      </c>
      <c r="S154" s="38">
        <v>151</v>
      </c>
      <c r="T154" s="38">
        <v>170</v>
      </c>
      <c r="U154" s="38"/>
      <c r="V154" s="38">
        <v>151</v>
      </c>
      <c r="W154" s="38">
        <v>124</v>
      </c>
    </row>
    <row r="155" spans="1:23" ht="15.75" thickBot="1" x14ac:dyDescent="0.3">
      <c r="A155" s="43">
        <v>39</v>
      </c>
      <c r="B155" s="37" t="s">
        <v>1</v>
      </c>
      <c r="C155" s="37">
        <v>6743</v>
      </c>
      <c r="D155" s="37">
        <v>4087</v>
      </c>
      <c r="E155" s="37">
        <v>2809</v>
      </c>
      <c r="F155" s="37">
        <v>1729</v>
      </c>
      <c r="I155" s="43" t="s">
        <v>325</v>
      </c>
      <c r="J155" s="37">
        <v>2812</v>
      </c>
      <c r="K155" s="37">
        <v>30</v>
      </c>
      <c r="L155" s="37">
        <v>20</v>
      </c>
      <c r="M155" s="37">
        <v>117</v>
      </c>
      <c r="N155" s="37">
        <v>4</v>
      </c>
      <c r="O155" s="37">
        <v>118</v>
      </c>
      <c r="P155" s="37" t="s">
        <v>326</v>
      </c>
      <c r="S155" s="38">
        <v>152</v>
      </c>
      <c r="T155" s="38">
        <v>73</v>
      </c>
      <c r="U155" s="38"/>
      <c r="V155" s="38">
        <v>152</v>
      </c>
      <c r="W155" s="38">
        <v>17</v>
      </c>
    </row>
    <row r="156" spans="1:23" ht="15.75" thickBot="1" x14ac:dyDescent="0.3">
      <c r="A156" s="41">
        <v>39</v>
      </c>
      <c r="B156" s="37" t="s">
        <v>2</v>
      </c>
      <c r="C156" s="37">
        <v>5313</v>
      </c>
      <c r="D156" s="37">
        <v>3220</v>
      </c>
      <c r="E156" s="37">
        <v>2213</v>
      </c>
      <c r="F156" s="37">
        <v>1362</v>
      </c>
      <c r="I156" s="41" t="s">
        <v>327</v>
      </c>
      <c r="J156" s="37">
        <v>2216</v>
      </c>
      <c r="K156" s="37">
        <v>28</v>
      </c>
      <c r="L156" s="37">
        <v>40</v>
      </c>
      <c r="M156" s="37">
        <v>47</v>
      </c>
      <c r="N156" s="37">
        <v>7</v>
      </c>
      <c r="O156" s="37">
        <v>48</v>
      </c>
      <c r="P156" s="37" t="s">
        <v>328</v>
      </c>
      <c r="S156" s="38">
        <v>153</v>
      </c>
      <c r="T156" s="38">
        <v>146</v>
      </c>
      <c r="U156" s="38"/>
      <c r="V156" s="38">
        <v>153</v>
      </c>
      <c r="W156" s="38">
        <v>68</v>
      </c>
    </row>
    <row r="157" spans="1:23" ht="15.75" thickBot="1" x14ac:dyDescent="0.3">
      <c r="A157" s="41">
        <v>39</v>
      </c>
      <c r="B157" s="37" t="s">
        <v>3</v>
      </c>
      <c r="C157" s="37">
        <v>3791</v>
      </c>
      <c r="D157" s="37">
        <v>2298</v>
      </c>
      <c r="E157" s="37">
        <v>1579</v>
      </c>
      <c r="F157" s="37">
        <v>972</v>
      </c>
      <c r="I157" s="41" t="s">
        <v>329</v>
      </c>
      <c r="J157" s="37">
        <v>1582</v>
      </c>
      <c r="K157" s="37">
        <v>30</v>
      </c>
      <c r="L157" s="37">
        <v>43</v>
      </c>
      <c r="M157" s="37">
        <v>24</v>
      </c>
      <c r="N157" s="37">
        <v>22</v>
      </c>
      <c r="O157" s="37">
        <v>25</v>
      </c>
      <c r="P157" s="37" t="s">
        <v>330</v>
      </c>
      <c r="S157" s="38">
        <v>154</v>
      </c>
      <c r="T157" s="38">
        <v>57</v>
      </c>
      <c r="U157" s="38"/>
      <c r="V157" s="38">
        <v>154</v>
      </c>
      <c r="W157" s="38">
        <v>146</v>
      </c>
    </row>
    <row r="158" spans="1:23" ht="15.75" thickBot="1" x14ac:dyDescent="0.3">
      <c r="A158" s="42">
        <v>39</v>
      </c>
      <c r="B158" s="37" t="s">
        <v>0</v>
      </c>
      <c r="C158" s="37">
        <v>2927</v>
      </c>
      <c r="D158" s="37">
        <v>1774</v>
      </c>
      <c r="E158" s="37">
        <v>1219</v>
      </c>
      <c r="F158" s="37">
        <v>750</v>
      </c>
      <c r="I158" s="42" t="s">
        <v>331</v>
      </c>
      <c r="J158" s="37">
        <v>1222</v>
      </c>
      <c r="K158" s="37">
        <v>30</v>
      </c>
      <c r="L158" s="37">
        <v>10</v>
      </c>
      <c r="M158" s="37">
        <v>15</v>
      </c>
      <c r="N158" s="37">
        <v>67</v>
      </c>
      <c r="O158" s="37">
        <v>16</v>
      </c>
      <c r="P158" s="37" t="s">
        <v>332</v>
      </c>
      <c r="S158" s="38">
        <v>155</v>
      </c>
      <c r="T158" s="38">
        <v>114</v>
      </c>
      <c r="U158" s="38"/>
      <c r="V158" s="38">
        <v>155</v>
      </c>
      <c r="W158" s="38">
        <v>217</v>
      </c>
    </row>
    <row r="159" spans="1:23" ht="15.75" thickBot="1" x14ac:dyDescent="0.3">
      <c r="A159" s="43">
        <v>40</v>
      </c>
      <c r="B159" s="37" t="s">
        <v>1</v>
      </c>
      <c r="C159" s="37">
        <v>7089</v>
      </c>
      <c r="D159" s="37">
        <v>4296</v>
      </c>
      <c r="E159" s="37">
        <v>2953</v>
      </c>
      <c r="F159" s="37">
        <v>1817</v>
      </c>
      <c r="I159" s="43" t="s">
        <v>333</v>
      </c>
      <c r="J159" s="37">
        <v>2956</v>
      </c>
      <c r="K159" s="37">
        <v>30</v>
      </c>
      <c r="L159" s="37">
        <v>19</v>
      </c>
      <c r="M159" s="37">
        <v>118</v>
      </c>
      <c r="N159" s="37">
        <v>6</v>
      </c>
      <c r="O159" s="37">
        <v>119</v>
      </c>
      <c r="P159" s="37" t="s">
        <v>334</v>
      </c>
      <c r="S159" s="38">
        <v>156</v>
      </c>
      <c r="T159" s="38">
        <v>228</v>
      </c>
      <c r="U159" s="38"/>
      <c r="V159" s="38">
        <v>156</v>
      </c>
      <c r="W159" s="38">
        <v>35</v>
      </c>
    </row>
    <row r="160" spans="1:23" ht="15.75" thickBot="1" x14ac:dyDescent="0.3">
      <c r="A160" s="41">
        <v>40</v>
      </c>
      <c r="B160" s="37" t="s">
        <v>2</v>
      </c>
      <c r="C160" s="37">
        <v>5596</v>
      </c>
      <c r="D160" s="37">
        <v>3391</v>
      </c>
      <c r="E160" s="37">
        <v>2331</v>
      </c>
      <c r="F160" s="37">
        <v>1435</v>
      </c>
      <c r="I160" s="41" t="s">
        <v>335</v>
      </c>
      <c r="J160" s="37">
        <v>2334</v>
      </c>
      <c r="K160" s="37">
        <v>28</v>
      </c>
      <c r="L160" s="37">
        <v>18</v>
      </c>
      <c r="M160" s="37">
        <v>47</v>
      </c>
      <c r="N160" s="37">
        <v>31</v>
      </c>
      <c r="O160" s="37">
        <v>48</v>
      </c>
      <c r="P160" s="37" t="s">
        <v>336</v>
      </c>
      <c r="S160" s="38">
        <v>157</v>
      </c>
      <c r="T160" s="38">
        <v>213</v>
      </c>
      <c r="U160" s="38"/>
      <c r="V160" s="38">
        <v>157</v>
      </c>
      <c r="W160" s="38">
        <v>32</v>
      </c>
    </row>
    <row r="161" spans="1:23" ht="15.75" thickBot="1" x14ac:dyDescent="0.3">
      <c r="A161" s="41">
        <v>40</v>
      </c>
      <c r="B161" s="37" t="s">
        <v>3</v>
      </c>
      <c r="C161" s="37">
        <v>3993</v>
      </c>
      <c r="D161" s="37">
        <v>2420</v>
      </c>
      <c r="E161" s="37">
        <v>1663</v>
      </c>
      <c r="F161" s="37">
        <v>1024</v>
      </c>
      <c r="I161" s="41" t="s">
        <v>337</v>
      </c>
      <c r="J161" s="37">
        <v>1666</v>
      </c>
      <c r="K161" s="37">
        <v>30</v>
      </c>
      <c r="L161" s="37">
        <v>34</v>
      </c>
      <c r="M161" s="37">
        <v>24</v>
      </c>
      <c r="N161" s="37">
        <v>34</v>
      </c>
      <c r="O161" s="37">
        <v>25</v>
      </c>
      <c r="P161" s="37" t="s">
        <v>338</v>
      </c>
      <c r="S161" s="38">
        <v>158</v>
      </c>
      <c r="T161" s="38">
        <v>183</v>
      </c>
      <c r="U161" s="38"/>
      <c r="V161" s="38">
        <v>158</v>
      </c>
      <c r="W161" s="38">
        <v>137</v>
      </c>
    </row>
    <row r="162" spans="1:23" ht="15.75" thickBot="1" x14ac:dyDescent="0.3">
      <c r="A162" s="42">
        <v>40</v>
      </c>
      <c r="B162" s="37" t="s">
        <v>0</v>
      </c>
      <c r="C162" s="37">
        <v>3057</v>
      </c>
      <c r="D162" s="37">
        <v>1852</v>
      </c>
      <c r="E162" s="37">
        <v>1273</v>
      </c>
      <c r="F162" s="37">
        <v>784</v>
      </c>
      <c r="I162" s="42" t="s">
        <v>339</v>
      </c>
      <c r="J162" s="37">
        <v>1276</v>
      </c>
      <c r="K162" s="37">
        <v>30</v>
      </c>
      <c r="L162" s="37">
        <v>20</v>
      </c>
      <c r="M162" s="37">
        <v>15</v>
      </c>
      <c r="N162" s="37">
        <v>61</v>
      </c>
      <c r="O162" s="37">
        <v>16</v>
      </c>
      <c r="P162" s="37" t="s">
        <v>340</v>
      </c>
      <c r="S162" s="38">
        <v>159</v>
      </c>
      <c r="T162" s="38">
        <v>115</v>
      </c>
      <c r="U162" s="38"/>
      <c r="V162" s="38">
        <v>159</v>
      </c>
      <c r="W162" s="38">
        <v>46</v>
      </c>
    </row>
    <row r="163" spans="1:23" ht="15.75" thickBot="1" x14ac:dyDescent="0.3">
      <c r="S163" s="38">
        <v>160</v>
      </c>
      <c r="T163" s="38">
        <v>230</v>
      </c>
      <c r="U163" s="38"/>
      <c r="V163" s="38">
        <v>160</v>
      </c>
      <c r="W163" s="38">
        <v>55</v>
      </c>
    </row>
    <row r="164" spans="1:23" ht="15.75" thickBot="1" x14ac:dyDescent="0.3">
      <c r="S164" s="38">
        <v>161</v>
      </c>
      <c r="T164" s="38">
        <v>209</v>
      </c>
      <c r="U164" s="38"/>
      <c r="V164" s="38">
        <v>161</v>
      </c>
      <c r="W164" s="38">
        <v>63</v>
      </c>
    </row>
    <row r="165" spans="1:23" ht="15.75" thickBot="1" x14ac:dyDescent="0.3">
      <c r="S165" s="38">
        <v>162</v>
      </c>
      <c r="T165" s="38">
        <v>191</v>
      </c>
      <c r="U165" s="38"/>
      <c r="V165" s="38">
        <v>162</v>
      </c>
      <c r="W165" s="38">
        <v>209</v>
      </c>
    </row>
    <row r="166" spans="1:23" ht="15.75" thickBot="1" x14ac:dyDescent="0.3">
      <c r="S166" s="38">
        <v>163</v>
      </c>
      <c r="T166" s="38">
        <v>99</v>
      </c>
      <c r="U166" s="38"/>
      <c r="V166" s="38">
        <v>163</v>
      </c>
      <c r="W166" s="38">
        <v>91</v>
      </c>
    </row>
    <row r="167" spans="1:23" ht="15.75" thickBot="1" x14ac:dyDescent="0.3">
      <c r="S167" s="38">
        <v>164</v>
      </c>
      <c r="T167" s="38">
        <v>198</v>
      </c>
      <c r="U167" s="38"/>
      <c r="V167" s="38">
        <v>164</v>
      </c>
      <c r="W167" s="38">
        <v>149</v>
      </c>
    </row>
    <row r="168" spans="1:23" ht="15.75" thickBot="1" x14ac:dyDescent="0.3">
      <c r="S168" s="38">
        <v>165</v>
      </c>
      <c r="T168" s="38">
        <v>145</v>
      </c>
      <c r="U168" s="38"/>
      <c r="V168" s="38">
        <v>165</v>
      </c>
      <c r="W168" s="38">
        <v>188</v>
      </c>
    </row>
    <row r="169" spans="1:23" ht="15.75" thickBot="1" x14ac:dyDescent="0.3">
      <c r="S169" s="38">
        <v>166</v>
      </c>
      <c r="T169" s="38">
        <v>63</v>
      </c>
      <c r="U169" s="38"/>
      <c r="V169" s="38">
        <v>166</v>
      </c>
      <c r="W169" s="38">
        <v>207</v>
      </c>
    </row>
    <row r="170" spans="1:23" ht="15.75" thickBot="1" x14ac:dyDescent="0.3">
      <c r="S170" s="38">
        <v>167</v>
      </c>
      <c r="T170" s="38">
        <v>126</v>
      </c>
      <c r="U170" s="38"/>
      <c r="V170" s="38">
        <v>167</v>
      </c>
      <c r="W170" s="38">
        <v>205</v>
      </c>
    </row>
    <row r="171" spans="1:23" ht="15.75" thickBot="1" x14ac:dyDescent="0.3">
      <c r="S171" s="38">
        <v>168</v>
      </c>
      <c r="T171" s="38">
        <v>252</v>
      </c>
      <c r="U171" s="38"/>
      <c r="V171" s="38">
        <v>168</v>
      </c>
      <c r="W171" s="38">
        <v>144</v>
      </c>
    </row>
    <row r="172" spans="1:23" ht="15.75" thickBot="1" x14ac:dyDescent="0.3">
      <c r="S172" s="38">
        <v>169</v>
      </c>
      <c r="T172" s="38">
        <v>229</v>
      </c>
      <c r="U172" s="38"/>
      <c r="V172" s="38">
        <v>169</v>
      </c>
      <c r="W172" s="38">
        <v>135</v>
      </c>
    </row>
    <row r="173" spans="1:23" ht="15.75" thickBot="1" x14ac:dyDescent="0.3">
      <c r="S173" s="38">
        <v>170</v>
      </c>
      <c r="T173" s="38">
        <v>215</v>
      </c>
      <c r="U173" s="38"/>
      <c r="V173" s="38">
        <v>170</v>
      </c>
      <c r="W173" s="38">
        <v>151</v>
      </c>
    </row>
    <row r="174" spans="1:23" ht="15.75" thickBot="1" x14ac:dyDescent="0.3">
      <c r="S174" s="38">
        <v>171</v>
      </c>
      <c r="T174" s="38">
        <v>179</v>
      </c>
      <c r="U174" s="38"/>
      <c r="V174" s="38">
        <v>171</v>
      </c>
      <c r="W174" s="38">
        <v>178</v>
      </c>
    </row>
    <row r="175" spans="1:23" ht="15.75" thickBot="1" x14ac:dyDescent="0.3">
      <c r="S175" s="38">
        <v>172</v>
      </c>
      <c r="T175" s="38">
        <v>123</v>
      </c>
      <c r="U175" s="38"/>
      <c r="V175" s="38">
        <v>172</v>
      </c>
      <c r="W175" s="38">
        <v>220</v>
      </c>
    </row>
    <row r="176" spans="1:23" ht="15.75" thickBot="1" x14ac:dyDescent="0.3">
      <c r="S176" s="38">
        <v>173</v>
      </c>
      <c r="T176" s="38">
        <v>246</v>
      </c>
      <c r="U176" s="38"/>
      <c r="V176" s="38">
        <v>173</v>
      </c>
      <c r="W176" s="38">
        <v>252</v>
      </c>
    </row>
    <row r="177" spans="19:23" ht="15.75" thickBot="1" x14ac:dyDescent="0.3">
      <c r="S177" s="38">
        <v>174</v>
      </c>
      <c r="T177" s="38">
        <v>241</v>
      </c>
      <c r="U177" s="38"/>
      <c r="V177" s="38">
        <v>174</v>
      </c>
      <c r="W177" s="38">
        <v>190</v>
      </c>
    </row>
    <row r="178" spans="19:23" ht="15.75" thickBot="1" x14ac:dyDescent="0.3">
      <c r="S178" s="38">
        <v>175</v>
      </c>
      <c r="T178" s="38">
        <v>255</v>
      </c>
      <c r="U178" s="38"/>
      <c r="V178" s="38">
        <v>175</v>
      </c>
      <c r="W178" s="38">
        <v>97</v>
      </c>
    </row>
    <row r="179" spans="19:23" ht="15.75" thickBot="1" x14ac:dyDescent="0.3">
      <c r="S179" s="38">
        <v>176</v>
      </c>
      <c r="T179" s="38">
        <v>227</v>
      </c>
      <c r="U179" s="38"/>
      <c r="V179" s="38">
        <v>176</v>
      </c>
      <c r="W179" s="38">
        <v>242</v>
      </c>
    </row>
    <row r="180" spans="19:23" ht="15.75" thickBot="1" x14ac:dyDescent="0.3">
      <c r="S180" s="38">
        <v>177</v>
      </c>
      <c r="T180" s="38">
        <v>219</v>
      </c>
      <c r="U180" s="38"/>
      <c r="V180" s="38">
        <v>177</v>
      </c>
      <c r="W180" s="38">
        <v>86</v>
      </c>
    </row>
    <row r="181" spans="19:23" ht="15.75" thickBot="1" x14ac:dyDescent="0.3">
      <c r="S181" s="38">
        <v>178</v>
      </c>
      <c r="T181" s="38">
        <v>171</v>
      </c>
      <c r="U181" s="38"/>
      <c r="V181" s="38">
        <v>178</v>
      </c>
      <c r="W181" s="38">
        <v>211</v>
      </c>
    </row>
    <row r="182" spans="19:23" ht="15.75" thickBot="1" x14ac:dyDescent="0.3">
      <c r="S182" s="38">
        <v>179</v>
      </c>
      <c r="T182" s="38">
        <v>75</v>
      </c>
      <c r="U182" s="38"/>
      <c r="V182" s="38">
        <v>179</v>
      </c>
      <c r="W182" s="38">
        <v>171</v>
      </c>
    </row>
    <row r="183" spans="19:23" ht="15.75" thickBot="1" x14ac:dyDescent="0.3">
      <c r="S183" s="38">
        <v>180</v>
      </c>
      <c r="T183" s="38">
        <v>150</v>
      </c>
      <c r="U183" s="38"/>
      <c r="V183" s="38">
        <v>180</v>
      </c>
      <c r="W183" s="38">
        <v>20</v>
      </c>
    </row>
    <row r="184" spans="19:23" ht="15.75" thickBot="1" x14ac:dyDescent="0.3">
      <c r="S184" s="38">
        <v>181</v>
      </c>
      <c r="T184" s="38">
        <v>49</v>
      </c>
      <c r="U184" s="38"/>
      <c r="V184" s="38">
        <v>181</v>
      </c>
      <c r="W184" s="38">
        <v>42</v>
      </c>
    </row>
    <row r="185" spans="19:23" ht="15.75" thickBot="1" x14ac:dyDescent="0.3">
      <c r="S185" s="38">
        <v>182</v>
      </c>
      <c r="T185" s="38">
        <v>98</v>
      </c>
      <c r="U185" s="38"/>
      <c r="V185" s="38">
        <v>182</v>
      </c>
      <c r="W185" s="38">
        <v>93</v>
      </c>
    </row>
    <row r="186" spans="19:23" ht="15.75" thickBot="1" x14ac:dyDescent="0.3">
      <c r="S186" s="38">
        <v>183</v>
      </c>
      <c r="T186" s="38">
        <v>196</v>
      </c>
      <c r="U186" s="38"/>
      <c r="V186" s="38">
        <v>183</v>
      </c>
      <c r="W186" s="38">
        <v>158</v>
      </c>
    </row>
    <row r="187" spans="19:23" ht="15.75" thickBot="1" x14ac:dyDescent="0.3">
      <c r="S187" s="38">
        <v>184</v>
      </c>
      <c r="T187" s="38">
        <v>149</v>
      </c>
      <c r="U187" s="38"/>
      <c r="V187" s="38">
        <v>184</v>
      </c>
      <c r="W187" s="38">
        <v>132</v>
      </c>
    </row>
    <row r="188" spans="19:23" ht="15.75" thickBot="1" x14ac:dyDescent="0.3">
      <c r="S188" s="38">
        <v>185</v>
      </c>
      <c r="T188" s="38">
        <v>55</v>
      </c>
      <c r="U188" s="38"/>
      <c r="V188" s="38">
        <v>185</v>
      </c>
      <c r="W188" s="38">
        <v>60</v>
      </c>
    </row>
    <row r="189" spans="19:23" ht="15.75" thickBot="1" x14ac:dyDescent="0.3">
      <c r="S189" s="38">
        <v>186</v>
      </c>
      <c r="T189" s="38">
        <v>110</v>
      </c>
      <c r="U189" s="38"/>
      <c r="V189" s="38">
        <v>186</v>
      </c>
      <c r="W189" s="38">
        <v>57</v>
      </c>
    </row>
    <row r="190" spans="19:23" ht="15.75" thickBot="1" x14ac:dyDescent="0.3">
      <c r="S190" s="38">
        <v>187</v>
      </c>
      <c r="T190" s="38">
        <v>220</v>
      </c>
      <c r="U190" s="38"/>
      <c r="V190" s="38">
        <v>187</v>
      </c>
      <c r="W190" s="38">
        <v>83</v>
      </c>
    </row>
    <row r="191" spans="19:23" ht="15.75" thickBot="1" x14ac:dyDescent="0.3">
      <c r="S191" s="38">
        <v>188</v>
      </c>
      <c r="T191" s="38">
        <v>165</v>
      </c>
      <c r="U191" s="38"/>
      <c r="V191" s="38">
        <v>188</v>
      </c>
      <c r="W191" s="38">
        <v>71</v>
      </c>
    </row>
    <row r="192" spans="19:23" ht="15.75" thickBot="1" x14ac:dyDescent="0.3">
      <c r="S192" s="38">
        <v>189</v>
      </c>
      <c r="T192" s="38">
        <v>87</v>
      </c>
      <c r="U192" s="38"/>
      <c r="V192" s="38">
        <v>189</v>
      </c>
      <c r="W192" s="38">
        <v>109</v>
      </c>
    </row>
    <row r="193" spans="19:23" ht="15.75" thickBot="1" x14ac:dyDescent="0.3">
      <c r="S193" s="38">
        <v>190</v>
      </c>
      <c r="T193" s="38">
        <v>174</v>
      </c>
      <c r="U193" s="38"/>
      <c r="V193" s="38">
        <v>190</v>
      </c>
      <c r="W193" s="38">
        <v>65</v>
      </c>
    </row>
    <row r="194" spans="19:23" ht="15.75" thickBot="1" x14ac:dyDescent="0.3">
      <c r="S194" s="38">
        <v>191</v>
      </c>
      <c r="T194" s="38">
        <v>65</v>
      </c>
      <c r="U194" s="38"/>
      <c r="V194" s="38">
        <v>191</v>
      </c>
      <c r="W194" s="38">
        <v>162</v>
      </c>
    </row>
    <row r="195" spans="19:23" ht="15.75" thickBot="1" x14ac:dyDescent="0.3">
      <c r="S195" s="38">
        <v>192</v>
      </c>
      <c r="T195" s="38">
        <v>130</v>
      </c>
      <c r="U195" s="38"/>
      <c r="V195" s="38">
        <v>192</v>
      </c>
      <c r="W195" s="38">
        <v>31</v>
      </c>
    </row>
    <row r="196" spans="19:23" ht="15.75" thickBot="1" x14ac:dyDescent="0.3">
      <c r="S196" s="38">
        <v>193</v>
      </c>
      <c r="T196" s="38">
        <v>25</v>
      </c>
      <c r="U196" s="38"/>
      <c r="V196" s="38">
        <v>193</v>
      </c>
      <c r="W196" s="38">
        <v>45</v>
      </c>
    </row>
    <row r="197" spans="19:23" ht="15.75" thickBot="1" x14ac:dyDescent="0.3">
      <c r="S197" s="38">
        <v>194</v>
      </c>
      <c r="T197" s="38">
        <v>50</v>
      </c>
      <c r="U197" s="38"/>
      <c r="V197" s="38">
        <v>194</v>
      </c>
      <c r="W197" s="38">
        <v>67</v>
      </c>
    </row>
    <row r="198" spans="19:23" ht="15.75" thickBot="1" x14ac:dyDescent="0.3">
      <c r="S198" s="38">
        <v>195</v>
      </c>
      <c r="T198" s="38">
        <v>100</v>
      </c>
      <c r="U198" s="38"/>
      <c r="V198" s="38">
        <v>195</v>
      </c>
      <c r="W198" s="38">
        <v>216</v>
      </c>
    </row>
    <row r="199" spans="19:23" ht="15.75" thickBot="1" x14ac:dyDescent="0.3">
      <c r="S199" s="38">
        <v>196</v>
      </c>
      <c r="T199" s="38">
        <v>200</v>
      </c>
      <c r="U199" s="38"/>
      <c r="V199" s="38">
        <v>196</v>
      </c>
      <c r="W199" s="38">
        <v>183</v>
      </c>
    </row>
    <row r="200" spans="19:23" ht="15.75" thickBot="1" x14ac:dyDescent="0.3">
      <c r="S200" s="38">
        <v>197</v>
      </c>
      <c r="T200" s="38">
        <v>141</v>
      </c>
      <c r="U200" s="38"/>
      <c r="V200" s="38">
        <v>197</v>
      </c>
      <c r="W200" s="38">
        <v>123</v>
      </c>
    </row>
    <row r="201" spans="19:23" ht="15.75" thickBot="1" x14ac:dyDescent="0.3">
      <c r="S201" s="38">
        <v>198</v>
      </c>
      <c r="T201" s="38">
        <v>7</v>
      </c>
      <c r="U201" s="38"/>
      <c r="V201" s="38">
        <v>198</v>
      </c>
      <c r="W201" s="38">
        <v>164</v>
      </c>
    </row>
    <row r="202" spans="19:23" ht="15.75" thickBot="1" x14ac:dyDescent="0.3">
      <c r="S202" s="38">
        <v>199</v>
      </c>
      <c r="T202" s="38">
        <v>14</v>
      </c>
      <c r="U202" s="38"/>
      <c r="V202" s="38">
        <v>199</v>
      </c>
      <c r="W202" s="38">
        <v>118</v>
      </c>
    </row>
    <row r="203" spans="19:23" ht="15.75" thickBot="1" x14ac:dyDescent="0.3">
      <c r="S203" s="38">
        <v>200</v>
      </c>
      <c r="T203" s="38">
        <v>28</v>
      </c>
      <c r="U203" s="38"/>
      <c r="V203" s="38">
        <v>200</v>
      </c>
      <c r="W203" s="38">
        <v>196</v>
      </c>
    </row>
    <row r="204" spans="19:23" ht="15.75" thickBot="1" x14ac:dyDescent="0.3">
      <c r="S204" s="38">
        <v>201</v>
      </c>
      <c r="T204" s="38">
        <v>56</v>
      </c>
      <c r="U204" s="38"/>
      <c r="V204" s="38">
        <v>201</v>
      </c>
      <c r="W204" s="38">
        <v>23</v>
      </c>
    </row>
    <row r="205" spans="19:23" ht="15.75" thickBot="1" x14ac:dyDescent="0.3">
      <c r="S205" s="38">
        <v>202</v>
      </c>
      <c r="T205" s="38">
        <v>112</v>
      </c>
      <c r="U205" s="38"/>
      <c r="V205" s="38">
        <v>202</v>
      </c>
      <c r="W205" s="38">
        <v>73</v>
      </c>
    </row>
    <row r="206" spans="19:23" ht="15.75" thickBot="1" x14ac:dyDescent="0.3">
      <c r="S206" s="38">
        <v>203</v>
      </c>
      <c r="T206" s="38">
        <v>224</v>
      </c>
      <c r="U206" s="38"/>
      <c r="V206" s="38">
        <v>203</v>
      </c>
      <c r="W206" s="38">
        <v>236</v>
      </c>
    </row>
    <row r="207" spans="19:23" ht="15.75" thickBot="1" x14ac:dyDescent="0.3">
      <c r="S207" s="38">
        <v>204</v>
      </c>
      <c r="T207" s="38">
        <v>221</v>
      </c>
      <c r="U207" s="38"/>
      <c r="V207" s="38">
        <v>204</v>
      </c>
      <c r="W207" s="38">
        <v>127</v>
      </c>
    </row>
    <row r="208" spans="19:23" ht="15.75" thickBot="1" x14ac:dyDescent="0.3">
      <c r="S208" s="38">
        <v>205</v>
      </c>
      <c r="T208" s="38">
        <v>167</v>
      </c>
      <c r="U208" s="38"/>
      <c r="V208" s="38">
        <v>205</v>
      </c>
      <c r="W208" s="38">
        <v>12</v>
      </c>
    </row>
    <row r="209" spans="19:23" ht="15.75" thickBot="1" x14ac:dyDescent="0.3">
      <c r="S209" s="38">
        <v>206</v>
      </c>
      <c r="T209" s="38">
        <v>83</v>
      </c>
      <c r="U209" s="38"/>
      <c r="V209" s="38">
        <v>206</v>
      </c>
      <c r="W209" s="38">
        <v>111</v>
      </c>
    </row>
    <row r="210" spans="19:23" ht="15.75" thickBot="1" x14ac:dyDescent="0.3">
      <c r="S210" s="38">
        <v>207</v>
      </c>
      <c r="T210" s="38">
        <v>166</v>
      </c>
      <c r="U210" s="38"/>
      <c r="V210" s="38">
        <v>207</v>
      </c>
      <c r="W210" s="38">
        <v>246</v>
      </c>
    </row>
    <row r="211" spans="19:23" ht="15.75" thickBot="1" x14ac:dyDescent="0.3">
      <c r="S211" s="38">
        <v>208</v>
      </c>
      <c r="T211" s="38">
        <v>81</v>
      </c>
      <c r="U211" s="38"/>
      <c r="V211" s="38">
        <v>208</v>
      </c>
      <c r="W211" s="38">
        <v>108</v>
      </c>
    </row>
    <row r="212" spans="19:23" ht="15.75" thickBot="1" x14ac:dyDescent="0.3">
      <c r="S212" s="38">
        <v>209</v>
      </c>
      <c r="T212" s="38">
        <v>162</v>
      </c>
      <c r="U212" s="38"/>
      <c r="V212" s="38">
        <v>209</v>
      </c>
      <c r="W212" s="38">
        <v>161</v>
      </c>
    </row>
    <row r="213" spans="19:23" ht="15.75" thickBot="1" x14ac:dyDescent="0.3">
      <c r="S213" s="38">
        <v>210</v>
      </c>
      <c r="T213" s="38">
        <v>89</v>
      </c>
      <c r="U213" s="38"/>
      <c r="V213" s="38">
        <v>210</v>
      </c>
      <c r="W213" s="38">
        <v>59</v>
      </c>
    </row>
    <row r="214" spans="19:23" ht="15.75" thickBot="1" x14ac:dyDescent="0.3">
      <c r="S214" s="38">
        <v>211</v>
      </c>
      <c r="T214" s="38">
        <v>178</v>
      </c>
      <c r="U214" s="38"/>
      <c r="V214" s="38">
        <v>211</v>
      </c>
      <c r="W214" s="38">
        <v>82</v>
      </c>
    </row>
    <row r="215" spans="19:23" ht="15.75" thickBot="1" x14ac:dyDescent="0.3">
      <c r="S215" s="38">
        <v>212</v>
      </c>
      <c r="T215" s="38">
        <v>121</v>
      </c>
      <c r="U215" s="38"/>
      <c r="V215" s="38">
        <v>212</v>
      </c>
      <c r="W215" s="38">
        <v>41</v>
      </c>
    </row>
    <row r="216" spans="19:23" ht="15.75" thickBot="1" x14ac:dyDescent="0.3">
      <c r="S216" s="38">
        <v>213</v>
      </c>
      <c r="T216" s="38">
        <v>242</v>
      </c>
      <c r="U216" s="38"/>
      <c r="V216" s="38">
        <v>213</v>
      </c>
      <c r="W216" s="38">
        <v>157</v>
      </c>
    </row>
    <row r="217" spans="19:23" ht="15.75" thickBot="1" x14ac:dyDescent="0.3">
      <c r="S217" s="38">
        <v>214</v>
      </c>
      <c r="T217" s="38">
        <v>249</v>
      </c>
      <c r="U217" s="38"/>
      <c r="V217" s="38">
        <v>214</v>
      </c>
      <c r="W217" s="38">
        <v>85</v>
      </c>
    </row>
    <row r="218" spans="19:23" ht="15.75" thickBot="1" x14ac:dyDescent="0.3">
      <c r="S218" s="38">
        <v>215</v>
      </c>
      <c r="T218" s="38">
        <v>239</v>
      </c>
      <c r="U218" s="38"/>
      <c r="V218" s="38">
        <v>215</v>
      </c>
      <c r="W218" s="38">
        <v>170</v>
      </c>
    </row>
    <row r="219" spans="19:23" ht="15.75" thickBot="1" x14ac:dyDescent="0.3">
      <c r="S219" s="38">
        <v>216</v>
      </c>
      <c r="T219" s="38">
        <v>195</v>
      </c>
      <c r="U219" s="38"/>
      <c r="V219" s="38">
        <v>216</v>
      </c>
      <c r="W219" s="38">
        <v>251</v>
      </c>
    </row>
    <row r="220" spans="19:23" ht="15.75" thickBot="1" x14ac:dyDescent="0.3">
      <c r="S220" s="38">
        <v>217</v>
      </c>
      <c r="T220" s="38">
        <v>155</v>
      </c>
      <c r="U220" s="38"/>
      <c r="V220" s="38">
        <v>217</v>
      </c>
      <c r="W220" s="38">
        <v>96</v>
      </c>
    </row>
    <row r="221" spans="19:23" ht="15.75" thickBot="1" x14ac:dyDescent="0.3">
      <c r="S221" s="38">
        <v>218</v>
      </c>
      <c r="T221" s="38">
        <v>43</v>
      </c>
      <c r="U221" s="38"/>
      <c r="V221" s="38">
        <v>218</v>
      </c>
      <c r="W221" s="38">
        <v>134</v>
      </c>
    </row>
    <row r="222" spans="19:23" ht="15.75" thickBot="1" x14ac:dyDescent="0.3">
      <c r="S222" s="38">
        <v>219</v>
      </c>
      <c r="T222" s="38">
        <v>86</v>
      </c>
      <c r="U222" s="38"/>
      <c r="V222" s="38">
        <v>219</v>
      </c>
      <c r="W222" s="38">
        <v>177</v>
      </c>
    </row>
    <row r="223" spans="19:23" ht="15.75" thickBot="1" x14ac:dyDescent="0.3">
      <c r="S223" s="38">
        <v>220</v>
      </c>
      <c r="T223" s="38">
        <v>172</v>
      </c>
      <c r="U223" s="38"/>
      <c r="V223" s="38">
        <v>220</v>
      </c>
      <c r="W223" s="38">
        <v>187</v>
      </c>
    </row>
    <row r="224" spans="19:23" ht="15.75" thickBot="1" x14ac:dyDescent="0.3">
      <c r="S224" s="38">
        <v>221</v>
      </c>
      <c r="T224" s="38">
        <v>69</v>
      </c>
      <c r="U224" s="38"/>
      <c r="V224" s="38">
        <v>221</v>
      </c>
      <c r="W224" s="38">
        <v>204</v>
      </c>
    </row>
    <row r="225" spans="19:23" ht="15.75" thickBot="1" x14ac:dyDescent="0.3">
      <c r="S225" s="38">
        <v>222</v>
      </c>
      <c r="T225" s="38">
        <v>138</v>
      </c>
      <c r="U225" s="38"/>
      <c r="V225" s="38">
        <v>222</v>
      </c>
      <c r="W225" s="38">
        <v>62</v>
      </c>
    </row>
    <row r="226" spans="19:23" ht="15.75" thickBot="1" x14ac:dyDescent="0.3">
      <c r="S226" s="38">
        <v>223</v>
      </c>
      <c r="T226" s="38">
        <v>9</v>
      </c>
      <c r="U226" s="38"/>
      <c r="V226" s="38">
        <v>223</v>
      </c>
      <c r="W226" s="38">
        <v>90</v>
      </c>
    </row>
    <row r="227" spans="19:23" ht="15.75" thickBot="1" x14ac:dyDescent="0.3">
      <c r="S227" s="38">
        <v>224</v>
      </c>
      <c r="T227" s="38">
        <v>18</v>
      </c>
      <c r="U227" s="38"/>
      <c r="V227" s="38">
        <v>224</v>
      </c>
      <c r="W227" s="38">
        <v>203</v>
      </c>
    </row>
    <row r="228" spans="19:23" ht="15.75" thickBot="1" x14ac:dyDescent="0.3">
      <c r="S228" s="38">
        <v>225</v>
      </c>
      <c r="T228" s="38">
        <v>36</v>
      </c>
      <c r="U228" s="38"/>
      <c r="V228" s="38">
        <v>225</v>
      </c>
      <c r="W228" s="38">
        <v>89</v>
      </c>
    </row>
    <row r="229" spans="19:23" ht="15.75" thickBot="1" x14ac:dyDescent="0.3">
      <c r="S229" s="38">
        <v>226</v>
      </c>
      <c r="T229" s="38">
        <v>72</v>
      </c>
      <c r="U229" s="38"/>
      <c r="V229" s="38">
        <v>226</v>
      </c>
      <c r="W229" s="38">
        <v>95</v>
      </c>
    </row>
    <row r="230" spans="19:23" ht="15.75" thickBot="1" x14ac:dyDescent="0.3">
      <c r="S230" s="38">
        <v>227</v>
      </c>
      <c r="T230" s="38">
        <v>144</v>
      </c>
      <c r="U230" s="38"/>
      <c r="V230" s="38">
        <v>227</v>
      </c>
      <c r="W230" s="38">
        <v>176</v>
      </c>
    </row>
    <row r="231" spans="19:23" ht="15.75" thickBot="1" x14ac:dyDescent="0.3">
      <c r="S231" s="38">
        <v>228</v>
      </c>
      <c r="T231" s="38">
        <v>61</v>
      </c>
      <c r="U231" s="38"/>
      <c r="V231" s="38">
        <v>228</v>
      </c>
      <c r="W231" s="38">
        <v>156</v>
      </c>
    </row>
    <row r="232" spans="19:23" ht="15.75" thickBot="1" x14ac:dyDescent="0.3">
      <c r="S232" s="38">
        <v>229</v>
      </c>
      <c r="T232" s="38">
        <v>122</v>
      </c>
      <c r="U232" s="38"/>
      <c r="V232" s="38">
        <v>229</v>
      </c>
      <c r="W232" s="38">
        <v>169</v>
      </c>
    </row>
    <row r="233" spans="19:23" ht="15.75" thickBot="1" x14ac:dyDescent="0.3">
      <c r="S233" s="38">
        <v>230</v>
      </c>
      <c r="T233" s="38">
        <v>244</v>
      </c>
      <c r="U233" s="38"/>
      <c r="V233" s="38">
        <v>230</v>
      </c>
      <c r="W233" s="38">
        <v>160</v>
      </c>
    </row>
    <row r="234" spans="19:23" ht="15.75" thickBot="1" x14ac:dyDescent="0.3">
      <c r="S234" s="38">
        <v>231</v>
      </c>
      <c r="T234" s="38">
        <v>245</v>
      </c>
      <c r="U234" s="38"/>
      <c r="V234" s="38">
        <v>231</v>
      </c>
      <c r="W234" s="38">
        <v>81</v>
      </c>
    </row>
    <row r="235" spans="19:23" ht="15.75" thickBot="1" x14ac:dyDescent="0.3">
      <c r="S235" s="38">
        <v>232</v>
      </c>
      <c r="T235" s="38">
        <v>247</v>
      </c>
      <c r="U235" s="38"/>
      <c r="V235" s="38">
        <v>232</v>
      </c>
      <c r="W235" s="38">
        <v>11</v>
      </c>
    </row>
    <row r="236" spans="19:23" ht="15.75" thickBot="1" x14ac:dyDescent="0.3">
      <c r="S236" s="38">
        <v>233</v>
      </c>
      <c r="T236" s="38">
        <v>243</v>
      </c>
      <c r="U236" s="38"/>
      <c r="V236" s="38">
        <v>233</v>
      </c>
      <c r="W236" s="38">
        <v>245</v>
      </c>
    </row>
    <row r="237" spans="19:23" ht="15.75" thickBot="1" x14ac:dyDescent="0.3">
      <c r="S237" s="38">
        <v>234</v>
      </c>
      <c r="T237" s="38">
        <v>251</v>
      </c>
      <c r="U237" s="38"/>
      <c r="V237" s="38">
        <v>234</v>
      </c>
      <c r="W237" s="38">
        <v>22</v>
      </c>
    </row>
    <row r="238" spans="19:23" ht="15.75" thickBot="1" x14ac:dyDescent="0.3">
      <c r="S238" s="38">
        <v>235</v>
      </c>
      <c r="T238" s="38">
        <v>235</v>
      </c>
      <c r="U238" s="38"/>
      <c r="V238" s="38">
        <v>235</v>
      </c>
      <c r="W238" s="38">
        <v>235</v>
      </c>
    </row>
    <row r="239" spans="19:23" ht="15.75" thickBot="1" x14ac:dyDescent="0.3">
      <c r="S239" s="38">
        <v>236</v>
      </c>
      <c r="T239" s="38">
        <v>203</v>
      </c>
      <c r="U239" s="38"/>
      <c r="V239" s="38">
        <v>236</v>
      </c>
      <c r="W239" s="38">
        <v>122</v>
      </c>
    </row>
    <row r="240" spans="19:23" ht="15.75" thickBot="1" x14ac:dyDescent="0.3">
      <c r="S240" s="38">
        <v>237</v>
      </c>
      <c r="T240" s="38">
        <v>139</v>
      </c>
      <c r="U240" s="38"/>
      <c r="V240" s="38">
        <v>237</v>
      </c>
      <c r="W240" s="38">
        <v>117</v>
      </c>
    </row>
    <row r="241" spans="19:23" ht="15.75" thickBot="1" x14ac:dyDescent="0.3">
      <c r="S241" s="38">
        <v>238</v>
      </c>
      <c r="T241" s="38">
        <v>11</v>
      </c>
      <c r="U241" s="38"/>
      <c r="V241" s="38">
        <v>238</v>
      </c>
      <c r="W241" s="38">
        <v>44</v>
      </c>
    </row>
    <row r="242" spans="19:23" ht="15.75" thickBot="1" x14ac:dyDescent="0.3">
      <c r="S242" s="38">
        <v>239</v>
      </c>
      <c r="T242" s="38">
        <v>22</v>
      </c>
      <c r="U242" s="38"/>
      <c r="V242" s="38">
        <v>239</v>
      </c>
      <c r="W242" s="38">
        <v>215</v>
      </c>
    </row>
    <row r="243" spans="19:23" ht="15.75" thickBot="1" x14ac:dyDescent="0.3">
      <c r="S243" s="38">
        <v>240</v>
      </c>
      <c r="T243" s="38">
        <v>44</v>
      </c>
      <c r="U243" s="38"/>
      <c r="V243" s="38">
        <v>240</v>
      </c>
      <c r="W243" s="38">
        <v>79</v>
      </c>
    </row>
    <row r="244" spans="19:23" ht="15.75" thickBot="1" x14ac:dyDescent="0.3">
      <c r="S244" s="38">
        <v>241</v>
      </c>
      <c r="T244" s="38">
        <v>88</v>
      </c>
      <c r="U244" s="38"/>
      <c r="V244" s="38">
        <v>241</v>
      </c>
      <c r="W244" s="38">
        <v>174</v>
      </c>
    </row>
    <row r="245" spans="19:23" ht="15.75" thickBot="1" x14ac:dyDescent="0.3">
      <c r="S245" s="38">
        <v>242</v>
      </c>
      <c r="T245" s="38">
        <v>176</v>
      </c>
      <c r="U245" s="38"/>
      <c r="V245" s="38">
        <v>242</v>
      </c>
      <c r="W245" s="38">
        <v>213</v>
      </c>
    </row>
    <row r="246" spans="19:23" ht="15.75" thickBot="1" x14ac:dyDescent="0.3">
      <c r="S246" s="38">
        <v>243</v>
      </c>
      <c r="T246" s="38">
        <v>125</v>
      </c>
      <c r="U246" s="38"/>
      <c r="V246" s="38">
        <v>243</v>
      </c>
      <c r="W246" s="38">
        <v>233</v>
      </c>
    </row>
    <row r="247" spans="19:23" ht="15.75" thickBot="1" x14ac:dyDescent="0.3">
      <c r="S247" s="38">
        <v>244</v>
      </c>
      <c r="T247" s="38">
        <v>250</v>
      </c>
      <c r="U247" s="38"/>
      <c r="V247" s="38">
        <v>244</v>
      </c>
      <c r="W247" s="38">
        <v>230</v>
      </c>
    </row>
    <row r="248" spans="19:23" ht="15.75" thickBot="1" x14ac:dyDescent="0.3">
      <c r="S248" s="38">
        <v>245</v>
      </c>
      <c r="T248" s="38">
        <v>233</v>
      </c>
      <c r="U248" s="38"/>
      <c r="V248" s="38">
        <v>245</v>
      </c>
      <c r="W248" s="38">
        <v>231</v>
      </c>
    </row>
    <row r="249" spans="19:23" ht="15.75" thickBot="1" x14ac:dyDescent="0.3">
      <c r="S249" s="38">
        <v>246</v>
      </c>
      <c r="T249" s="38">
        <v>207</v>
      </c>
      <c r="U249" s="38"/>
      <c r="V249" s="38">
        <v>246</v>
      </c>
      <c r="W249" s="38">
        <v>173</v>
      </c>
    </row>
    <row r="250" spans="19:23" ht="15.75" thickBot="1" x14ac:dyDescent="0.3">
      <c r="S250" s="38">
        <v>247</v>
      </c>
      <c r="T250" s="38">
        <v>131</v>
      </c>
      <c r="U250" s="38"/>
      <c r="V250" s="38">
        <v>247</v>
      </c>
      <c r="W250" s="38">
        <v>232</v>
      </c>
    </row>
    <row r="251" spans="19:23" ht="15.75" thickBot="1" x14ac:dyDescent="0.3">
      <c r="S251" s="38">
        <v>248</v>
      </c>
      <c r="T251" s="38">
        <v>27</v>
      </c>
      <c r="U251" s="38"/>
      <c r="V251" s="38">
        <v>248</v>
      </c>
      <c r="W251" s="38">
        <v>116</v>
      </c>
    </row>
    <row r="252" spans="19:23" ht="15.75" thickBot="1" x14ac:dyDescent="0.3">
      <c r="S252" s="38">
        <v>249</v>
      </c>
      <c r="T252" s="38">
        <v>54</v>
      </c>
      <c r="U252" s="38"/>
      <c r="V252" s="38">
        <v>249</v>
      </c>
      <c r="W252" s="38">
        <v>214</v>
      </c>
    </row>
    <row r="253" spans="19:23" ht="15.75" thickBot="1" x14ac:dyDescent="0.3">
      <c r="S253" s="38">
        <v>250</v>
      </c>
      <c r="T253" s="38">
        <v>108</v>
      </c>
      <c r="U253" s="38"/>
      <c r="V253" s="38">
        <v>250</v>
      </c>
      <c r="W253" s="38">
        <v>244</v>
      </c>
    </row>
    <row r="254" spans="19:23" ht="15.75" thickBot="1" x14ac:dyDescent="0.3">
      <c r="S254" s="38">
        <v>251</v>
      </c>
      <c r="T254" s="38">
        <v>216</v>
      </c>
      <c r="U254" s="38"/>
      <c r="V254" s="38">
        <v>251</v>
      </c>
      <c r="W254" s="38">
        <v>234</v>
      </c>
    </row>
    <row r="255" spans="19:23" ht="15.75" thickBot="1" x14ac:dyDescent="0.3">
      <c r="S255" s="38">
        <v>252</v>
      </c>
      <c r="T255" s="38">
        <v>173</v>
      </c>
      <c r="U255" s="38"/>
      <c r="V255" s="38">
        <v>252</v>
      </c>
      <c r="W255" s="38">
        <v>168</v>
      </c>
    </row>
    <row r="256" spans="19:23" ht="15.75" thickBot="1" x14ac:dyDescent="0.3">
      <c r="S256" s="38">
        <v>253</v>
      </c>
      <c r="T256" s="38">
        <v>71</v>
      </c>
      <c r="U256" s="38"/>
      <c r="V256" s="38">
        <v>253</v>
      </c>
      <c r="W256" s="38">
        <v>80</v>
      </c>
    </row>
    <row r="257" spans="19:23" ht="15.75" thickBot="1" x14ac:dyDescent="0.3">
      <c r="S257" s="38">
        <v>254</v>
      </c>
      <c r="T257" s="38">
        <v>142</v>
      </c>
      <c r="U257" s="38"/>
      <c r="V257" s="38">
        <v>254</v>
      </c>
      <c r="W257" s="38">
        <v>88</v>
      </c>
    </row>
    <row r="258" spans="19:23" ht="15.75" thickBot="1" x14ac:dyDescent="0.3">
      <c r="S258" s="38">
        <v>255</v>
      </c>
      <c r="T258" s="38">
        <v>1</v>
      </c>
      <c r="U258" s="38"/>
      <c r="V258" s="38">
        <v>255</v>
      </c>
      <c r="W258" s="38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25x25ByteQRVersion2L</vt:lpstr>
      <vt:lpstr>25x25EC</vt:lpstr>
      <vt:lpstr>Capacity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P</dc:creator>
  <cp:lastModifiedBy>D P</cp:lastModifiedBy>
  <dcterms:created xsi:type="dcterms:W3CDTF">2025-01-20T00:21:24Z</dcterms:created>
  <dcterms:modified xsi:type="dcterms:W3CDTF">2025-02-17T05:44:37Z</dcterms:modified>
</cp:coreProperties>
</file>